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rhato\Bérczi Antal\Nemzetiség\RNÖ\"/>
    </mc:Choice>
  </mc:AlternateContent>
  <bookViews>
    <workbookView xWindow="-105" yWindow="-105" windowWidth="23250" windowHeight="12570"/>
  </bookViews>
  <sheets>
    <sheet name="2023 mód" sheetId="1" r:id="rId1"/>
    <sheet name="Munka1" sheetId="2" r:id="rId2"/>
  </sheets>
  <definedNames>
    <definedName name="_xlnm.Print_Area" localSheetId="0">'2023 mód'!$B$1:$K$84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1" l="1"/>
  <c r="I58" i="1"/>
  <c r="I57" i="1"/>
  <c r="I65" i="1"/>
  <c r="I62" i="1"/>
  <c r="I54" i="1"/>
  <c r="I64" i="1"/>
  <c r="I47" i="1"/>
  <c r="I53" i="1"/>
  <c r="I33" i="1"/>
  <c r="I63" i="1"/>
  <c r="J45" i="1"/>
  <c r="I46" i="1"/>
  <c r="J46" i="1" s="1"/>
  <c r="J51" i="1"/>
  <c r="J52" i="1"/>
  <c r="I50" i="1"/>
  <c r="J40" i="1"/>
  <c r="J39" i="1"/>
  <c r="J38" i="1"/>
  <c r="I37" i="1"/>
  <c r="I35" i="1"/>
  <c r="I32" i="1" l="1"/>
  <c r="I14" i="1" l="1"/>
  <c r="H69" i="1"/>
  <c r="H65" i="1"/>
  <c r="H64" i="1"/>
  <c r="H62" i="1"/>
  <c r="H54" i="1"/>
  <c r="H46" i="1"/>
  <c r="H48" i="1"/>
  <c r="H47" i="1"/>
  <c r="H44" i="1"/>
  <c r="H36" i="1"/>
  <c r="H20" i="1"/>
  <c r="I69" i="1" l="1"/>
  <c r="J71" i="1"/>
  <c r="I44" i="1" l="1"/>
  <c r="J82" i="1" l="1"/>
  <c r="J81" i="1"/>
  <c r="I48" i="1" l="1"/>
  <c r="I36" i="1"/>
  <c r="M80" i="1"/>
  <c r="J35" i="1"/>
  <c r="J54" i="1"/>
  <c r="J34" i="1" l="1"/>
  <c r="J36" i="1"/>
  <c r="J37" i="1"/>
  <c r="J41" i="1"/>
  <c r="J42" i="1"/>
  <c r="J43" i="1"/>
  <c r="J44" i="1"/>
  <c r="J47" i="1"/>
  <c r="J48" i="1"/>
  <c r="J49" i="1"/>
  <c r="J50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70" i="1"/>
  <c r="J73" i="1"/>
  <c r="J75" i="1"/>
  <c r="J77" i="1"/>
  <c r="I15" i="1"/>
  <c r="J9" i="1"/>
  <c r="J10" i="1"/>
  <c r="J11" i="1"/>
  <c r="J12" i="1"/>
  <c r="J13" i="1"/>
  <c r="J14" i="1"/>
  <c r="J16" i="1"/>
  <c r="J17" i="1"/>
  <c r="J18" i="1"/>
  <c r="J21" i="1"/>
  <c r="J22" i="1"/>
  <c r="J23" i="1"/>
  <c r="J24" i="1"/>
  <c r="J26" i="1"/>
  <c r="I76" i="1"/>
  <c r="J15" i="1" l="1"/>
  <c r="I20" i="1" l="1"/>
  <c r="I19" i="1" l="1"/>
  <c r="J19" i="1" l="1"/>
  <c r="J20" i="1"/>
  <c r="H76" i="1"/>
  <c r="J76" i="1" s="1"/>
  <c r="H74" i="1"/>
  <c r="H72" i="1"/>
  <c r="H53" i="1"/>
  <c r="H33" i="1"/>
  <c r="J33" i="1" s="1"/>
  <c r="H32" i="1" l="1"/>
  <c r="H31" i="1" s="1"/>
  <c r="H78" i="1" s="1"/>
  <c r="H8" i="1"/>
  <c r="H7" i="1" s="1"/>
  <c r="H6" i="1" l="1"/>
  <c r="H5" i="1" l="1"/>
  <c r="H27" i="1" s="1"/>
  <c r="I74" i="1"/>
  <c r="J74" i="1" s="1"/>
  <c r="H83" i="1" l="1"/>
  <c r="J53" i="1" l="1"/>
  <c r="I83" i="1" l="1"/>
  <c r="J83" i="1" s="1"/>
  <c r="I72" i="1" l="1"/>
  <c r="J72" i="1" s="1"/>
  <c r="J32" i="1" l="1"/>
  <c r="J69" i="1"/>
  <c r="I8" i="1"/>
  <c r="I7" i="1" s="1"/>
  <c r="I31" i="1" l="1"/>
  <c r="I78" i="1" s="1"/>
  <c r="J7" i="1"/>
  <c r="J8" i="1"/>
  <c r="J78" i="1" l="1"/>
  <c r="J31" i="1"/>
  <c r="I6" i="1"/>
  <c r="J6" i="1" s="1"/>
  <c r="I5" i="1" l="1"/>
  <c r="J5" i="1" s="1"/>
  <c r="I27" i="1" l="1"/>
  <c r="J27" i="1" s="1"/>
</calcChain>
</file>

<file path=xl/sharedStrings.xml><?xml version="1.0" encoding="utf-8"?>
<sst xmlns="http://schemas.openxmlformats.org/spreadsheetml/2006/main" count="107" uniqueCount="103">
  <si>
    <t>BEVÉTELEK</t>
  </si>
  <si>
    <t>I. Tárgyévi működési bevételek</t>
  </si>
  <si>
    <t>BEVÉTELEK mindösszesen</t>
  </si>
  <si>
    <t>KIADÁSOK</t>
  </si>
  <si>
    <t>KIADÁSOK mindösszesen</t>
  </si>
  <si>
    <t>LÉTSZÁMADATOK</t>
  </si>
  <si>
    <t>Közfoglalkoztatottak</t>
  </si>
  <si>
    <t>TOP SZENTJAKAB  program</t>
  </si>
  <si>
    <t>Összesen</t>
  </si>
  <si>
    <t>1.2. Feladatalapú támogatás maradványa</t>
  </si>
  <si>
    <t>1.3. Önkormányzati támogatás maradványa</t>
  </si>
  <si>
    <t>1.2.1. Munkaadót terhelő járulékok (tiszteletdíj, repiadó, cégtelefon)</t>
  </si>
  <si>
    <t>II. Pénzmaradvány</t>
  </si>
  <si>
    <t>1. Működési pénzmaradvány</t>
  </si>
  <si>
    <t>1.4. Közfoglalkoztatási támogatás maradványa</t>
  </si>
  <si>
    <t>Eltérés</t>
  </si>
  <si>
    <r>
      <t>1.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</si>
  <si>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</si>
  <si>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r>
      <t>1.1.1.</t>
    </r>
    <r>
      <rPr>
        <sz val="7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Központi támogatás</t>
    </r>
  </si>
  <si>
    <t>1.1.1.1. Működési támogatás</t>
  </si>
  <si>
    <t>1.1.1.2. Feladatalapú támogatás</t>
  </si>
  <si>
    <r>
      <t>1.1.2.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>Kaposvár MJV Önkormányzatának támogatása</t>
    </r>
  </si>
  <si>
    <t>1.2. Egyéb bevétel</t>
  </si>
  <si>
    <r>
      <t xml:space="preserve">1.1. </t>
    </r>
    <r>
      <rPr>
        <sz val="12"/>
        <color indexed="8"/>
        <rFont val="Times New Roman"/>
        <family val="1"/>
        <charset val="238"/>
      </rPr>
      <t>Állami támogatás maradványa</t>
    </r>
  </si>
  <si>
    <t>1.2. Munkaadót terhelő járulékok és szociális hozzájárulási adó</t>
  </si>
  <si>
    <t>2. Támogatások</t>
  </si>
  <si>
    <t>1.3. Dologi és egyéb folyó kiadás</t>
  </si>
  <si>
    <t>II. Tárgyévi felhalmozási célú kiadások</t>
  </si>
  <si>
    <r>
      <t xml:space="preserve">1.3.1. </t>
    </r>
    <r>
      <rPr>
        <sz val="12"/>
        <color indexed="8"/>
        <rFont val="Times New Roman"/>
        <family val="1"/>
        <charset val="238"/>
      </rPr>
      <t>Üzemeltetési anyagok besz.(pl: tisztítószer, rendezvények anyagktg-e)</t>
    </r>
  </si>
  <si>
    <t>1.1. Személyi juttatás összesen</t>
  </si>
  <si>
    <t>1.1.1. Nemzetiségi önkormányzati képviselők tiszteletdíja</t>
  </si>
  <si>
    <t>1.5. Általános tartalék</t>
  </si>
  <si>
    <t>1.5.1. Technikai pénzmaradvány (zárolt)</t>
  </si>
  <si>
    <r>
      <t>I.</t>
    </r>
    <r>
      <rPr>
        <b/>
        <sz val="7"/>
        <color indexed="8"/>
        <rFont val="Times New Roman"/>
        <family val="1"/>
        <charset val="238"/>
      </rPr>
      <t xml:space="preserve">    </t>
    </r>
    <r>
      <rPr>
        <b/>
        <u/>
        <sz val="12"/>
        <color indexed="8"/>
        <rFont val="Times New Roman"/>
        <family val="1"/>
        <charset val="238"/>
      </rPr>
      <t>Tárgyévi működési kiadások</t>
    </r>
  </si>
  <si>
    <r>
      <t>1.</t>
    </r>
    <r>
      <rPr>
        <b/>
        <sz val="7"/>
        <color indexed="8"/>
        <rFont val="Times New Roman"/>
        <family val="1"/>
        <charset val="238"/>
      </rPr>
      <t>  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</si>
  <si>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09161</t>
  </si>
  <si>
    <t>0981311</t>
  </si>
  <si>
    <t>051211</t>
  </si>
  <si>
    <t>0511011</t>
  </si>
  <si>
    <t>0511091</t>
  </si>
  <si>
    <t>051231</t>
  </si>
  <si>
    <t>0521</t>
  </si>
  <si>
    <t>053121</t>
  </si>
  <si>
    <t>053211</t>
  </si>
  <si>
    <t>053221</t>
  </si>
  <si>
    <t>053331</t>
  </si>
  <si>
    <t>053361</t>
  </si>
  <si>
    <t>053371</t>
  </si>
  <si>
    <t>053411</t>
  </si>
  <si>
    <t>053511</t>
  </si>
  <si>
    <t>053551</t>
  </si>
  <si>
    <t>05641</t>
  </si>
  <si>
    <t>SZENTJAKAB</t>
  </si>
  <si>
    <t>1.2.1. Egyéb kapott kamatok és kamat jellegű bevételek</t>
  </si>
  <si>
    <t>1.2.2. Egyéb működési bevételek</t>
  </si>
  <si>
    <t>1.2.3. Kaposvár MJV Önkormányzatának visszafizetendő támogatáss</t>
  </si>
  <si>
    <t xml:space="preserve">1.5. TOP 6.9.1-1-16-KA1-2020-00001 Szentjakabi projekt </t>
  </si>
  <si>
    <t xml:space="preserve">1.1.3. Munkabér közfogl. </t>
  </si>
  <si>
    <t>1.1.4. Munkabér Szakmai vezető(1 fő) SZENTJAKAB</t>
  </si>
  <si>
    <t>1.1.5. Munkabér Mentor (2 fő) SZENTJAKAB</t>
  </si>
  <si>
    <t>'0511131</t>
  </si>
  <si>
    <t>1.4. Működési tartalék</t>
  </si>
  <si>
    <t>1.1. Beruházás</t>
  </si>
  <si>
    <t>2023. évi módosított előirányzat</t>
  </si>
  <si>
    <t>1.6. Kaposvár MJV Önkormányzatának visszafizetendő támogatáss</t>
  </si>
  <si>
    <t>1.1.3. Munkaügyi Kp. Közfogi  2022.09.26.-2023.02.28.</t>
  </si>
  <si>
    <t>1.1.4. Munkaügyi Kp. Közfogi 2023.04.01.-2023.11.30..</t>
  </si>
  <si>
    <t xml:space="preserve">1.1.5. NGM Támogatása Szentjakabi városrész (TOP-6.9.1-16.KA1-2020-00001) </t>
  </si>
  <si>
    <t>1.2.2.   Munkaadót terhelő járulékok közfogl.</t>
  </si>
  <si>
    <t>1.2.3. Munkaadót terhelő járulékok Szakmai vezető (1 fő) SZENTJAKAB</t>
  </si>
  <si>
    <t>1.2.4. Munkaadót terhelő járulékok Mentor( 2 fő) SZENTJAKAB</t>
  </si>
  <si>
    <t>1.3.2. Üzemeltetési anyagok besz.</t>
  </si>
  <si>
    <t>1.3.3. Üzemeltetési anyagok besz. Közfoglalkoztatottak</t>
  </si>
  <si>
    <r>
      <t>1.3.4.</t>
    </r>
    <r>
      <rPr>
        <sz val="12"/>
        <color indexed="8"/>
        <rFont val="Times New Roman"/>
        <family val="1"/>
        <charset val="238"/>
      </rPr>
      <t> Informatikai szolgáltatások (internet)</t>
    </r>
  </si>
  <si>
    <r>
      <t>1.3.5.</t>
    </r>
    <r>
      <rPr>
        <sz val="12"/>
        <color indexed="8"/>
        <rFont val="Times New Roman"/>
        <family val="1"/>
        <charset val="238"/>
      </rPr>
      <t> Kommunikációs szolgáltatások (telefon)</t>
    </r>
  </si>
  <si>
    <r>
      <t>1.3.6.</t>
    </r>
    <r>
      <rPr>
        <sz val="12"/>
        <color indexed="8"/>
        <rFont val="Times New Roman"/>
        <family val="1"/>
        <charset val="238"/>
      </rPr>
      <t xml:space="preserve"> Bérleti díj </t>
    </r>
  </si>
  <si>
    <t>1.3.7. Karbantartás kisjavítás</t>
  </si>
  <si>
    <t>1.3.8. Szakmai tevékenységet segítő szolgáltatás</t>
  </si>
  <si>
    <r>
      <t>1.3.9.</t>
    </r>
    <r>
      <rPr>
        <sz val="12"/>
        <color indexed="8"/>
        <rFont val="Times New Roman"/>
        <family val="1"/>
        <charset val="238"/>
      </rPr>
      <t xml:space="preserve"> Egyéb szolgáltatások (pl: bank ktg, posta) </t>
    </r>
    <r>
      <rPr>
        <i/>
        <sz val="12"/>
        <color indexed="8"/>
        <rFont val="Times New Roman"/>
        <family val="1"/>
        <charset val="238"/>
      </rPr>
      <t>(bank, posta 200)</t>
    </r>
  </si>
  <si>
    <t>1.3.10. Egyéb szolgáltatások SZENTJAKAB</t>
  </si>
  <si>
    <t>1.3.11. Kiküldetések</t>
  </si>
  <si>
    <t>1.3.12. Működési célú előzetesen felszámított áfa</t>
  </si>
  <si>
    <t>1.3.13. Működési célú előzetesen felszámított áfa közfoglalkoztatás</t>
  </si>
  <si>
    <t>1.3.14. Működési célú előzetesen felszámított áfa SZENTJAKAB</t>
  </si>
  <si>
    <t>1.3.15. Egyéb dologi kiadások</t>
  </si>
  <si>
    <t>2.1. Emberi Erőforrás Támogatáskezelő maradványa visszafizetése</t>
  </si>
  <si>
    <t xml:space="preserve">1.1.2. Munkabér </t>
  </si>
  <si>
    <t xml:space="preserve">1.4.1. KMJV Önkormányzata által nyújtott kölcsön PM-ból </t>
  </si>
  <si>
    <t xml:space="preserve">1.4.2. KMJV Önkormányzata által nyújtott kölcsön TOP végelszámolás bev.-ból </t>
  </si>
  <si>
    <t>1.1.6. Munkabér Asszisztens (1 fő) SZENTJAKAB</t>
  </si>
  <si>
    <t>1.1.7. Munkabér tanár (1 fő) SZENTJAKAB</t>
  </si>
  <si>
    <t>1.1.8. Közlekedési költségtérítés</t>
  </si>
  <si>
    <t xml:space="preserve">1.1.9. Foglalkoztatottak egyéb személyi juttatásai SZENTJAKAB </t>
  </si>
  <si>
    <t>1.1.10. Foglalkoztatottak egyéb személyi juttatásai közfogl.</t>
  </si>
  <si>
    <t>1.1.11. Egyéb külső személyi juttatás / Reprezentációs kiadások</t>
  </si>
  <si>
    <t>1.2.5.Munkaadót terhelő járulékok Asszisztens (1 fő) SZENTJAKAB</t>
  </si>
  <si>
    <t>1.2.6. Munkaadót terhelő járulékok tanár (1 fő) SZENTJAKAB</t>
  </si>
  <si>
    <t xml:space="preserve">1.1.12. Egyéb külső személyi juttatás / Reprezentációs kiadások SZENTJAKAB </t>
  </si>
  <si>
    <t>2023. évi módosított  előirányzat</t>
  </si>
  <si>
    <t>Roma Nemzetiségi Önkormányzat 2023. évi költségvetési előirányzata 2. számú módosítása (adatok e Ft-ban)</t>
  </si>
  <si>
    <t>2023. évi
 módosított új 
 előirányzat</t>
  </si>
  <si>
    <t>2023. évi
 módosított új
előirányzat</t>
  </si>
  <si>
    <t>2023. évi
módosított új
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</si>
</sst>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7030A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7" tint="-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0" fillId="0" borderId="1" xfId="0" applyBorder="1" applyAlignment="1">
      <alignment horizontal="center" wrapText="1"/>
    </xf>
    <xf numFmtId="3" fontId="1" fillId="0" borderId="1" xfId="0" applyNumberFormat="1" applyFont="1" applyBorder="1"/>
    <xf numFmtId="3" fontId="2" fillId="0" borderId="1" xfId="0" applyNumberFormat="1" applyFont="1" applyBorder="1"/>
    <xf numFmtId="0" fontId="1" fillId="0" borderId="0" xfId="0" quotePrefix="1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/>
    <xf numFmtId="0" fontId="1" fillId="0" borderId="4" xfId="0" applyFont="1" applyBorder="1"/>
    <xf numFmtId="0" fontId="1" fillId="0" borderId="3" xfId="0" applyFont="1" applyBorder="1"/>
    <xf numFmtId="0" fontId="2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3" fontId="0" fillId="0" borderId="0" xfId="0" applyNumberFormat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3" fontId="12" fillId="0" borderId="1" xfId="0" applyNumberFormat="1" applyFont="1" applyBorder="1"/>
    <xf numFmtId="14" fontId="1" fillId="0" borderId="2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5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0" fillId="0" borderId="0" xfId="0" applyAlignment="1">
      <alignment horizontal="left"/>
    </xf>
    <xf numFmtId="3" fontId="1" fillId="2" borderId="1" xfId="0" applyNumberFormat="1" applyFont="1" applyFill="1" applyBorder="1"/>
    <xf numFmtId="3" fontId="1" fillId="0" borderId="1" xfId="0" applyNumberFormat="1" applyFont="1" applyFill="1" applyBorder="1"/>
    <xf numFmtId="0" fontId="0" fillId="2" borderId="0" xfId="0" applyFill="1"/>
    <xf numFmtId="3" fontId="2" fillId="2" borderId="1" xfId="0" applyNumberFormat="1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right"/>
    </xf>
    <xf numFmtId="0" fontId="15" fillId="0" borderId="0" xfId="0" applyFont="1"/>
    <xf numFmtId="0" fontId="0" fillId="0" borderId="0" xfId="0" applyFont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3" fontId="15" fillId="0" borderId="0" xfId="0" applyNumberFormat="1" applyFont="1"/>
    <xf numFmtId="0" fontId="1" fillId="2" borderId="0" xfId="0" quotePrefix="1" applyFont="1" applyFill="1" applyAlignment="1">
      <alignment horizontal="center"/>
    </xf>
    <xf numFmtId="3" fontId="0" fillId="2" borderId="0" xfId="0" applyNumberFormat="1" applyFill="1"/>
    <xf numFmtId="0" fontId="19" fillId="0" borderId="0" xfId="0" applyFont="1" applyAlignment="1"/>
    <xf numFmtId="3" fontId="2" fillId="0" borderId="1" xfId="0" applyNumberFormat="1" applyFont="1" applyFill="1" applyBorder="1"/>
    <xf numFmtId="49" fontId="20" fillId="0" borderId="0" xfId="0" applyNumberFormat="1" applyFont="1"/>
    <xf numFmtId="49" fontId="20" fillId="0" borderId="0" xfId="0" quotePrefix="1" applyNumberFormat="1" applyFont="1"/>
    <xf numFmtId="0" fontId="20" fillId="2" borderId="0" xfId="0" quotePrefix="1" applyFont="1" applyFill="1"/>
    <xf numFmtId="0" fontId="1" fillId="0" borderId="0" xfId="0" quotePrefix="1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0" fillId="0" borderId="0" xfId="0" applyFont="1" applyFill="1" applyBorder="1"/>
    <xf numFmtId="0" fontId="20" fillId="0" borderId="0" xfId="0" applyFont="1"/>
    <xf numFmtId="0" fontId="20" fillId="0" borderId="0" xfId="0" applyFont="1" applyFill="1"/>
    <xf numFmtId="0" fontId="20" fillId="0" borderId="0" xfId="0" applyFont="1" applyBorder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20" fillId="0" borderId="0" xfId="0" quotePrefix="1" applyFont="1" applyBorder="1" applyAlignment="1">
      <alignment wrapText="1"/>
    </xf>
    <xf numFmtId="0" fontId="21" fillId="0" borderId="0" xfId="0" quotePrefix="1" applyFont="1" applyFill="1" applyBorder="1" applyAlignment="1">
      <alignment wrapText="1"/>
    </xf>
    <xf numFmtId="0" fontId="20" fillId="0" borderId="0" xfId="0" quotePrefix="1" applyFont="1" applyFill="1" applyBorder="1"/>
    <xf numFmtId="3" fontId="15" fillId="0" borderId="0" xfId="0" applyNumberFormat="1" applyFont="1" applyFill="1"/>
    <xf numFmtId="1" fontId="15" fillId="0" borderId="0" xfId="0" applyNumberFormat="1" applyFont="1" applyFill="1"/>
    <xf numFmtId="0" fontId="21" fillId="0" borderId="0" xfId="0" quotePrefix="1" applyFont="1" applyFill="1" applyAlignment="1">
      <alignment wrapText="1"/>
    </xf>
    <xf numFmtId="0" fontId="11" fillId="0" borderId="3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20" fillId="0" borderId="0" xfId="0" quotePrefix="1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5" fillId="0" borderId="0" xfId="0" applyFont="1" applyFill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20" fillId="0" borderId="8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3" fontId="12" fillId="0" borderId="1" xfId="0" applyNumberFormat="1" applyFont="1" applyFill="1" applyBorder="1"/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22" fillId="0" borderId="8" xfId="0" quotePrefix="1" applyFont="1" applyFill="1" applyBorder="1" applyAlignment="1">
      <alignment wrapText="1"/>
    </xf>
    <xf numFmtId="0" fontId="23" fillId="0" borderId="0" xfId="0" quotePrefix="1" applyFont="1" applyBorder="1"/>
    <xf numFmtId="0" fontId="23" fillId="0" borderId="0" xfId="0" quotePrefix="1" applyFont="1" applyFill="1" applyBorder="1"/>
    <xf numFmtId="0" fontId="20" fillId="0" borderId="0" xfId="0" quotePrefix="1" applyFont="1" applyFill="1"/>
    <xf numFmtId="0" fontId="23" fillId="0" borderId="0" xfId="0" quotePrefix="1" applyFont="1" applyFill="1"/>
    <xf numFmtId="0" fontId="1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3" fontId="0" fillId="0" borderId="0" xfId="0" applyNumberFormat="1" applyFill="1" applyBorder="1"/>
    <xf numFmtId="0" fontId="24" fillId="0" borderId="0" xfId="0" quotePrefix="1" applyFont="1"/>
    <xf numFmtId="0" fontId="24" fillId="0" borderId="0" xfId="0" applyFont="1"/>
    <xf numFmtId="0" fontId="24" fillId="0" borderId="0" xfId="0" quotePrefix="1" applyFont="1" applyAlignment="1">
      <alignment wrapText="1"/>
    </xf>
    <xf numFmtId="4" fontId="24" fillId="0" borderId="0" xfId="0" quotePrefix="1" applyNumberFormat="1" applyFont="1"/>
    <xf numFmtId="4" fontId="24" fillId="0" borderId="0" xfId="0" applyNumberFormat="1" applyFont="1"/>
    <xf numFmtId="0" fontId="20" fillId="0" borderId="8" xfId="0" quotePrefix="1" applyFont="1" applyFill="1" applyBorder="1" applyAlignment="1">
      <alignment wrapText="1"/>
    </xf>
    <xf numFmtId="3" fontId="20" fillId="0" borderId="0" xfId="0" applyNumberFormat="1" applyFont="1" applyBorder="1"/>
    <xf numFmtId="3" fontId="21" fillId="0" borderId="0" xfId="0" quotePrefix="1" applyNumberFormat="1" applyFont="1" applyFill="1"/>
    <xf numFmtId="0" fontId="25" fillId="0" borderId="8" xfId="0" quotePrefix="1" applyFont="1" applyFill="1" applyBorder="1" applyAlignment="1">
      <alignment wrapText="1"/>
    </xf>
    <xf numFmtId="0" fontId="15" fillId="0" borderId="0" xfId="0" applyFont="1" applyBorder="1"/>
    <xf numFmtId="0" fontId="0" fillId="0" borderId="0" xfId="0" applyFont="1" applyBorder="1"/>
    <xf numFmtId="1" fontId="15" fillId="0" borderId="0" xfId="0" applyNumberFormat="1" applyFont="1" applyFill="1" applyBorder="1"/>
    <xf numFmtId="3" fontId="9" fillId="0" borderId="1" xfId="0" applyNumberFormat="1" applyFont="1" applyFill="1" applyBorder="1"/>
    <xf numFmtId="0" fontId="9" fillId="0" borderId="2" xfId="0" applyFont="1" applyBorder="1" applyAlignment="1">
      <alignment vertical="center" wrapText="1"/>
    </xf>
    <xf numFmtId="0" fontId="16" fillId="0" borderId="3" xfId="0" applyFont="1" applyBorder="1" applyAlignment="1"/>
    <xf numFmtId="0" fontId="16" fillId="0" borderId="4" xfId="0" applyFont="1" applyBorder="1" applyAlignment="1"/>
    <xf numFmtId="0" fontId="1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/>
    <xf numFmtId="0" fontId="9" fillId="0" borderId="4" xfId="0" applyFont="1" applyFill="1" applyBorder="1" applyAlignment="1"/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3" fontId="9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view="pageBreakPreview" zoomScaleNormal="100" zoomScaleSheetLayoutView="100" workbookViewId="0">
      <selection activeCell="I14" sqref="I14"/>
    </sheetView>
  </sheetViews>
  <sheetFormatPr defaultRowHeight="15.75" x14ac:dyDescent="0.25"/>
  <cols>
    <col min="1" max="1" width="8.85546875" style="1"/>
    <col min="2" max="2" width="12.7109375" customWidth="1"/>
    <col min="7" max="7" width="21.42578125" customWidth="1"/>
    <col min="8" max="8" width="12.42578125" customWidth="1"/>
    <col min="9" max="9" width="12.140625" customWidth="1"/>
    <col min="10" max="10" width="9.42578125" style="37" customWidth="1"/>
    <col min="11" max="11" width="35.140625" customWidth="1"/>
    <col min="12" max="12" width="0.28515625" customWidth="1"/>
    <col min="13" max="13" width="9.140625" hidden="1" customWidth="1"/>
    <col min="14" max="14" width="14.85546875" customWidth="1"/>
    <col min="15" max="15" width="7.85546875" style="17" customWidth="1"/>
    <col min="17" max="17" width="4.85546875" customWidth="1"/>
  </cols>
  <sheetData>
    <row r="1" spans="1:15" x14ac:dyDescent="0.25">
      <c r="B1" s="51" t="s">
        <v>99</v>
      </c>
      <c r="C1" s="2"/>
      <c r="D1" s="2"/>
      <c r="E1" s="2"/>
      <c r="F1" s="2"/>
      <c r="G1" s="2"/>
      <c r="H1" s="2"/>
      <c r="I1" s="2"/>
    </row>
    <row r="3" spans="1:15" x14ac:dyDescent="0.25">
      <c r="B3" s="3" t="s">
        <v>0</v>
      </c>
    </row>
    <row r="4" spans="1:15" ht="60" x14ac:dyDescent="0.25">
      <c r="B4" s="149"/>
      <c r="C4" s="149"/>
      <c r="D4" s="149"/>
      <c r="E4" s="149"/>
      <c r="F4" s="149"/>
      <c r="G4" s="149"/>
      <c r="H4" s="4" t="s">
        <v>63</v>
      </c>
      <c r="I4" s="4" t="s">
        <v>100</v>
      </c>
      <c r="J4" s="38" t="s">
        <v>15</v>
      </c>
    </row>
    <row r="5" spans="1:15" x14ac:dyDescent="0.25">
      <c r="B5" s="150" t="s">
        <v>1</v>
      </c>
      <c r="C5" s="150"/>
      <c r="D5" s="150"/>
      <c r="E5" s="150"/>
      <c r="F5" s="150"/>
      <c r="G5" s="150"/>
      <c r="H5" s="6">
        <f>H6</f>
        <v>16149</v>
      </c>
      <c r="I5" s="6">
        <f>I6</f>
        <v>21042</v>
      </c>
      <c r="J5" s="36">
        <f>I5-H5</f>
        <v>4893</v>
      </c>
    </row>
    <row r="6" spans="1:15" x14ac:dyDescent="0.25">
      <c r="B6" s="151" t="s">
        <v>16</v>
      </c>
      <c r="C6" s="151"/>
      <c r="D6" s="151"/>
      <c r="E6" s="151"/>
      <c r="F6" s="151"/>
      <c r="G6" s="151"/>
      <c r="H6" s="6">
        <f>H7+H15</f>
        <v>16149</v>
      </c>
      <c r="I6" s="6">
        <f>I7+I15</f>
        <v>21042</v>
      </c>
      <c r="J6" s="36">
        <f t="shared" ref="J6:J27" si="0">I6-H6</f>
        <v>4893</v>
      </c>
    </row>
    <row r="7" spans="1:15" x14ac:dyDescent="0.25">
      <c r="B7" s="145" t="s">
        <v>17</v>
      </c>
      <c r="C7" s="145"/>
      <c r="D7" s="145"/>
      <c r="E7" s="145"/>
      <c r="F7" s="145"/>
      <c r="G7" s="145"/>
      <c r="H7" s="6">
        <f>H8+H11+H12+H13+H14</f>
        <v>16149</v>
      </c>
      <c r="I7" s="6">
        <f>I8+I11+I12+I13+I14</f>
        <v>20852</v>
      </c>
      <c r="J7" s="36">
        <f>I7-H7</f>
        <v>4703</v>
      </c>
    </row>
    <row r="8" spans="1:15" s="35" customFormat="1" x14ac:dyDescent="0.25">
      <c r="A8" s="49" t="s">
        <v>35</v>
      </c>
      <c r="B8" s="152" t="s">
        <v>18</v>
      </c>
      <c r="C8" s="152"/>
      <c r="D8" s="152"/>
      <c r="E8" s="152"/>
      <c r="F8" s="152"/>
      <c r="G8" s="152"/>
      <c r="H8" s="33">
        <f>H9+H10</f>
        <v>1040</v>
      </c>
      <c r="I8" s="33">
        <f>I9+I10</f>
        <v>2959</v>
      </c>
      <c r="J8" s="36">
        <f t="shared" si="0"/>
        <v>1919</v>
      </c>
      <c r="O8" s="50"/>
    </row>
    <row r="9" spans="1:15" x14ac:dyDescent="0.25">
      <c r="B9" s="133" t="s">
        <v>19</v>
      </c>
      <c r="C9" s="134"/>
      <c r="D9" s="134"/>
      <c r="E9" s="134"/>
      <c r="F9" s="134"/>
      <c r="G9" s="135"/>
      <c r="H9" s="5">
        <v>1040</v>
      </c>
      <c r="I9" s="5">
        <v>1040</v>
      </c>
      <c r="J9" s="36">
        <f t="shared" si="0"/>
        <v>0</v>
      </c>
    </row>
    <row r="10" spans="1:15" x14ac:dyDescent="0.25">
      <c r="B10" s="133" t="s">
        <v>20</v>
      </c>
      <c r="C10" s="134"/>
      <c r="D10" s="134"/>
      <c r="E10" s="134"/>
      <c r="F10" s="134"/>
      <c r="G10" s="135"/>
      <c r="H10" s="5">
        <v>0</v>
      </c>
      <c r="I10" s="5">
        <v>1919</v>
      </c>
      <c r="J10" s="36">
        <f t="shared" si="0"/>
        <v>1919</v>
      </c>
      <c r="K10" s="100"/>
    </row>
    <row r="11" spans="1:15" x14ac:dyDescent="0.25">
      <c r="A11" s="7"/>
      <c r="B11" s="133" t="s">
        <v>21</v>
      </c>
      <c r="C11" s="134"/>
      <c r="D11" s="134"/>
      <c r="E11" s="134"/>
      <c r="F11" s="134"/>
      <c r="G11" s="135"/>
      <c r="H11" s="5">
        <v>2263</v>
      </c>
      <c r="I11" s="5">
        <v>2263</v>
      </c>
      <c r="J11" s="36">
        <f t="shared" si="0"/>
        <v>0</v>
      </c>
      <c r="K11" s="101"/>
    </row>
    <row r="12" spans="1:15" x14ac:dyDescent="0.25">
      <c r="A12" s="7"/>
      <c r="B12" s="11" t="s">
        <v>65</v>
      </c>
      <c r="C12" s="13"/>
      <c r="D12" s="13"/>
      <c r="E12" s="13"/>
      <c r="F12" s="13"/>
      <c r="G12" s="12"/>
      <c r="H12" s="5">
        <v>507</v>
      </c>
      <c r="I12" s="5">
        <v>507</v>
      </c>
      <c r="J12" s="36">
        <f t="shared" si="0"/>
        <v>0</v>
      </c>
      <c r="K12" s="100"/>
    </row>
    <row r="13" spans="1:15" x14ac:dyDescent="0.25">
      <c r="A13" s="7"/>
      <c r="B13" s="11" t="s">
        <v>66</v>
      </c>
      <c r="C13" s="13"/>
      <c r="D13" s="13"/>
      <c r="E13" s="13"/>
      <c r="F13" s="13"/>
      <c r="G13" s="12"/>
      <c r="H13" s="5">
        <v>2965</v>
      </c>
      <c r="I13" s="5">
        <v>2965</v>
      </c>
      <c r="J13" s="36">
        <f t="shared" si="0"/>
        <v>0</v>
      </c>
      <c r="K13" s="100"/>
    </row>
    <row r="14" spans="1:15" x14ac:dyDescent="0.25">
      <c r="A14" s="7"/>
      <c r="B14" s="133" t="s">
        <v>67</v>
      </c>
      <c r="C14" s="134"/>
      <c r="D14" s="134"/>
      <c r="E14" s="134"/>
      <c r="F14" s="134"/>
      <c r="G14" s="135"/>
      <c r="H14" s="5">
        <v>9374</v>
      </c>
      <c r="I14" s="159">
        <f>9374+2784</f>
        <v>12158</v>
      </c>
      <c r="J14" s="36">
        <f t="shared" si="0"/>
        <v>2784</v>
      </c>
      <c r="K14" s="102"/>
    </row>
    <row r="15" spans="1:15" x14ac:dyDescent="0.25">
      <c r="A15" s="7"/>
      <c r="B15" s="14" t="s">
        <v>22</v>
      </c>
      <c r="C15" s="15"/>
      <c r="D15" s="15"/>
      <c r="E15" s="15"/>
      <c r="F15" s="15"/>
      <c r="G15" s="16"/>
      <c r="H15" s="6">
        <v>0</v>
      </c>
      <c r="I15" s="6">
        <f>I16+I17+I18</f>
        <v>190</v>
      </c>
      <c r="J15" s="36">
        <f t="shared" si="0"/>
        <v>190</v>
      </c>
      <c r="K15" s="101"/>
    </row>
    <row r="16" spans="1:15" x14ac:dyDescent="0.25">
      <c r="A16" s="7"/>
      <c r="B16" s="45" t="s">
        <v>53</v>
      </c>
      <c r="C16" s="46"/>
      <c r="D16" s="46"/>
      <c r="E16" s="46"/>
      <c r="F16" s="46"/>
      <c r="G16" s="47"/>
      <c r="H16" s="6">
        <v>0</v>
      </c>
      <c r="I16" s="5">
        <v>188</v>
      </c>
      <c r="J16" s="36">
        <f t="shared" si="0"/>
        <v>188</v>
      </c>
      <c r="K16" s="103"/>
    </row>
    <row r="17" spans="1:12" x14ac:dyDescent="0.25">
      <c r="A17" s="7"/>
      <c r="B17" s="45" t="s">
        <v>54</v>
      </c>
      <c r="C17" s="46"/>
      <c r="D17" s="46"/>
      <c r="E17" s="46"/>
      <c r="F17" s="46"/>
      <c r="G17" s="47"/>
      <c r="H17" s="6">
        <v>0</v>
      </c>
      <c r="I17" s="5">
        <v>2</v>
      </c>
      <c r="J17" s="36">
        <f t="shared" si="0"/>
        <v>2</v>
      </c>
      <c r="K17" s="103"/>
    </row>
    <row r="18" spans="1:12" x14ac:dyDescent="0.25">
      <c r="A18" s="7"/>
      <c r="B18" s="45" t="s">
        <v>55</v>
      </c>
      <c r="C18" s="46"/>
      <c r="D18" s="46"/>
      <c r="E18" s="46"/>
      <c r="F18" s="46"/>
      <c r="G18" s="47"/>
      <c r="H18" s="6">
        <v>0</v>
      </c>
      <c r="I18" s="5">
        <v>0</v>
      </c>
      <c r="J18" s="36">
        <f t="shared" si="0"/>
        <v>0</v>
      </c>
      <c r="K18" s="104"/>
    </row>
    <row r="19" spans="1:12" x14ac:dyDescent="0.25">
      <c r="A19" s="7"/>
      <c r="B19" s="120" t="s">
        <v>12</v>
      </c>
      <c r="C19" s="121"/>
      <c r="D19" s="121"/>
      <c r="E19" s="121"/>
      <c r="F19" s="121"/>
      <c r="G19" s="122"/>
      <c r="H19" s="52">
        <v>5880</v>
      </c>
      <c r="I19" s="52">
        <f>I20</f>
        <v>5880</v>
      </c>
      <c r="J19" s="52">
        <f t="shared" si="0"/>
        <v>0</v>
      </c>
      <c r="K19" s="35"/>
    </row>
    <row r="20" spans="1:12" x14ac:dyDescent="0.25">
      <c r="A20" s="7" t="s">
        <v>36</v>
      </c>
      <c r="B20" s="156" t="s">
        <v>13</v>
      </c>
      <c r="C20" s="157"/>
      <c r="D20" s="157"/>
      <c r="E20" s="157"/>
      <c r="F20" s="157"/>
      <c r="G20" s="158"/>
      <c r="H20" s="36">
        <f>SUM(H21:H26)</f>
        <v>5880</v>
      </c>
      <c r="I20" s="36">
        <f>SUM(I21:I26)</f>
        <v>5880</v>
      </c>
      <c r="J20" s="36">
        <f t="shared" si="0"/>
        <v>0</v>
      </c>
      <c r="K20" s="35"/>
    </row>
    <row r="21" spans="1:12" x14ac:dyDescent="0.25">
      <c r="A21" s="7"/>
      <c r="B21" s="152" t="s">
        <v>23</v>
      </c>
      <c r="C21" s="152"/>
      <c r="D21" s="152"/>
      <c r="E21" s="152"/>
      <c r="F21" s="152"/>
      <c r="G21" s="152"/>
      <c r="H21" s="33">
        <v>0</v>
      </c>
      <c r="I21" s="33">
        <v>0</v>
      </c>
      <c r="J21" s="36">
        <f t="shared" si="0"/>
        <v>0</v>
      </c>
      <c r="K21" s="35"/>
    </row>
    <row r="22" spans="1:12" x14ac:dyDescent="0.25">
      <c r="A22" s="7"/>
      <c r="B22" s="153" t="s">
        <v>9</v>
      </c>
      <c r="C22" s="154"/>
      <c r="D22" s="154"/>
      <c r="E22" s="154"/>
      <c r="F22" s="154"/>
      <c r="G22" s="155"/>
      <c r="H22" s="33">
        <v>2108</v>
      </c>
      <c r="I22" s="33">
        <v>2108</v>
      </c>
      <c r="J22" s="36">
        <f t="shared" si="0"/>
        <v>0</v>
      </c>
      <c r="K22" s="53"/>
    </row>
    <row r="23" spans="1:12" x14ac:dyDescent="0.25">
      <c r="A23" s="7"/>
      <c r="B23" s="153" t="s">
        <v>10</v>
      </c>
      <c r="C23" s="154"/>
      <c r="D23" s="154"/>
      <c r="E23" s="154"/>
      <c r="F23" s="154"/>
      <c r="G23" s="155"/>
      <c r="H23" s="33">
        <v>1562</v>
      </c>
      <c r="I23" s="33">
        <v>1562</v>
      </c>
      <c r="J23" s="36">
        <f t="shared" si="0"/>
        <v>0</v>
      </c>
      <c r="K23" s="54"/>
    </row>
    <row r="24" spans="1:12" x14ac:dyDescent="0.25">
      <c r="A24" s="7"/>
      <c r="B24" s="153" t="s">
        <v>14</v>
      </c>
      <c r="C24" s="154"/>
      <c r="D24" s="154"/>
      <c r="E24" s="154"/>
      <c r="F24" s="154"/>
      <c r="G24" s="155"/>
      <c r="H24" s="33">
        <v>200</v>
      </c>
      <c r="I24" s="33">
        <v>200</v>
      </c>
      <c r="J24" s="36">
        <f t="shared" si="0"/>
        <v>0</v>
      </c>
      <c r="K24" s="54"/>
    </row>
    <row r="25" spans="1:12" x14ac:dyDescent="0.25">
      <c r="A25" s="7"/>
      <c r="B25" s="153" t="s">
        <v>56</v>
      </c>
      <c r="C25" s="154"/>
      <c r="D25" s="154"/>
      <c r="E25" s="154"/>
      <c r="F25" s="154"/>
      <c r="G25" s="155"/>
      <c r="H25" s="33">
        <v>0</v>
      </c>
      <c r="I25" s="33">
        <v>0</v>
      </c>
      <c r="J25" s="36">
        <v>0</v>
      </c>
      <c r="K25" s="54"/>
    </row>
    <row r="26" spans="1:12" x14ac:dyDescent="0.25">
      <c r="A26" s="7"/>
      <c r="B26" s="42" t="s">
        <v>64</v>
      </c>
      <c r="C26" s="43"/>
      <c r="D26" s="43"/>
      <c r="E26" s="43"/>
      <c r="F26" s="43"/>
      <c r="G26" s="44"/>
      <c r="H26" s="33">
        <v>2010</v>
      </c>
      <c r="I26" s="33">
        <v>2010</v>
      </c>
      <c r="J26" s="36">
        <f t="shared" si="0"/>
        <v>0</v>
      </c>
      <c r="K26" s="55"/>
    </row>
    <row r="27" spans="1:12" x14ac:dyDescent="0.25">
      <c r="A27" s="7"/>
      <c r="B27" s="146" t="s">
        <v>2</v>
      </c>
      <c r="C27" s="147"/>
      <c r="D27" s="147"/>
      <c r="E27" s="147"/>
      <c r="F27" s="147"/>
      <c r="G27" s="148"/>
      <c r="H27" s="6">
        <f>H5+H19</f>
        <v>22029</v>
      </c>
      <c r="I27" s="6">
        <f>I5+I19</f>
        <v>26922</v>
      </c>
      <c r="J27" s="36">
        <f t="shared" si="0"/>
        <v>4893</v>
      </c>
      <c r="L27" s="17"/>
    </row>
    <row r="28" spans="1:12" x14ac:dyDescent="0.25">
      <c r="A28" s="7"/>
      <c r="H28" s="17"/>
      <c r="I28" s="17"/>
    </row>
    <row r="29" spans="1:12" x14ac:dyDescent="0.25">
      <c r="A29" s="7"/>
      <c r="B29" s="3" t="s">
        <v>3</v>
      </c>
      <c r="H29" s="17"/>
      <c r="I29" s="17"/>
    </row>
    <row r="30" spans="1:12" ht="60" x14ac:dyDescent="0.25">
      <c r="B30" s="149"/>
      <c r="C30" s="149"/>
      <c r="D30" s="149"/>
      <c r="E30" s="149"/>
      <c r="F30" s="149"/>
      <c r="G30" s="149"/>
      <c r="H30" s="4" t="s">
        <v>63</v>
      </c>
      <c r="I30" s="4" t="s">
        <v>101</v>
      </c>
      <c r="J30" s="38" t="s">
        <v>15</v>
      </c>
      <c r="K30" s="60"/>
    </row>
    <row r="31" spans="1:12" x14ac:dyDescent="0.25">
      <c r="B31" s="145" t="s">
        <v>33</v>
      </c>
      <c r="C31" s="145"/>
      <c r="D31" s="145"/>
      <c r="E31" s="145"/>
      <c r="F31" s="145"/>
      <c r="G31" s="145"/>
      <c r="H31" s="6">
        <f>H32+H74</f>
        <v>22029</v>
      </c>
      <c r="I31" s="6">
        <f>I32+I74</f>
        <v>26922</v>
      </c>
      <c r="J31" s="36">
        <f>I31-H31</f>
        <v>4893</v>
      </c>
      <c r="K31" s="60"/>
    </row>
    <row r="32" spans="1:12" x14ac:dyDescent="0.25">
      <c r="B32" s="145" t="s">
        <v>34</v>
      </c>
      <c r="C32" s="145"/>
      <c r="D32" s="145"/>
      <c r="E32" s="145"/>
      <c r="F32" s="145"/>
      <c r="G32" s="145"/>
      <c r="H32" s="6">
        <f>H33+H46+H53+H69+H72</f>
        <v>22029</v>
      </c>
      <c r="I32" s="6">
        <f>I33+I46+I53+I69+I72</f>
        <v>26922</v>
      </c>
      <c r="J32" s="36">
        <f t="shared" ref="J32:J78" si="1">I32-H32</f>
        <v>4893</v>
      </c>
      <c r="K32" s="60"/>
    </row>
    <row r="33" spans="1:16" x14ac:dyDescent="0.25">
      <c r="A33" s="7"/>
      <c r="B33" s="145" t="s">
        <v>29</v>
      </c>
      <c r="C33" s="145"/>
      <c r="D33" s="145"/>
      <c r="E33" s="145"/>
      <c r="F33" s="145"/>
      <c r="G33" s="145"/>
      <c r="H33" s="6">
        <f>SUM(H34:H44)</f>
        <v>8053</v>
      </c>
      <c r="I33" s="6">
        <f>SUM(I34:I45)</f>
        <v>9605</v>
      </c>
      <c r="J33" s="36">
        <f t="shared" si="1"/>
        <v>1552</v>
      </c>
      <c r="K33" s="60"/>
    </row>
    <row r="34" spans="1:16" s="57" customFormat="1" x14ac:dyDescent="0.25">
      <c r="A34" s="56" t="s">
        <v>37</v>
      </c>
      <c r="B34" s="116" t="s">
        <v>30</v>
      </c>
      <c r="C34" s="116"/>
      <c r="D34" s="116"/>
      <c r="E34" s="116"/>
      <c r="F34" s="116"/>
      <c r="G34" s="116"/>
      <c r="H34" s="34">
        <v>1234</v>
      </c>
      <c r="I34" s="34">
        <v>1234</v>
      </c>
      <c r="J34" s="52">
        <f t="shared" si="1"/>
        <v>0</v>
      </c>
      <c r="K34" s="61"/>
      <c r="N34" s="98"/>
      <c r="O34" s="58"/>
    </row>
    <row r="35" spans="1:16" s="57" customFormat="1" x14ac:dyDescent="0.25">
      <c r="A35" s="7" t="s">
        <v>38</v>
      </c>
      <c r="B35" s="63" t="s">
        <v>86</v>
      </c>
      <c r="C35" s="64"/>
      <c r="D35" s="64"/>
      <c r="E35" s="64"/>
      <c r="F35" s="64"/>
      <c r="G35" s="65"/>
      <c r="H35" s="34">
        <v>726</v>
      </c>
      <c r="I35" s="34">
        <f>726-726</f>
        <v>0</v>
      </c>
      <c r="J35" s="52">
        <f t="shared" si="1"/>
        <v>-726</v>
      </c>
      <c r="K35" s="107"/>
      <c r="N35" s="99"/>
      <c r="O35" s="58"/>
    </row>
    <row r="36" spans="1:16" x14ac:dyDescent="0.25">
      <c r="A36" s="7" t="s">
        <v>38</v>
      </c>
      <c r="B36" s="8" t="s">
        <v>57</v>
      </c>
      <c r="C36" s="18"/>
      <c r="D36" s="18"/>
      <c r="E36" s="18"/>
      <c r="F36" s="18"/>
      <c r="G36" s="19"/>
      <c r="H36" s="5">
        <f>664+2784</f>
        <v>3448</v>
      </c>
      <c r="I36" s="5">
        <f>664+2784</f>
        <v>3448</v>
      </c>
      <c r="J36" s="36">
        <f t="shared" si="1"/>
        <v>0</v>
      </c>
      <c r="K36" s="66"/>
      <c r="N36" s="97"/>
    </row>
    <row r="37" spans="1:16" x14ac:dyDescent="0.25">
      <c r="A37" s="7"/>
      <c r="B37" s="8" t="s">
        <v>58</v>
      </c>
      <c r="C37" s="18"/>
      <c r="D37" s="18"/>
      <c r="E37" s="18"/>
      <c r="F37" s="18"/>
      <c r="G37" s="19"/>
      <c r="H37" s="33">
        <v>780</v>
      </c>
      <c r="I37" s="33">
        <f>780+888</f>
        <v>1668</v>
      </c>
      <c r="J37" s="36">
        <f t="shared" si="1"/>
        <v>888</v>
      </c>
      <c r="K37" s="89"/>
      <c r="L37" s="17"/>
      <c r="N37" s="97"/>
    </row>
    <row r="38" spans="1:16" x14ac:dyDescent="0.25">
      <c r="A38" s="7"/>
      <c r="B38" s="8" t="s">
        <v>59</v>
      </c>
      <c r="C38" s="18"/>
      <c r="D38" s="18"/>
      <c r="E38" s="18"/>
      <c r="F38" s="18"/>
      <c r="G38" s="19"/>
      <c r="H38" s="33">
        <v>1440</v>
      </c>
      <c r="I38" s="33">
        <v>1440</v>
      </c>
      <c r="J38" s="36">
        <f t="shared" si="1"/>
        <v>0</v>
      </c>
      <c r="K38" s="89"/>
      <c r="N38" s="97"/>
    </row>
    <row r="39" spans="1:16" x14ac:dyDescent="0.25">
      <c r="A39" s="7"/>
      <c r="B39" s="96" t="s">
        <v>89</v>
      </c>
      <c r="C39" s="18"/>
      <c r="D39" s="18"/>
      <c r="E39" s="18"/>
      <c r="F39" s="18"/>
      <c r="G39" s="19"/>
      <c r="H39" s="33">
        <v>0</v>
      </c>
      <c r="I39" s="33">
        <v>720</v>
      </c>
      <c r="J39" s="36">
        <f t="shared" si="1"/>
        <v>720</v>
      </c>
      <c r="K39" s="89"/>
      <c r="N39" s="97"/>
    </row>
    <row r="40" spans="1:16" x14ac:dyDescent="0.25">
      <c r="A40" s="7"/>
      <c r="B40" s="96" t="s">
        <v>90</v>
      </c>
      <c r="C40" s="18"/>
      <c r="D40" s="18"/>
      <c r="E40" s="18"/>
      <c r="F40" s="18"/>
      <c r="G40" s="19"/>
      <c r="H40" s="33">
        <v>0</v>
      </c>
      <c r="I40" s="33">
        <v>570</v>
      </c>
      <c r="J40" s="36">
        <f t="shared" si="1"/>
        <v>570</v>
      </c>
      <c r="K40" s="89"/>
      <c r="N40" s="97"/>
    </row>
    <row r="41" spans="1:16" x14ac:dyDescent="0.25">
      <c r="A41" s="7" t="s">
        <v>39</v>
      </c>
      <c r="B41" s="113" t="s">
        <v>91</v>
      </c>
      <c r="C41" s="114"/>
      <c r="D41" s="114"/>
      <c r="E41" s="114"/>
      <c r="F41" s="114"/>
      <c r="G41" s="115"/>
      <c r="H41" s="5">
        <v>0</v>
      </c>
      <c r="I41" s="5">
        <v>0</v>
      </c>
      <c r="J41" s="36">
        <f t="shared" si="1"/>
        <v>0</v>
      </c>
      <c r="K41" s="62"/>
      <c r="N41" s="109"/>
    </row>
    <row r="42" spans="1:16" x14ac:dyDescent="0.25">
      <c r="A42" s="1" t="s">
        <v>60</v>
      </c>
      <c r="B42" s="113" t="s">
        <v>92</v>
      </c>
      <c r="C42" s="114"/>
      <c r="D42" s="114"/>
      <c r="E42" s="114"/>
      <c r="F42" s="114"/>
      <c r="G42" s="115"/>
      <c r="H42" s="5">
        <v>0</v>
      </c>
      <c r="I42" s="5">
        <v>0</v>
      </c>
      <c r="J42" s="36">
        <f t="shared" si="1"/>
        <v>0</v>
      </c>
      <c r="K42" s="106"/>
      <c r="N42" s="110"/>
      <c r="O42" s="41"/>
      <c r="P42" s="59"/>
    </row>
    <row r="43" spans="1:16" x14ac:dyDescent="0.25">
      <c r="B43" s="129" t="s">
        <v>93</v>
      </c>
      <c r="C43" s="130"/>
      <c r="D43" s="130"/>
      <c r="E43" s="130"/>
      <c r="F43" s="130"/>
      <c r="G43" s="131"/>
      <c r="H43" s="5">
        <v>0</v>
      </c>
      <c r="I43" s="5">
        <v>0</v>
      </c>
      <c r="J43" s="36">
        <f t="shared" si="1"/>
        <v>0</v>
      </c>
      <c r="K43" s="62"/>
      <c r="N43" s="110"/>
      <c r="O43" s="48"/>
      <c r="P43" s="59"/>
    </row>
    <row r="44" spans="1:16" s="57" customFormat="1" x14ac:dyDescent="0.25">
      <c r="A44" s="56" t="s">
        <v>40</v>
      </c>
      <c r="B44" s="116" t="s">
        <v>94</v>
      </c>
      <c r="C44" s="116"/>
      <c r="D44" s="116"/>
      <c r="E44" s="116"/>
      <c r="F44" s="116"/>
      <c r="G44" s="116"/>
      <c r="H44" s="34">
        <f>180+88+157</f>
        <v>425</v>
      </c>
      <c r="I44" s="34">
        <f>180+88+157</f>
        <v>425</v>
      </c>
      <c r="J44" s="52">
        <f t="shared" si="1"/>
        <v>0</v>
      </c>
      <c r="K44" s="67"/>
      <c r="N44" s="99"/>
      <c r="O44" s="58"/>
    </row>
    <row r="45" spans="1:16" s="57" customFormat="1" x14ac:dyDescent="0.25">
      <c r="A45" s="56"/>
      <c r="B45" s="93" t="s">
        <v>97</v>
      </c>
      <c r="C45" s="93"/>
      <c r="D45" s="93"/>
      <c r="E45" s="93"/>
      <c r="F45" s="93"/>
      <c r="G45" s="93"/>
      <c r="H45" s="34">
        <v>0</v>
      </c>
      <c r="I45" s="34">
        <v>100</v>
      </c>
      <c r="J45" s="52">
        <f t="shared" si="1"/>
        <v>100</v>
      </c>
      <c r="K45" s="89"/>
      <c r="N45" s="99"/>
      <c r="O45" s="58"/>
    </row>
    <row r="46" spans="1:16" s="57" customFormat="1" x14ac:dyDescent="0.25">
      <c r="A46" s="56" t="s">
        <v>41</v>
      </c>
      <c r="B46" s="123" t="s">
        <v>24</v>
      </c>
      <c r="C46" s="123"/>
      <c r="D46" s="123"/>
      <c r="E46" s="123"/>
      <c r="F46" s="123"/>
      <c r="G46" s="123"/>
      <c r="H46" s="52">
        <f>SUM(H47:H50)</f>
        <v>830</v>
      </c>
      <c r="I46" s="52">
        <f>SUM(I47:I52)</f>
        <v>970</v>
      </c>
      <c r="J46" s="52">
        <f>I46-H46</f>
        <v>140</v>
      </c>
      <c r="K46" s="68"/>
      <c r="N46" s="98"/>
      <c r="O46" s="69"/>
      <c r="P46" s="70"/>
    </row>
    <row r="47" spans="1:16" s="57" customFormat="1" x14ac:dyDescent="0.25">
      <c r="A47" s="56"/>
      <c r="B47" s="120" t="s">
        <v>11</v>
      </c>
      <c r="C47" s="124"/>
      <c r="D47" s="124"/>
      <c r="E47" s="124"/>
      <c r="F47" s="124"/>
      <c r="G47" s="125"/>
      <c r="H47" s="112">
        <f>223+23+70+1</f>
        <v>317</v>
      </c>
      <c r="I47" s="112">
        <f>223+23+70+1-70</f>
        <v>247</v>
      </c>
      <c r="J47" s="52">
        <f t="shared" si="1"/>
        <v>-70</v>
      </c>
      <c r="K47" s="71"/>
      <c r="N47" s="99"/>
      <c r="O47" s="58"/>
    </row>
    <row r="48" spans="1:16" s="57" customFormat="1" x14ac:dyDescent="0.25">
      <c r="A48" s="56"/>
      <c r="B48" s="63" t="s">
        <v>68</v>
      </c>
      <c r="C48" s="72"/>
      <c r="D48" s="72"/>
      <c r="E48" s="72"/>
      <c r="F48" s="72"/>
      <c r="G48" s="73"/>
      <c r="H48" s="34">
        <f>43+181</f>
        <v>224</v>
      </c>
      <c r="I48" s="34">
        <f>43+181</f>
        <v>224</v>
      </c>
      <c r="J48" s="52">
        <f t="shared" si="1"/>
        <v>0</v>
      </c>
      <c r="K48" s="74"/>
      <c r="N48" s="98"/>
      <c r="O48" s="58"/>
    </row>
    <row r="49" spans="1:17" s="57" customFormat="1" x14ac:dyDescent="0.25">
      <c r="A49" s="56"/>
      <c r="B49" s="126" t="s">
        <v>69</v>
      </c>
      <c r="C49" s="127"/>
      <c r="D49" s="127"/>
      <c r="E49" s="127"/>
      <c r="F49" s="127"/>
      <c r="G49" s="128"/>
      <c r="H49" s="33">
        <v>102</v>
      </c>
      <c r="I49" s="33">
        <v>102</v>
      </c>
      <c r="J49" s="52">
        <f t="shared" si="1"/>
        <v>0</v>
      </c>
      <c r="K49" s="90"/>
      <c r="N49" s="98"/>
      <c r="O49" s="58"/>
    </row>
    <row r="50" spans="1:17" s="57" customFormat="1" x14ac:dyDescent="0.25">
      <c r="A50" s="56"/>
      <c r="B50" s="117" t="s">
        <v>70</v>
      </c>
      <c r="C50" s="118"/>
      <c r="D50" s="118"/>
      <c r="E50" s="118"/>
      <c r="F50" s="118"/>
      <c r="G50" s="119"/>
      <c r="H50" s="33">
        <v>187</v>
      </c>
      <c r="I50" s="33">
        <f>187+117</f>
        <v>304</v>
      </c>
      <c r="J50" s="52">
        <f t="shared" si="1"/>
        <v>117</v>
      </c>
      <c r="K50" s="90"/>
      <c r="N50" s="98"/>
      <c r="O50" s="58"/>
    </row>
    <row r="51" spans="1:17" s="57" customFormat="1" x14ac:dyDescent="0.25">
      <c r="A51" s="56"/>
      <c r="B51" s="96" t="s">
        <v>95</v>
      </c>
      <c r="C51" s="94"/>
      <c r="D51" s="94"/>
      <c r="E51" s="94"/>
      <c r="F51" s="94"/>
      <c r="G51" s="95"/>
      <c r="H51" s="33">
        <v>0</v>
      </c>
      <c r="I51" s="33">
        <v>93</v>
      </c>
      <c r="J51" s="52">
        <f t="shared" si="1"/>
        <v>93</v>
      </c>
      <c r="K51" s="90"/>
      <c r="N51" s="98"/>
      <c r="O51" s="58"/>
    </row>
    <row r="52" spans="1:17" s="57" customFormat="1" x14ac:dyDescent="0.25">
      <c r="A52" s="56"/>
      <c r="B52" s="96" t="s">
        <v>96</v>
      </c>
      <c r="C52" s="94"/>
      <c r="D52" s="94"/>
      <c r="E52" s="94"/>
      <c r="F52" s="94"/>
      <c r="G52" s="95"/>
      <c r="H52" s="33">
        <v>0</v>
      </c>
      <c r="I52" s="33">
        <v>0</v>
      </c>
      <c r="J52" s="52">
        <f t="shared" si="1"/>
        <v>0</v>
      </c>
      <c r="K52" s="90"/>
      <c r="N52" s="98"/>
      <c r="O52" s="58"/>
    </row>
    <row r="53" spans="1:17" s="57" customFormat="1" x14ac:dyDescent="0.25">
      <c r="A53" s="75"/>
      <c r="B53" s="123" t="s">
        <v>26</v>
      </c>
      <c r="C53" s="123"/>
      <c r="D53" s="123"/>
      <c r="E53" s="123"/>
      <c r="F53" s="123"/>
      <c r="G53" s="123"/>
      <c r="H53" s="52">
        <f>SUM(H54:H68)</f>
        <v>6146</v>
      </c>
      <c r="I53" s="52">
        <f>SUM(I54:I68)</f>
        <v>9347</v>
      </c>
      <c r="J53" s="52">
        <f t="shared" si="1"/>
        <v>3201</v>
      </c>
      <c r="K53" s="61"/>
      <c r="M53" s="76"/>
      <c r="N53" s="98"/>
      <c r="O53" s="58"/>
    </row>
    <row r="54" spans="1:17" s="57" customFormat="1" x14ac:dyDescent="0.25">
      <c r="A54" s="56" t="s">
        <v>42</v>
      </c>
      <c r="B54" s="116" t="s">
        <v>28</v>
      </c>
      <c r="C54" s="116"/>
      <c r="D54" s="116"/>
      <c r="E54" s="116"/>
      <c r="F54" s="116"/>
      <c r="G54" s="116"/>
      <c r="H54" s="34">
        <f>500-346+13+2</f>
        <v>169</v>
      </c>
      <c r="I54" s="34">
        <f>500-346+13+2+346-13</f>
        <v>502</v>
      </c>
      <c r="J54" s="52">
        <f>I54-H54</f>
        <v>333</v>
      </c>
      <c r="K54" s="71"/>
      <c r="M54" s="76"/>
      <c r="N54" s="99"/>
      <c r="O54" s="58"/>
    </row>
    <row r="55" spans="1:17" s="57" customFormat="1" x14ac:dyDescent="0.25">
      <c r="A55" s="56"/>
      <c r="B55" s="77" t="s">
        <v>71</v>
      </c>
      <c r="C55" s="77"/>
      <c r="D55" s="78"/>
      <c r="E55" s="79" t="s">
        <v>52</v>
      </c>
      <c r="F55" s="79"/>
      <c r="G55" s="80"/>
      <c r="H55" s="34">
        <v>0</v>
      </c>
      <c r="I55" s="34">
        <v>0</v>
      </c>
      <c r="J55" s="52">
        <f t="shared" si="1"/>
        <v>0</v>
      </c>
      <c r="K55" s="61"/>
      <c r="N55" s="98"/>
      <c r="O55" s="58"/>
    </row>
    <row r="56" spans="1:17" s="57" customFormat="1" x14ac:dyDescent="0.25">
      <c r="A56" s="56"/>
      <c r="B56" s="120" t="s">
        <v>72</v>
      </c>
      <c r="C56" s="121"/>
      <c r="D56" s="121"/>
      <c r="E56" s="121"/>
      <c r="F56" s="121"/>
      <c r="G56" s="122"/>
      <c r="H56" s="34">
        <v>0</v>
      </c>
      <c r="I56" s="34">
        <v>0</v>
      </c>
      <c r="J56" s="52">
        <f t="shared" si="1"/>
        <v>0</v>
      </c>
      <c r="K56" s="61"/>
      <c r="N56" s="98"/>
      <c r="O56" s="58"/>
    </row>
    <row r="57" spans="1:17" s="57" customFormat="1" x14ac:dyDescent="0.25">
      <c r="A57" s="56" t="s">
        <v>43</v>
      </c>
      <c r="B57" s="116" t="s">
        <v>73</v>
      </c>
      <c r="C57" s="116"/>
      <c r="D57" s="116"/>
      <c r="E57" s="116"/>
      <c r="F57" s="116"/>
      <c r="G57" s="116"/>
      <c r="H57" s="34">
        <v>98</v>
      </c>
      <c r="I57" s="34">
        <f>98+13</f>
        <v>111</v>
      </c>
      <c r="J57" s="52">
        <f t="shared" si="1"/>
        <v>13</v>
      </c>
      <c r="K57" s="91"/>
      <c r="N57" s="99"/>
      <c r="O57" s="58"/>
    </row>
    <row r="58" spans="1:17" s="57" customFormat="1" x14ac:dyDescent="0.25">
      <c r="A58" s="56" t="s">
        <v>44</v>
      </c>
      <c r="B58" s="116" t="s">
        <v>74</v>
      </c>
      <c r="C58" s="116"/>
      <c r="D58" s="116"/>
      <c r="E58" s="116"/>
      <c r="F58" s="116"/>
      <c r="G58" s="116"/>
      <c r="H58" s="34">
        <v>120</v>
      </c>
      <c r="I58" s="34">
        <f>120+13</f>
        <v>133</v>
      </c>
      <c r="J58" s="52">
        <f t="shared" si="1"/>
        <v>13</v>
      </c>
      <c r="K58" s="91"/>
      <c r="N58" s="99"/>
      <c r="O58" s="58"/>
    </row>
    <row r="59" spans="1:17" s="57" customFormat="1" x14ac:dyDescent="0.25">
      <c r="A59" s="56" t="s">
        <v>45</v>
      </c>
      <c r="B59" s="116" t="s">
        <v>75</v>
      </c>
      <c r="C59" s="116"/>
      <c r="D59" s="116"/>
      <c r="E59" s="116"/>
      <c r="F59" s="116"/>
      <c r="G59" s="116"/>
      <c r="H59" s="34">
        <v>0</v>
      </c>
      <c r="I59" s="34">
        <v>0</v>
      </c>
      <c r="J59" s="52">
        <f t="shared" si="1"/>
        <v>0</v>
      </c>
      <c r="K59" s="61"/>
      <c r="N59" s="98"/>
      <c r="O59" s="58"/>
    </row>
    <row r="60" spans="1:17" s="57" customFormat="1" x14ac:dyDescent="0.25">
      <c r="A60" s="56"/>
      <c r="B60" s="63" t="s">
        <v>76</v>
      </c>
      <c r="C60" s="64"/>
      <c r="D60" s="64"/>
      <c r="E60" s="64"/>
      <c r="F60" s="64"/>
      <c r="G60" s="65"/>
      <c r="H60" s="34">
        <v>0</v>
      </c>
      <c r="I60" s="34">
        <v>0</v>
      </c>
      <c r="J60" s="52">
        <f t="shared" si="1"/>
        <v>0</v>
      </c>
      <c r="K60" s="61"/>
      <c r="N60" s="98"/>
      <c r="O60" s="58"/>
    </row>
    <row r="61" spans="1:17" s="57" customFormat="1" x14ac:dyDescent="0.25">
      <c r="A61" s="56" t="s">
        <v>46</v>
      </c>
      <c r="B61" s="120" t="s">
        <v>77</v>
      </c>
      <c r="C61" s="143"/>
      <c r="D61" s="143"/>
      <c r="E61" s="143"/>
      <c r="F61" s="143"/>
      <c r="G61" s="144"/>
      <c r="H61" s="34">
        <v>0</v>
      </c>
      <c r="I61" s="34">
        <v>0</v>
      </c>
      <c r="J61" s="52">
        <f t="shared" si="1"/>
        <v>0</v>
      </c>
      <c r="K61" s="61"/>
      <c r="N61" s="98"/>
      <c r="O61" s="58"/>
      <c r="Q61" s="76"/>
    </row>
    <row r="62" spans="1:17" s="57" customFormat="1" x14ac:dyDescent="0.25">
      <c r="A62" s="56" t="s">
        <v>47</v>
      </c>
      <c r="B62" s="116" t="s">
        <v>78</v>
      </c>
      <c r="C62" s="116"/>
      <c r="D62" s="116"/>
      <c r="E62" s="116"/>
      <c r="F62" s="116"/>
      <c r="G62" s="116"/>
      <c r="H62" s="34">
        <f>250+94+400+430+377+360+409+220</f>
        <v>2540</v>
      </c>
      <c r="I62" s="34">
        <f>250+94+400+430+377+360+409+220-360</f>
        <v>2180</v>
      </c>
      <c r="J62" s="52">
        <f t="shared" si="1"/>
        <v>-360</v>
      </c>
      <c r="K62" s="108"/>
      <c r="M62" s="76"/>
      <c r="N62" s="99"/>
      <c r="O62" s="58"/>
    </row>
    <row r="63" spans="1:17" s="57" customFormat="1" x14ac:dyDescent="0.25">
      <c r="A63" s="75"/>
      <c r="B63" s="63" t="s">
        <v>79</v>
      </c>
      <c r="C63" s="64"/>
      <c r="D63" s="64"/>
      <c r="E63" s="64"/>
      <c r="F63" s="64"/>
      <c r="G63" s="65"/>
      <c r="H63" s="34">
        <v>1875</v>
      </c>
      <c r="I63" s="34">
        <f>1875+296</f>
        <v>2171</v>
      </c>
      <c r="J63" s="52">
        <f t="shared" si="1"/>
        <v>296</v>
      </c>
      <c r="K63" s="90"/>
      <c r="N63" s="98"/>
      <c r="O63" s="58"/>
    </row>
    <row r="64" spans="1:17" s="57" customFormat="1" x14ac:dyDescent="0.25">
      <c r="A64" s="56" t="s">
        <v>48</v>
      </c>
      <c r="B64" s="63" t="s">
        <v>80</v>
      </c>
      <c r="C64" s="64"/>
      <c r="D64" s="64"/>
      <c r="E64" s="64"/>
      <c r="F64" s="64"/>
      <c r="G64" s="65"/>
      <c r="H64" s="34">
        <f>500-450</f>
        <v>50</v>
      </c>
      <c r="I64" s="34">
        <f>500-450+450</f>
        <v>500</v>
      </c>
      <c r="J64" s="52">
        <f t="shared" si="1"/>
        <v>450</v>
      </c>
      <c r="K64" s="71"/>
      <c r="N64" s="111"/>
      <c r="O64" s="58"/>
    </row>
    <row r="65" spans="1:15" s="57" customFormat="1" x14ac:dyDescent="0.25">
      <c r="A65" s="56" t="s">
        <v>49</v>
      </c>
      <c r="B65" s="63" t="s">
        <v>81</v>
      </c>
      <c r="C65" s="64"/>
      <c r="D65" s="64"/>
      <c r="E65" s="64"/>
      <c r="F65" s="64"/>
      <c r="G65" s="65"/>
      <c r="H65" s="34">
        <f>198+22+101+43+110+60+1</f>
        <v>535</v>
      </c>
      <c r="I65" s="34">
        <f>198+22+101+43+110+60+1+4-101</f>
        <v>438</v>
      </c>
      <c r="J65" s="52">
        <f t="shared" si="1"/>
        <v>-97</v>
      </c>
      <c r="K65" s="88"/>
      <c r="N65" s="99"/>
      <c r="O65" s="58"/>
    </row>
    <row r="66" spans="1:15" s="57" customFormat="1" x14ac:dyDescent="0.25">
      <c r="A66" s="56"/>
      <c r="B66" s="63" t="s">
        <v>82</v>
      </c>
      <c r="C66" s="64"/>
      <c r="D66" s="64"/>
      <c r="E66" s="64"/>
      <c r="F66" s="64"/>
      <c r="G66" s="65"/>
      <c r="H66" s="34">
        <v>0</v>
      </c>
      <c r="I66" s="34">
        <v>0</v>
      </c>
      <c r="J66" s="52">
        <f t="shared" si="1"/>
        <v>0</v>
      </c>
      <c r="K66" s="81"/>
      <c r="N66" s="98"/>
      <c r="O66" s="58"/>
    </row>
    <row r="67" spans="1:15" s="57" customFormat="1" x14ac:dyDescent="0.25">
      <c r="A67" s="56"/>
      <c r="B67" s="63" t="s">
        <v>83</v>
      </c>
      <c r="C67" s="64"/>
      <c r="D67" s="64"/>
      <c r="E67" s="64"/>
      <c r="F67" s="64"/>
      <c r="G67" s="65"/>
      <c r="H67" s="34">
        <v>0</v>
      </c>
      <c r="I67" s="34">
        <v>0</v>
      </c>
      <c r="J67" s="52">
        <f t="shared" si="1"/>
        <v>0</v>
      </c>
      <c r="K67" s="81"/>
      <c r="N67" s="98"/>
      <c r="O67" s="58"/>
    </row>
    <row r="68" spans="1:15" s="57" customFormat="1" x14ac:dyDescent="0.25">
      <c r="A68" s="56" t="s">
        <v>50</v>
      </c>
      <c r="B68" s="63" t="s">
        <v>84</v>
      </c>
      <c r="C68" s="64"/>
      <c r="D68" s="64"/>
      <c r="E68" s="64"/>
      <c r="F68" s="64"/>
      <c r="G68" s="65"/>
      <c r="H68" s="34">
        <v>759</v>
      </c>
      <c r="I68" s="34">
        <f>759+160+1919+474</f>
        <v>3312</v>
      </c>
      <c r="J68" s="52">
        <f t="shared" si="1"/>
        <v>2553</v>
      </c>
      <c r="K68" s="105"/>
      <c r="N68" s="99"/>
      <c r="O68" s="58"/>
    </row>
    <row r="69" spans="1:15" s="57" customFormat="1" x14ac:dyDescent="0.25">
      <c r="A69" s="56"/>
      <c r="B69" s="82" t="s">
        <v>61</v>
      </c>
      <c r="C69" s="83"/>
      <c r="D69" s="83"/>
      <c r="E69" s="83"/>
      <c r="F69" s="83"/>
      <c r="G69" s="84"/>
      <c r="H69" s="85">
        <f>SUM(H70:H71)</f>
        <v>7000</v>
      </c>
      <c r="I69" s="85">
        <f>I70+I71</f>
        <v>7000</v>
      </c>
      <c r="J69" s="52">
        <f t="shared" si="1"/>
        <v>0</v>
      </c>
      <c r="K69" s="61"/>
      <c r="N69" s="99"/>
      <c r="O69" s="58"/>
    </row>
    <row r="70" spans="1:15" s="57" customFormat="1" x14ac:dyDescent="0.25">
      <c r="A70" s="56"/>
      <c r="B70" s="116" t="s">
        <v>87</v>
      </c>
      <c r="C70" s="116"/>
      <c r="D70" s="116"/>
      <c r="E70" s="116"/>
      <c r="F70" s="116"/>
      <c r="G70" s="116"/>
      <c r="H70" s="34">
        <v>2010</v>
      </c>
      <c r="I70" s="34">
        <v>2010</v>
      </c>
      <c r="J70" s="52">
        <f t="shared" si="1"/>
        <v>0</v>
      </c>
      <c r="K70" s="91"/>
      <c r="N70" s="99"/>
      <c r="O70" s="58"/>
    </row>
    <row r="71" spans="1:15" s="57" customFormat="1" x14ac:dyDescent="0.25">
      <c r="A71" s="56"/>
      <c r="B71" s="116" t="s">
        <v>88</v>
      </c>
      <c r="C71" s="116"/>
      <c r="D71" s="116"/>
      <c r="E71" s="116"/>
      <c r="F71" s="116"/>
      <c r="G71" s="116"/>
      <c r="H71" s="34">
        <v>4990</v>
      </c>
      <c r="I71" s="34">
        <v>4990</v>
      </c>
      <c r="J71" s="52">
        <f t="shared" si="1"/>
        <v>0</v>
      </c>
      <c r="K71" s="92"/>
      <c r="N71" s="98"/>
      <c r="O71" s="58"/>
    </row>
    <row r="72" spans="1:15" s="57" customFormat="1" x14ac:dyDescent="0.25">
      <c r="A72" s="56"/>
      <c r="B72" s="82" t="s">
        <v>31</v>
      </c>
      <c r="C72" s="86"/>
      <c r="D72" s="86"/>
      <c r="E72" s="86"/>
      <c r="F72" s="86"/>
      <c r="G72" s="87"/>
      <c r="H72" s="52">
        <f>SUM(H73)</f>
        <v>0</v>
      </c>
      <c r="I72" s="52">
        <f>SUM(I73)</f>
        <v>0</v>
      </c>
      <c r="J72" s="52">
        <f t="shared" si="1"/>
        <v>0</v>
      </c>
      <c r="K72" s="61"/>
      <c r="N72" s="98"/>
      <c r="O72" s="58"/>
    </row>
    <row r="73" spans="1:15" x14ac:dyDescent="0.25">
      <c r="A73" s="7"/>
      <c r="B73" s="23" t="s">
        <v>32</v>
      </c>
      <c r="C73" s="15"/>
      <c r="D73" s="15"/>
      <c r="E73" s="15"/>
      <c r="F73" s="15"/>
      <c r="G73" s="16"/>
      <c r="H73" s="5">
        <v>0</v>
      </c>
      <c r="I73" s="5">
        <v>0</v>
      </c>
      <c r="J73" s="36">
        <f t="shared" si="1"/>
        <v>0</v>
      </c>
      <c r="K73" s="60"/>
      <c r="N73" s="97"/>
    </row>
    <row r="74" spans="1:15" x14ac:dyDescent="0.25">
      <c r="A74" s="7"/>
      <c r="B74" s="14" t="s">
        <v>25</v>
      </c>
      <c r="C74" s="9"/>
      <c r="D74" s="9"/>
      <c r="E74" s="9"/>
      <c r="F74" s="9"/>
      <c r="G74" s="10"/>
      <c r="H74" s="6">
        <f>SUM(H75:H75)</f>
        <v>0</v>
      </c>
      <c r="I74" s="6">
        <f>SUM(I75:I75)</f>
        <v>0</v>
      </c>
      <c r="J74" s="36">
        <f t="shared" si="1"/>
        <v>0</v>
      </c>
      <c r="K74" s="60"/>
      <c r="M74">
        <v>231</v>
      </c>
      <c r="N74" s="97"/>
    </row>
    <row r="75" spans="1:15" x14ac:dyDescent="0.25">
      <c r="A75" s="7"/>
      <c r="B75" s="133" t="s">
        <v>85</v>
      </c>
      <c r="C75" s="134"/>
      <c r="D75" s="134"/>
      <c r="E75" s="134"/>
      <c r="F75" s="134"/>
      <c r="G75" s="135"/>
      <c r="H75" s="5">
        <v>0</v>
      </c>
      <c r="I75" s="5">
        <v>0</v>
      </c>
      <c r="J75" s="36">
        <f t="shared" si="1"/>
        <v>0</v>
      </c>
      <c r="K75" s="60"/>
      <c r="M75">
        <v>400</v>
      </c>
    </row>
    <row r="76" spans="1:15" x14ac:dyDescent="0.25">
      <c r="A76" s="7" t="s">
        <v>51</v>
      </c>
      <c r="B76" s="136" t="s">
        <v>27</v>
      </c>
      <c r="C76" s="137"/>
      <c r="D76" s="137"/>
      <c r="E76" s="137"/>
      <c r="F76" s="137"/>
      <c r="G76" s="138"/>
      <c r="H76" s="6">
        <f>+H77</f>
        <v>0</v>
      </c>
      <c r="I76" s="6">
        <f>+I77</f>
        <v>0</v>
      </c>
      <c r="J76" s="36">
        <f t="shared" si="1"/>
        <v>0</v>
      </c>
      <c r="K76" s="60"/>
    </row>
    <row r="77" spans="1:15" x14ac:dyDescent="0.25">
      <c r="A77" s="7"/>
      <c r="B77" s="133" t="s">
        <v>62</v>
      </c>
      <c r="C77" s="139"/>
      <c r="D77" s="139"/>
      <c r="E77" s="139"/>
      <c r="F77" s="139"/>
      <c r="G77" s="140"/>
      <c r="H77" s="5">
        <v>0</v>
      </c>
      <c r="I77" s="5">
        <v>0</v>
      </c>
      <c r="J77" s="36">
        <f t="shared" si="1"/>
        <v>0</v>
      </c>
      <c r="K77" s="60"/>
    </row>
    <row r="78" spans="1:15" x14ac:dyDescent="0.25">
      <c r="A78" s="7"/>
      <c r="B78" s="141" t="s">
        <v>4</v>
      </c>
      <c r="C78" s="141"/>
      <c r="D78" s="141"/>
      <c r="E78" s="141"/>
      <c r="F78" s="141"/>
      <c r="G78" s="141"/>
      <c r="H78" s="22">
        <f>H76+H31</f>
        <v>22029</v>
      </c>
      <c r="I78" s="22">
        <f>I76+I31</f>
        <v>26922</v>
      </c>
      <c r="J78" s="36">
        <f t="shared" si="1"/>
        <v>4893</v>
      </c>
      <c r="K78" s="60"/>
    </row>
    <row r="79" spans="1:15" x14ac:dyDescent="0.25">
      <c r="A79" s="7"/>
      <c r="B79" s="25"/>
      <c r="C79" s="26"/>
      <c r="D79" s="26"/>
      <c r="E79" s="26"/>
      <c r="F79" s="26"/>
      <c r="G79" s="27"/>
      <c r="K79" s="60"/>
    </row>
    <row r="80" spans="1:15" ht="60" x14ac:dyDescent="0.25">
      <c r="A80" s="7"/>
      <c r="B80" s="142" t="s">
        <v>5</v>
      </c>
      <c r="C80" s="142"/>
      <c r="D80" s="142"/>
      <c r="E80" s="142"/>
      <c r="F80" s="142"/>
      <c r="G80" s="142"/>
      <c r="H80" s="4" t="s">
        <v>98</v>
      </c>
      <c r="I80" s="4" t="s">
        <v>102</v>
      </c>
      <c r="J80" s="38" t="s">
        <v>15</v>
      </c>
      <c r="K80" s="60"/>
      <c r="M80">
        <f>SUM(M74:M79)</f>
        <v>631</v>
      </c>
    </row>
    <row r="81" spans="1:11" x14ac:dyDescent="0.25">
      <c r="A81" s="7"/>
      <c r="B81" s="132" t="s">
        <v>6</v>
      </c>
      <c r="C81" s="132"/>
      <c r="D81" s="132"/>
      <c r="E81" s="132"/>
      <c r="F81" s="132"/>
      <c r="G81" s="132"/>
      <c r="H81" s="5">
        <v>2</v>
      </c>
      <c r="I81" s="5">
        <v>2</v>
      </c>
      <c r="J81" s="39">
        <f>I81-H81</f>
        <v>0</v>
      </c>
      <c r="K81" s="60"/>
    </row>
    <row r="82" spans="1:11" x14ac:dyDescent="0.25">
      <c r="A82" s="24"/>
      <c r="B82" s="28" t="s">
        <v>7</v>
      </c>
      <c r="C82" s="20"/>
      <c r="D82" s="20"/>
      <c r="E82" s="20"/>
      <c r="F82" s="20"/>
      <c r="G82" s="21"/>
      <c r="H82" s="5">
        <v>1</v>
      </c>
      <c r="I82" s="5">
        <v>1</v>
      </c>
      <c r="J82" s="39">
        <f>I82-H82</f>
        <v>0</v>
      </c>
      <c r="K82" s="60"/>
    </row>
    <row r="83" spans="1:11" x14ac:dyDescent="0.25">
      <c r="A83" s="24"/>
      <c r="B83" s="29" t="s">
        <v>8</v>
      </c>
      <c r="C83" s="30"/>
      <c r="D83" s="30"/>
      <c r="E83" s="30"/>
      <c r="F83" s="30"/>
      <c r="G83" s="31"/>
      <c r="H83" s="22">
        <f>SUM(H81:H82)</f>
        <v>3</v>
      </c>
      <c r="I83" s="22">
        <f>SUM(I81:I82)</f>
        <v>3</v>
      </c>
      <c r="J83" s="39">
        <f>I83-H83</f>
        <v>0</v>
      </c>
      <c r="K83" s="60"/>
    </row>
    <row r="84" spans="1:11" x14ac:dyDescent="0.25">
      <c r="A84" s="24"/>
      <c r="K84" s="60"/>
    </row>
    <row r="85" spans="1:11" x14ac:dyDescent="0.25">
      <c r="A85" s="24"/>
      <c r="B85" s="32"/>
      <c r="K85" s="60"/>
    </row>
    <row r="86" spans="1:11" x14ac:dyDescent="0.25">
      <c r="A86" s="7"/>
      <c r="K86" s="60"/>
    </row>
    <row r="87" spans="1:11" x14ac:dyDescent="0.25">
      <c r="K87" s="60"/>
    </row>
    <row r="88" spans="1:11" x14ac:dyDescent="0.25">
      <c r="K88" s="60"/>
    </row>
    <row r="89" spans="1:11" x14ac:dyDescent="0.25">
      <c r="K89" s="60"/>
    </row>
    <row r="90" spans="1:11" x14ac:dyDescent="0.25">
      <c r="K90" s="60"/>
    </row>
    <row r="91" spans="1:11" x14ac:dyDescent="0.25">
      <c r="K91" s="60"/>
    </row>
    <row r="92" spans="1:11" x14ac:dyDescent="0.25">
      <c r="K92" s="60"/>
    </row>
    <row r="93" spans="1:11" x14ac:dyDescent="0.25">
      <c r="K93" s="60"/>
    </row>
    <row r="94" spans="1:11" x14ac:dyDescent="0.25">
      <c r="K94" s="60"/>
    </row>
    <row r="95" spans="1:11" x14ac:dyDescent="0.25">
      <c r="K95" s="60"/>
    </row>
    <row r="96" spans="1:11" x14ac:dyDescent="0.25">
      <c r="K96" s="60"/>
    </row>
    <row r="97" spans="11:11" x14ac:dyDescent="0.25">
      <c r="K97" s="60"/>
    </row>
    <row r="98" spans="11:11" x14ac:dyDescent="0.25">
      <c r="K98" s="60"/>
    </row>
    <row r="99" spans="11:11" x14ac:dyDescent="0.25">
      <c r="K99" s="60"/>
    </row>
    <row r="100" spans="11:11" x14ac:dyDescent="0.25">
      <c r="K100" s="60"/>
    </row>
  </sheetData>
  <mergeCells count="46">
    <mergeCell ref="B71:G71"/>
    <mergeCell ref="B9:G9"/>
    <mergeCell ref="B4:G4"/>
    <mergeCell ref="B5:G5"/>
    <mergeCell ref="B6:G6"/>
    <mergeCell ref="B7:G7"/>
    <mergeCell ref="B8:G8"/>
    <mergeCell ref="B24:G24"/>
    <mergeCell ref="B25:G25"/>
    <mergeCell ref="B19:G19"/>
    <mergeCell ref="B20:G20"/>
    <mergeCell ref="B21:G21"/>
    <mergeCell ref="B22:G22"/>
    <mergeCell ref="B23:G23"/>
    <mergeCell ref="B10:G10"/>
    <mergeCell ref="B11:G11"/>
    <mergeCell ref="B14:G14"/>
    <mergeCell ref="B70:G70"/>
    <mergeCell ref="B53:G53"/>
    <mergeCell ref="B54:G54"/>
    <mergeCell ref="B57:G57"/>
    <mergeCell ref="B58:G58"/>
    <mergeCell ref="B59:G59"/>
    <mergeCell ref="B61:G61"/>
    <mergeCell ref="B62:G62"/>
    <mergeCell ref="B32:G32"/>
    <mergeCell ref="B27:G27"/>
    <mergeCell ref="B30:G30"/>
    <mergeCell ref="B31:G31"/>
    <mergeCell ref="B33:G33"/>
    <mergeCell ref="B34:G34"/>
    <mergeCell ref="B41:G41"/>
    <mergeCell ref="B81:G81"/>
    <mergeCell ref="B75:G75"/>
    <mergeCell ref="B76:G76"/>
    <mergeCell ref="B77:G77"/>
    <mergeCell ref="B78:G78"/>
    <mergeCell ref="B80:G80"/>
    <mergeCell ref="B42:G42"/>
    <mergeCell ref="B44:G44"/>
    <mergeCell ref="B50:G50"/>
    <mergeCell ref="B56:G56"/>
    <mergeCell ref="B46:G46"/>
    <mergeCell ref="B47:G47"/>
    <mergeCell ref="B49:G49"/>
    <mergeCell ref="B43:G43"/>
  </mergeCells>
  <pageMargins left="0.39370078740157483" right="0" top="0.74803149606299213" bottom="0" header="0.31496062992125984" footer="0.31496062992125984"/>
  <pageSetup paperSize="9" scale="70" orientation="portrait" r:id="rId1"/>
  <headerFooter>
    <oddHeader>&amp;R1. sz. melléklet</oddHeader>
  </headerFooter>
  <rowBreaks count="2" manualBreakCount="2">
    <brk id="28" max="16383" man="1"/>
    <brk id="84" min="1" max="10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1:I13"/>
  <sheetViews>
    <sheetView workbookViewId="0">
      <selection activeCell="H32" sqref="H32"/>
    </sheetView>
  </sheetViews>
  <sheetFormatPr defaultRowHeight="15" x14ac:dyDescent="0.25"/>
  <sheetData>
    <row r="11" spans="6:9" x14ac:dyDescent="0.25">
      <c r="I11" s="40"/>
    </row>
    <row r="12" spans="6:9" x14ac:dyDescent="0.25">
      <c r="F12" s="40"/>
      <c r="H12" s="40"/>
    </row>
    <row r="13" spans="6:9" x14ac:dyDescent="0.25">
      <c r="G13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2023 mód</vt:lpstr>
      <vt:lpstr>Munka1</vt:lpstr>
      <vt:lpstr>'2023 mód'!Nyomtatási_terület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blinczkiandrea</dc:creator>
  <cp:lastModifiedBy>lengyelkrisztina</cp:lastModifiedBy>
  <cp:lastPrinted>2023-05-12T06:20:48Z</cp:lastPrinted>
  <dcterms:created xsi:type="dcterms:W3CDTF">2017-12-01T10:15:35Z</dcterms:created>
  <dcterms:modified xsi:type="dcterms:W3CDTF">2023-05-17T07:15:17Z</dcterms:modified>
</cp:coreProperties>
</file>