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Users\Közgyűlési Anyagok\2022\09.22\Nemzetiség\2022. 3. sz módisítás (féléves beszámoló)\RNÖ\"/>
    </mc:Choice>
  </mc:AlternateContent>
  <bookViews>
    <workbookView xWindow="0" yWindow="0" windowWidth="28800" windowHeight="12435"/>
  </bookViews>
  <sheets>
    <sheet name="2022 mód" sheetId="1" r:id="rId1"/>
  </sheets>
  <definedNames>
    <definedName name="_xlnm.Print_Area" localSheetId="0">'2022 mód'!$B$1:$H$94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8" i="1" l="1"/>
  <c r="D67" i="1" l="1"/>
  <c r="D71" i="1"/>
  <c r="D85" i="1" l="1"/>
  <c r="D77" i="1" l="1"/>
  <c r="D43" i="1" l="1"/>
  <c r="D51" i="1"/>
  <c r="D19" i="1"/>
  <c r="D49" i="1" l="1"/>
  <c r="E87" i="1"/>
  <c r="D86" i="1"/>
  <c r="D84" i="1" s="1"/>
  <c r="E73" i="1"/>
  <c r="E74" i="1"/>
  <c r="D72" i="1"/>
  <c r="E68" i="1"/>
  <c r="E69" i="1"/>
  <c r="E70" i="1"/>
  <c r="E58" i="1"/>
  <c r="E59" i="1"/>
  <c r="D57" i="1"/>
  <c r="D47" i="1"/>
  <c r="E48" i="1"/>
  <c r="E49" i="1"/>
  <c r="D16" i="1"/>
  <c r="D53" i="1"/>
  <c r="D41" i="1"/>
  <c r="D22" i="1" l="1"/>
  <c r="E45" i="1" l="1"/>
  <c r="D42" i="1"/>
  <c r="D38" i="1" s="1"/>
  <c r="D46" i="1"/>
  <c r="D65" i="1"/>
  <c r="D55" i="1"/>
  <c r="C86" i="1"/>
  <c r="C77" i="1"/>
  <c r="C72" i="1"/>
  <c r="C57" i="1"/>
  <c r="C53" i="1"/>
  <c r="C47" i="1"/>
  <c r="C41" i="1"/>
  <c r="D54" i="1" l="1"/>
  <c r="C20" i="1" l="1"/>
  <c r="E22" i="1" l="1"/>
  <c r="D21" i="1"/>
  <c r="D20" i="1" s="1"/>
  <c r="C15" i="1"/>
  <c r="D60" i="1" l="1"/>
  <c r="E46" i="1"/>
  <c r="D15" i="1" l="1"/>
  <c r="E86" i="1" l="1"/>
  <c r="C82" i="1" l="1"/>
  <c r="E21" i="1" l="1"/>
  <c r="D11" i="1" l="1"/>
  <c r="E15" i="1" l="1"/>
  <c r="E23" i="1" l="1"/>
  <c r="E72" i="1"/>
  <c r="E60" i="1"/>
  <c r="E61" i="1"/>
  <c r="E62" i="1"/>
  <c r="E63" i="1"/>
  <c r="E64" i="1"/>
  <c r="E65" i="1"/>
  <c r="E66" i="1"/>
  <c r="E67" i="1"/>
  <c r="E71" i="1"/>
  <c r="E75" i="1"/>
  <c r="E76" i="1"/>
  <c r="E77" i="1" l="1"/>
  <c r="D94" i="1" l="1"/>
  <c r="C94" i="1"/>
  <c r="E93" i="1"/>
  <c r="E94" i="1" l="1"/>
  <c r="E30" i="1" l="1"/>
  <c r="E19" i="1" l="1"/>
  <c r="C25" i="1" l="1"/>
  <c r="D25" i="1" l="1"/>
  <c r="E31" i="1"/>
  <c r="E92" i="1" l="1"/>
  <c r="E88" i="1"/>
  <c r="E85" i="1"/>
  <c r="C84" i="1"/>
  <c r="E83" i="1"/>
  <c r="D82" i="1"/>
  <c r="E81" i="1"/>
  <c r="D80" i="1"/>
  <c r="C80" i="1"/>
  <c r="E79" i="1"/>
  <c r="D78" i="1"/>
  <c r="C78" i="1"/>
  <c r="D56" i="1"/>
  <c r="E57" i="1"/>
  <c r="E55" i="1"/>
  <c r="E54" i="1"/>
  <c r="E53" i="1"/>
  <c r="E52" i="1"/>
  <c r="E51" i="1"/>
  <c r="D50" i="1"/>
  <c r="C50" i="1"/>
  <c r="E47" i="1"/>
  <c r="E43" i="1"/>
  <c r="E42" i="1"/>
  <c r="E44" i="1"/>
  <c r="E41" i="1"/>
  <c r="E40" i="1"/>
  <c r="E39" i="1"/>
  <c r="C38" i="1"/>
  <c r="E29" i="1"/>
  <c r="E28" i="1"/>
  <c r="E27" i="1"/>
  <c r="E26" i="1"/>
  <c r="E20" i="1"/>
  <c r="E18" i="1"/>
  <c r="E17" i="1"/>
  <c r="E16" i="1"/>
  <c r="E14" i="1"/>
  <c r="E13" i="1"/>
  <c r="E12" i="1"/>
  <c r="E11" i="1"/>
  <c r="E10" i="1"/>
  <c r="E9" i="1"/>
  <c r="D8" i="1"/>
  <c r="D7" i="1" s="1"/>
  <c r="C8" i="1"/>
  <c r="E84" i="1" l="1"/>
  <c r="C7" i="1"/>
  <c r="C6" i="1" s="1"/>
  <c r="C32" i="1" s="1"/>
  <c r="E82" i="1"/>
  <c r="C56" i="1"/>
  <c r="C37" i="1" s="1"/>
  <c r="C36" i="1" s="1"/>
  <c r="C89" i="1" s="1"/>
  <c r="E78" i="1"/>
  <c r="E80" i="1"/>
  <c r="E8" i="1"/>
  <c r="E38" i="1"/>
  <c r="E50" i="1"/>
  <c r="D6" i="1"/>
  <c r="D32" i="1" s="1"/>
  <c r="D37" i="1"/>
  <c r="E25" i="1"/>
  <c r="E56" i="1" l="1"/>
  <c r="E6" i="1"/>
  <c r="E32" i="1" s="1"/>
  <c r="E7" i="1"/>
  <c r="E37" i="1"/>
  <c r="D36" i="1"/>
  <c r="D89" i="1" s="1"/>
  <c r="E36" i="1" l="1"/>
  <c r="E89" i="1" s="1"/>
</calcChain>
</file>

<file path=xl/sharedStrings.xml><?xml version="1.0" encoding="utf-8"?>
<sst xmlns="http://schemas.openxmlformats.org/spreadsheetml/2006/main" count="118" uniqueCount="115">
  <si>
    <t>BEVÉTELEK</t>
  </si>
  <si>
    <t>I. Tárgyévi működési bevételek</t>
  </si>
  <si>
    <t>BEVÉTELEK mindösszesen</t>
  </si>
  <si>
    <t>KIADÁSOK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</si>
  <si>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</si>
  <si>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LÉTSZÁMADATOK</t>
  </si>
  <si>
    <t>Összesen</t>
  </si>
  <si>
    <t>1.2. Feladatalapú támogatás maradványa</t>
  </si>
  <si>
    <t>1.3. Önkormányzati támogatás maradványa</t>
  </si>
  <si>
    <t>1.2.1. Munkaadót terhelő járulékok (tiszteletdíj, repiadó, cégtelefon)</t>
  </si>
  <si>
    <t>II. Pénzmaradvány</t>
  </si>
  <si>
    <t>1. Működési pénzmaradvány</t>
  </si>
  <si>
    <t>1.4. Közfoglalkoztatási támogatás maradványa</t>
  </si>
  <si>
    <t xml:space="preserve">1.1.5. Munkaügyi Kp.  Diákmunka </t>
  </si>
  <si>
    <t>1.1.3. Kaposvár MJV Önkormányzatának tám. Gyereknap</t>
  </si>
  <si>
    <r>
      <t>1.1.2.</t>
    </r>
    <r>
      <rPr>
        <sz val="7"/>
        <color indexed="8"/>
        <rFont val="Times New Roman"/>
        <family val="1"/>
        <charset val="238"/>
      </rPr>
      <t>  </t>
    </r>
    <r>
      <rPr>
        <sz val="12"/>
        <color indexed="8"/>
        <rFont val="Times New Roman"/>
        <family val="1"/>
        <charset val="238"/>
      </rPr>
      <t>Kaposvár MJV Önkormányzatának támogatása</t>
    </r>
  </si>
  <si>
    <t>1.1.1.2. Feladatalapú támogatás</t>
  </si>
  <si>
    <t>1.1.1.1. Működési támogatás</t>
  </si>
  <si>
    <r>
      <t>1.1.1.</t>
    </r>
    <r>
      <rPr>
        <sz val="7"/>
        <color indexed="8"/>
        <rFont val="Times New Roman"/>
        <family val="1"/>
        <charset val="238"/>
      </rPr>
      <t xml:space="preserve">  </t>
    </r>
    <r>
      <rPr>
        <sz val="12"/>
        <color indexed="8"/>
        <rFont val="Times New Roman"/>
        <family val="1"/>
        <charset val="238"/>
      </rPr>
      <t>Központi támogatás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</si>
  <si>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</si>
  <si>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r>
      <t>1.</t>
    </r>
    <r>
      <rPr>
        <b/>
        <sz val="7"/>
        <color indexed="8"/>
        <rFont val="Times New Roman"/>
        <family val="1"/>
        <charset val="238"/>
      </rPr>
      <t xml:space="preserve"> 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</si>
  <si>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 xml:space="preserve">1.1. </t>
    </r>
    <r>
      <rPr>
        <sz val="12"/>
        <color indexed="8"/>
        <rFont val="Times New Roman"/>
        <family val="1"/>
        <charset val="238"/>
      </rPr>
      <t>Állami támogatás maradványa</t>
    </r>
  </si>
  <si>
    <t>1.2. Egyéb bevétel</t>
  </si>
  <si>
    <r>
      <t xml:space="preserve">1.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</si>
  <si>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1.1. Személyi juttatás összesen</t>
  </si>
  <si>
    <t>1.1.1. Nemzetiségi önkormányzati képviselők tiszteletdíja</t>
  </si>
  <si>
    <t>1.2. Munkaadót terhelő járulékok és szociális hozzájárulási adó</t>
  </si>
  <si>
    <r>
      <t xml:space="preserve">1.3.1. </t>
    </r>
    <r>
      <rPr>
        <sz val="12"/>
        <color indexed="8"/>
        <rFont val="Times New Roman"/>
        <family val="1"/>
        <charset val="238"/>
      </rPr>
      <t>Üzemeltetési anyagok besz.(pl: tisztítószer, rendezvények anyagktg-e)</t>
    </r>
  </si>
  <si>
    <t>1.3. Dologi és egyéb folyó kiadás</t>
  </si>
  <si>
    <t>2. Támogatások</t>
  </si>
  <si>
    <t>II. Tárgyévi felhalmozási célú kiadások</t>
  </si>
  <si>
    <t>1.5. Általános tartalék</t>
  </si>
  <si>
    <t>1.5.1. Technikai pénzmaradvány (zárolt)</t>
  </si>
  <si>
    <t>KIADÁSOK mindösszesen</t>
  </si>
  <si>
    <t>Eltérés</t>
  </si>
  <si>
    <t>09161</t>
  </si>
  <si>
    <t>0981311</t>
  </si>
  <si>
    <t>051211</t>
  </si>
  <si>
    <t>0511011</t>
  </si>
  <si>
    <t>0511091</t>
  </si>
  <si>
    <t>051231</t>
  </si>
  <si>
    <t>0521</t>
  </si>
  <si>
    <t>053121</t>
  </si>
  <si>
    <t>053211</t>
  </si>
  <si>
    <t>053221</t>
  </si>
  <si>
    <t>053331</t>
  </si>
  <si>
    <t>053361</t>
  </si>
  <si>
    <t>053371</t>
  </si>
  <si>
    <t>053411</t>
  </si>
  <si>
    <t>053511</t>
  </si>
  <si>
    <t>053551</t>
  </si>
  <si>
    <t>05641</t>
  </si>
  <si>
    <t>TOP SZENTJAKAB program</t>
  </si>
  <si>
    <t>1.2.3. Munkaadót terhelő járulékok (közfogl.)</t>
  </si>
  <si>
    <t xml:space="preserve">1.1.3. Munkabér közfogl. </t>
  </si>
  <si>
    <t>1.2.4. Munkaadót terhelő járulékok - Szakmai vezető (1 fő) SZENTJAKAB</t>
  </si>
  <si>
    <t>1.2.5. Munkaadót terhelő járulékok - Mentor (2 fő) SZENTJAKAB</t>
  </si>
  <si>
    <t>1.6. Emberi Erőforrás Min. támogatása Kulturális program maradványa</t>
  </si>
  <si>
    <t>2022. évi    módosított előirányzat</t>
  </si>
  <si>
    <t>2022. évi módosított új előirányzat</t>
  </si>
  <si>
    <t>Közfoglalkoztatottak</t>
  </si>
  <si>
    <t>1.5. TOP 6.9.1-1-16-KA1-2020-00001  Szentjakabi projekt</t>
  </si>
  <si>
    <t>1.1.6. Munkaügyi Kp. Közfogi. 2021.09.13.-2022.02.28.</t>
  </si>
  <si>
    <t>1.2.1. Kaposvár MJV Önkormányzatának kölcsön</t>
  </si>
  <si>
    <t>1.4. Működési tartalék</t>
  </si>
  <si>
    <t xml:space="preserve">1.1.10. Szentjakabi városrész (TOP-6.9.1-16-KA1-2020-00001) </t>
  </si>
  <si>
    <t>1.1.4. Kaposvár MJV Önkormányzatának tám. Közfogalk 30% önrész</t>
  </si>
  <si>
    <t>2022. évi módosított  előirányzat</t>
  </si>
  <si>
    <t>2022. évi új módosított  előirányzat</t>
  </si>
  <si>
    <t>1.2.1. Egyéb kapott kamatok és kamat jellegű bevételek</t>
  </si>
  <si>
    <t>2022. évi új módosított előirányzat</t>
  </si>
  <si>
    <t>0511131</t>
  </si>
  <si>
    <t>1.2.2. Egyéb működési bevételek</t>
  </si>
  <si>
    <t>094111</t>
  </si>
  <si>
    <t>0940821</t>
  </si>
  <si>
    <t>Roma Nemzetiségi Önkormányzat 2022. évi költségvetési előirányzata 3. számú módosítása (adatok e Ft-ban)</t>
  </si>
  <si>
    <t>1.1.8. Foglalkoztatottak egyéb személyi juttatásai közfogl.</t>
  </si>
  <si>
    <t>1.1.9.  Egyéb külső személyi juttatások</t>
  </si>
  <si>
    <t>1.1.4. Munkabér - Szakmai vezető (1 fő) SZENTJAKAB</t>
  </si>
  <si>
    <t>1.1.6. Közlekedési költségtérítés</t>
  </si>
  <si>
    <t>1.1.5. Munkabér - Mentor (2 fő) SZENTJAKAB</t>
  </si>
  <si>
    <t>1.1.7. Munkaügyi Kp. Közfogi. 2022.03.16-2022-07.31. (mód. 2022.08.31.)</t>
  </si>
  <si>
    <t>1.1.8. Emberi Erőforrás Min. támogatása NEMZ-TAB-22-0331 tábor</t>
  </si>
  <si>
    <t>1.1.9. Emberi Erőforrás Min. támogatása NEMZ-KUL-22-0523 kulturális rend.</t>
  </si>
  <si>
    <t>1.1.11.  Egyéb külső személyi juttatások NEMZ-KUL-22-0523 kulturális rend.</t>
  </si>
  <si>
    <t>1.1.10.  Egyéb külső személyi juttatások NEMZ-TAB-22-0331 tábor</t>
  </si>
  <si>
    <t>1.3.2. Üzemeltetési anyagok besz. NEMZ-TAB-22-0331 tábor</t>
  </si>
  <si>
    <t>1.3.3. Üzemeltetési anyagok besz. NEMZ-KUL-22-0523 kulturális rend.</t>
  </si>
  <si>
    <t xml:space="preserve">1.3.4. Üzemeltetési anyagok besz. közfogl. </t>
  </si>
  <si>
    <r>
      <t xml:space="preserve">1.3.5. </t>
    </r>
    <r>
      <rPr>
        <sz val="12"/>
        <color indexed="8"/>
        <rFont val="Times New Roman"/>
        <family val="1"/>
        <charset val="238"/>
      </rPr>
      <t>Üzemeltetési anyagok besz. SZENTJAKAB</t>
    </r>
  </si>
  <si>
    <r>
      <t>1.3.6.</t>
    </r>
    <r>
      <rPr>
        <sz val="12"/>
        <color indexed="8"/>
        <rFont val="Times New Roman"/>
        <family val="1"/>
        <charset val="238"/>
      </rPr>
      <t> Informatikai szolgáltatások (internet)</t>
    </r>
  </si>
  <si>
    <r>
      <t>1.3.7</t>
    </r>
    <r>
      <rPr>
        <sz val="12"/>
        <color indexed="8"/>
        <rFont val="Times New Roman"/>
        <family val="1"/>
        <charset val="238"/>
      </rPr>
      <t> Kommunikációs szolgáltatások (telefon)</t>
    </r>
  </si>
  <si>
    <r>
      <t>1.3.8.</t>
    </r>
    <r>
      <rPr>
        <sz val="12"/>
        <color indexed="8"/>
        <rFont val="Times New Roman"/>
        <family val="1"/>
        <charset val="238"/>
      </rPr>
      <t> Bérleti díj NEMZ-KUL-22-0523 kulturális rend.</t>
    </r>
  </si>
  <si>
    <t>1.3.9. Szakmai tevékenységet segítő szolgáltatás</t>
  </si>
  <si>
    <t>1.3.10. Szakmai tevékenységet segítő szolgáltatás közfogl.</t>
  </si>
  <si>
    <r>
      <t>1.3.11.</t>
    </r>
    <r>
      <rPr>
        <sz val="12"/>
        <color indexed="8"/>
        <rFont val="Times New Roman"/>
        <family val="1"/>
        <charset val="238"/>
      </rPr>
      <t> Egyéb szolgáltatások (pl: bank ktg, posta)</t>
    </r>
  </si>
  <si>
    <t>1.3.14. Egyéb szolgáltatások SZENTJAKAB</t>
  </si>
  <si>
    <t>1.3.12. Egyéb szolgáltatások NEMZ-TAB-22-0331 tábor</t>
  </si>
  <si>
    <t>1.3.13. Egyéb szolgáltatások NEMZ-KUL-22-0523 kulturális rend.</t>
  </si>
  <si>
    <t>1.3.15. Kiküldetések</t>
  </si>
  <si>
    <t>1.3.16. Működési célú előzetesen felszámított áfa</t>
  </si>
  <si>
    <t xml:space="preserve">1.1.2. Munkabér (közfoglalkoztatás 2022. 08. hó önrész biztosítása saját forrás) </t>
  </si>
  <si>
    <t xml:space="preserve">1.2.2. Munkaadót terhelő járulékok  (közfoglalkoztatás 2022. 08. hó önrész
 biztosítása saját forrás) </t>
  </si>
  <si>
    <t>1.3.17. Működési célú előzetesen felszámított áfa NEMZ-TAB-22-0331 tábor</t>
  </si>
  <si>
    <t>1.3.18. Működési célú előzetesen felszámított áfa NEMZ-KUL-22-0523 
kulturális rend.</t>
  </si>
  <si>
    <t xml:space="preserve">1.3.19. Működési célú előzetesen felszámított áfa közfogl. </t>
  </si>
  <si>
    <t>1.3.20. Működési célú előzetesen felszámított áfa SZENTJAKAB</t>
  </si>
  <si>
    <t>1.3.21. Egyéb dologi kiadások</t>
  </si>
  <si>
    <t>1.4.1. KMJV Önkormányzata által nyújtott kölcsön</t>
  </si>
  <si>
    <t>1.3. Beruházás tárgyi eszközök NEMZ-KUL-22-0523 kulturális rend. (zászló)</t>
  </si>
  <si>
    <t>1.4. Beruházás - SZENTJAKAB</t>
  </si>
  <si>
    <t>1.2. Beruházás tárgyi eszközök</t>
  </si>
  <si>
    <t>1.1. Beruházás (informatikai eszközök)</t>
  </si>
  <si>
    <t>2.1. Emberi Erőforrás Támogatáskezelő Rétesfesztivál maradványa visszafizetése</t>
  </si>
  <si>
    <t>1.1.7. Foglalkoztatottak egyéb személyi juttatásai SZENTJAKAB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</si>
</sst>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u/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8"/>
      <color rgb="FF7030A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8"/>
      <color theme="5" tint="-0.249977111117893"/>
      <name val="Calibri"/>
      <family val="2"/>
      <charset val="238"/>
      <scheme val="minor"/>
    </font>
    <font>
      <b/>
      <sz val="8"/>
      <color theme="9" tint="-0.249977111117893"/>
      <name val="Calibri"/>
      <family val="2"/>
      <charset val="238"/>
      <scheme val="minor"/>
    </font>
    <font>
      <b/>
      <sz val="8"/>
      <color theme="4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4"/>
      <name val="Calibri"/>
      <family val="2"/>
      <charset val="238"/>
      <scheme val="minor"/>
    </font>
    <font>
      <b/>
      <sz val="8"/>
      <color theme="9"/>
      <name val="Calibri"/>
      <family val="2"/>
      <charset val="238"/>
      <scheme val="minor"/>
    </font>
    <font>
      <sz val="8"/>
      <color rgb="FF00FFCC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/>
    <xf numFmtId="3" fontId="1" fillId="0" borderId="1" xfId="0" applyNumberFormat="1" applyFont="1" applyBorder="1"/>
    <xf numFmtId="3" fontId="2" fillId="0" borderId="1" xfId="0" applyNumberFormat="1" applyFont="1" applyBorder="1"/>
    <xf numFmtId="0" fontId="1" fillId="0" borderId="0" xfId="0" quotePrefix="1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/>
    <xf numFmtId="0" fontId="2" fillId="0" borderId="2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3" fontId="0" fillId="0" borderId="0" xfId="0" applyNumberFormat="1"/>
    <xf numFmtId="3" fontId="11" fillId="0" borderId="1" xfId="0" applyNumberFormat="1" applyFont="1" applyBorder="1"/>
    <xf numFmtId="14" fontId="1" fillId="0" borderId="2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11" fillId="0" borderId="2" xfId="0" applyFont="1" applyBorder="1"/>
    <xf numFmtId="0" fontId="0" fillId="0" borderId="0" xfId="0" applyAlignment="1">
      <alignment horizontal="left"/>
    </xf>
    <xf numFmtId="3" fontId="1" fillId="2" borderId="1" xfId="0" applyNumberFormat="1" applyFont="1" applyFill="1" applyBorder="1"/>
    <xf numFmtId="3" fontId="2" fillId="2" borderId="1" xfId="0" applyNumberFormat="1" applyFont="1" applyFill="1" applyBorder="1"/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16" fontId="1" fillId="0" borderId="2" xfId="0" applyNumberFormat="1" applyFont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9" fillId="0" borderId="2" xfId="0" applyFont="1" applyBorder="1" applyAlignment="1">
      <alignment vertical="center" wrapText="1"/>
    </xf>
    <xf numFmtId="0" fontId="13" fillId="0" borderId="0" xfId="0" applyFont="1" applyAlignment="1"/>
    <xf numFmtId="0" fontId="8" fillId="0" borderId="2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2" fillId="0" borderId="1" xfId="0" applyNumberFormat="1" applyFont="1" applyBorder="1" applyAlignment="1">
      <alignment horizontal="left"/>
    </xf>
    <xf numFmtId="49" fontId="0" fillId="0" borderId="0" xfId="0" applyNumberFormat="1"/>
    <xf numFmtId="49" fontId="14" fillId="0" borderId="0" xfId="0" applyNumberFormat="1" applyFont="1"/>
    <xf numFmtId="0" fontId="1" fillId="2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49" fontId="14" fillId="0" borderId="4" xfId="0" applyNumberFormat="1" applyFont="1" applyBorder="1" applyAlignment="1">
      <alignment vertical="top" wrapText="1"/>
    </xf>
    <xf numFmtId="49" fontId="14" fillId="0" borderId="0" xfId="0" applyNumberFormat="1" applyFont="1" applyAlignment="1">
      <alignment vertical="top" wrapText="1"/>
    </xf>
    <xf numFmtId="49" fontId="17" fillId="0" borderId="0" xfId="0" applyNumberFormat="1" applyFont="1"/>
    <xf numFmtId="49" fontId="17" fillId="0" borderId="0" xfId="0" applyNumberFormat="1" applyFont="1" applyAlignment="1">
      <alignment wrapText="1"/>
    </xf>
    <xf numFmtId="49" fontId="18" fillId="0" borderId="0" xfId="0" applyNumberFormat="1" applyFont="1"/>
    <xf numFmtId="3" fontId="1" fillId="0" borderId="0" xfId="0" applyNumberFormat="1" applyFont="1" applyFill="1" applyBorder="1"/>
    <xf numFmtId="3" fontId="9" fillId="0" borderId="0" xfId="0" applyNumberFormat="1" applyFont="1" applyFill="1" applyBorder="1"/>
    <xf numFmtId="0" fontId="19" fillId="0" borderId="0" xfId="0" applyFont="1"/>
    <xf numFmtId="49" fontId="14" fillId="0" borderId="0" xfId="0" quotePrefix="1" applyNumberFormat="1" applyFont="1"/>
    <xf numFmtId="49" fontId="16" fillId="0" borderId="0" xfId="0" quotePrefix="1" applyNumberFormat="1" applyFont="1" applyAlignment="1">
      <alignment wrapText="1"/>
    </xf>
    <xf numFmtId="49" fontId="18" fillId="0" borderId="0" xfId="0" quotePrefix="1" applyNumberFormat="1" applyFont="1"/>
    <xf numFmtId="49" fontId="17" fillId="0" borderId="0" xfId="0" quotePrefix="1" applyNumberFormat="1" applyFont="1" applyAlignment="1">
      <alignment wrapText="1"/>
    </xf>
    <xf numFmtId="49" fontId="17" fillId="0" borderId="0" xfId="0" quotePrefix="1" applyNumberFormat="1" applyFont="1"/>
    <xf numFmtId="49" fontId="20" fillId="0" borderId="0" xfId="0" quotePrefix="1" applyNumberFormat="1" applyFont="1" applyAlignment="1">
      <alignment wrapText="1"/>
    </xf>
    <xf numFmtId="49" fontId="20" fillId="0" borderId="4" xfId="0" quotePrefix="1" applyNumberFormat="1" applyFont="1" applyBorder="1" applyAlignment="1">
      <alignment vertical="top" wrapText="1"/>
    </xf>
    <xf numFmtId="49" fontId="21" fillId="0" borderId="0" xfId="0" quotePrefix="1" applyNumberFormat="1" applyFont="1" applyAlignment="1">
      <alignment wrapText="1"/>
    </xf>
    <xf numFmtId="49" fontId="22" fillId="0" borderId="0" xfId="0" quotePrefix="1" applyNumberFormat="1" applyFont="1"/>
    <xf numFmtId="49" fontId="22" fillId="0" borderId="0" xfId="0" quotePrefix="1" applyNumberFormat="1" applyFont="1" applyAlignment="1">
      <alignment horizontal="justify" wrapText="1"/>
    </xf>
    <xf numFmtId="49" fontId="23" fillId="0" borderId="0" xfId="0" applyNumberFormat="1" applyFont="1"/>
    <xf numFmtId="49" fontId="23" fillId="0" borderId="0" xfId="0" quotePrefix="1" applyNumberFormat="1" applyFont="1" applyAlignment="1">
      <alignment wrapText="1"/>
    </xf>
    <xf numFmtId="49" fontId="14" fillId="0" borderId="0" xfId="0" quotePrefix="1" applyNumberFormat="1" applyFont="1" applyAlignment="1">
      <alignment wrapText="1"/>
    </xf>
    <xf numFmtId="3" fontId="1" fillId="2" borderId="1" xfId="0" quotePrefix="1" applyNumberFormat="1" applyFont="1" applyFill="1" applyBorder="1"/>
    <xf numFmtId="49" fontId="22" fillId="0" borderId="0" xfId="0" quotePrefix="1" applyNumberFormat="1" applyFont="1" applyAlignment="1">
      <alignment wrapText="1"/>
    </xf>
    <xf numFmtId="0" fontId="1" fillId="0" borderId="2" xfId="0" applyFont="1" applyBorder="1" applyAlignment="1">
      <alignment horizontal="left" wrapText="1"/>
    </xf>
    <xf numFmtId="49" fontId="14" fillId="0" borderId="4" xfId="0" quotePrefix="1" applyNumberFormat="1" applyFont="1" applyBorder="1" applyAlignment="1">
      <alignment wrapText="1"/>
    </xf>
    <xf numFmtId="49" fontId="24" fillId="0" borderId="4" xfId="0" quotePrefix="1" applyNumberFormat="1" applyFont="1" applyBorder="1" applyAlignment="1">
      <alignment wrapText="1"/>
    </xf>
    <xf numFmtId="49" fontId="25" fillId="0" borderId="0" xfId="0" quotePrefix="1" applyNumberFormat="1" applyFont="1" applyAlignment="1">
      <alignment wrapText="1"/>
    </xf>
    <xf numFmtId="49" fontId="23" fillId="0" borderId="0" xfId="0" applyNumberFormat="1" applyFont="1" applyAlignment="1">
      <alignment wrapText="1"/>
    </xf>
    <xf numFmtId="49" fontId="26" fillId="0" borderId="0" xfId="0" quotePrefix="1" applyNumberFormat="1" applyFont="1" applyAlignment="1">
      <alignment horizontal="justify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FFCC"/>
      <color rgb="FF66FF66"/>
      <color rgb="FFFF00FF"/>
      <color rgb="FFD6009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zoomScaleNormal="100" zoomScaleSheetLayoutView="100" workbookViewId="0">
      <selection activeCell="J77" sqref="J77:J82"/>
    </sheetView>
  </sheetViews>
  <sheetFormatPr defaultRowHeight="15.75" x14ac:dyDescent="0.25"/>
  <cols>
    <col min="1" max="1" width="8.85546875" style="1"/>
    <col min="2" max="2" width="70.140625" customWidth="1"/>
    <col min="3" max="3" width="13.5703125" customWidth="1"/>
    <col min="4" max="4" width="13" customWidth="1"/>
    <col min="5" max="5" width="10.5703125" customWidth="1"/>
    <col min="6" max="6" width="39.85546875" style="40" customWidth="1"/>
    <col min="7" max="7" width="0.5703125" hidden="1" customWidth="1"/>
    <col min="8" max="8" width="9.140625" hidden="1" customWidth="1"/>
  </cols>
  <sheetData>
    <row r="1" spans="1:15" x14ac:dyDescent="0.25">
      <c r="B1" s="36" t="s">
        <v>75</v>
      </c>
      <c r="C1" s="36"/>
      <c r="D1" s="36"/>
      <c r="E1" s="36"/>
    </row>
    <row r="2" spans="1:15" x14ac:dyDescent="0.25">
      <c r="J2" s="12"/>
      <c r="K2" s="12"/>
      <c r="L2" s="12"/>
      <c r="M2" s="12"/>
      <c r="N2" s="12"/>
      <c r="O2" s="12"/>
    </row>
    <row r="3" spans="1:15" x14ac:dyDescent="0.25">
      <c r="B3" s="2" t="s">
        <v>0</v>
      </c>
      <c r="J3" s="12"/>
      <c r="K3" s="12"/>
      <c r="L3" s="12"/>
      <c r="M3" s="12"/>
      <c r="N3" s="12"/>
      <c r="O3" s="12"/>
    </row>
    <row r="4" spans="1:15" ht="45" x14ac:dyDescent="0.25">
      <c r="B4" s="24"/>
      <c r="C4" s="3" t="s">
        <v>67</v>
      </c>
      <c r="D4" s="3" t="s">
        <v>70</v>
      </c>
      <c r="E4" s="42" t="s">
        <v>34</v>
      </c>
      <c r="J4" s="12"/>
      <c r="K4" s="12"/>
      <c r="L4" s="12"/>
      <c r="M4" s="12"/>
      <c r="N4" s="12"/>
      <c r="O4" s="12"/>
    </row>
    <row r="5" spans="1:15" x14ac:dyDescent="0.25">
      <c r="B5" s="25" t="s">
        <v>1</v>
      </c>
      <c r="C5" s="4"/>
      <c r="D5" s="4"/>
      <c r="E5" s="4"/>
      <c r="J5" s="12"/>
      <c r="K5" s="12"/>
      <c r="L5" s="12"/>
      <c r="M5" s="12"/>
      <c r="N5" s="12"/>
      <c r="O5" s="12"/>
    </row>
    <row r="6" spans="1:15" x14ac:dyDescent="0.25">
      <c r="B6" s="26" t="s">
        <v>20</v>
      </c>
      <c r="C6" s="6">
        <f>C7+C20</f>
        <v>15365</v>
      </c>
      <c r="D6" s="6">
        <f>D7+D20</f>
        <v>20739</v>
      </c>
      <c r="E6" s="6">
        <f>D6-C6</f>
        <v>5374</v>
      </c>
      <c r="J6" s="12"/>
      <c r="K6" s="12"/>
      <c r="L6" s="12"/>
      <c r="M6" s="12"/>
      <c r="N6" s="12"/>
      <c r="O6" s="12"/>
    </row>
    <row r="7" spans="1:15" x14ac:dyDescent="0.25">
      <c r="B7" s="26" t="s">
        <v>19</v>
      </c>
      <c r="C7" s="6">
        <f>SUM(C11:C19)+C8</f>
        <v>8359</v>
      </c>
      <c r="D7" s="6">
        <f>SUM(D11:D19)+D8</f>
        <v>13687</v>
      </c>
      <c r="E7" s="6">
        <f t="shared" ref="E7:E31" si="0">D7-C7</f>
        <v>5328</v>
      </c>
      <c r="J7" s="12"/>
      <c r="K7" s="12"/>
      <c r="L7" s="12"/>
      <c r="M7" s="12"/>
      <c r="N7" s="12"/>
      <c r="O7" s="12"/>
    </row>
    <row r="8" spans="1:15" x14ac:dyDescent="0.25">
      <c r="A8" s="7" t="s">
        <v>35</v>
      </c>
      <c r="B8" s="27" t="s">
        <v>18</v>
      </c>
      <c r="C8" s="5">
        <f>SUM(C9:C10)</f>
        <v>3148</v>
      </c>
      <c r="D8" s="5">
        <f>SUM(D9:D10)</f>
        <v>3148</v>
      </c>
      <c r="E8" s="5">
        <f t="shared" si="0"/>
        <v>0</v>
      </c>
      <c r="J8" s="12"/>
      <c r="K8" s="12"/>
      <c r="L8" s="12"/>
      <c r="M8" s="12"/>
      <c r="N8" s="12"/>
      <c r="O8" s="12"/>
    </row>
    <row r="9" spans="1:15" x14ac:dyDescent="0.25">
      <c r="B9" s="23" t="s">
        <v>17</v>
      </c>
      <c r="C9" s="5">
        <v>1040</v>
      </c>
      <c r="D9" s="5">
        <v>1040</v>
      </c>
      <c r="E9" s="5">
        <f t="shared" si="0"/>
        <v>0</v>
      </c>
      <c r="J9" s="12"/>
      <c r="K9" s="12"/>
      <c r="L9" s="12"/>
      <c r="M9" s="12"/>
      <c r="N9" s="12"/>
      <c r="O9" s="12"/>
    </row>
    <row r="10" spans="1:15" x14ac:dyDescent="0.25">
      <c r="B10" s="23" t="s">
        <v>16</v>
      </c>
      <c r="C10" s="5">
        <v>2108</v>
      </c>
      <c r="D10" s="5">
        <v>2108</v>
      </c>
      <c r="E10" s="5">
        <f t="shared" si="0"/>
        <v>0</v>
      </c>
      <c r="F10" s="52"/>
      <c r="J10" s="12"/>
      <c r="K10" s="12"/>
      <c r="L10" s="12"/>
      <c r="M10" s="12"/>
      <c r="N10" s="12"/>
      <c r="O10" s="12"/>
    </row>
    <row r="11" spans="1:15" x14ac:dyDescent="0.25">
      <c r="A11" s="7"/>
      <c r="B11" s="23" t="s">
        <v>15</v>
      </c>
      <c r="C11" s="5">
        <v>2263</v>
      </c>
      <c r="D11" s="5">
        <f>2263</f>
        <v>2263</v>
      </c>
      <c r="E11" s="5">
        <f t="shared" si="0"/>
        <v>0</v>
      </c>
      <c r="F11" s="41"/>
      <c r="J11" s="12"/>
      <c r="K11" s="12"/>
      <c r="L11" s="12"/>
      <c r="M11" s="12"/>
      <c r="N11" s="12"/>
      <c r="O11" s="12"/>
    </row>
    <row r="12" spans="1:15" x14ac:dyDescent="0.25">
      <c r="A12" s="7"/>
      <c r="B12" s="23" t="s">
        <v>14</v>
      </c>
      <c r="C12" s="5">
        <v>0</v>
      </c>
      <c r="D12" s="5">
        <v>0</v>
      </c>
      <c r="E12" s="5">
        <f t="shared" si="0"/>
        <v>0</v>
      </c>
      <c r="J12" s="12"/>
      <c r="K12" s="12"/>
      <c r="L12" s="12"/>
      <c r="M12" s="12"/>
      <c r="N12" s="12"/>
      <c r="O12" s="12"/>
    </row>
    <row r="13" spans="1:15" x14ac:dyDescent="0.25">
      <c r="A13" s="7"/>
      <c r="B13" s="23" t="s">
        <v>66</v>
      </c>
      <c r="C13" s="5">
        <v>292</v>
      </c>
      <c r="D13" s="5">
        <v>292</v>
      </c>
      <c r="E13" s="5">
        <f t="shared" si="0"/>
        <v>0</v>
      </c>
      <c r="F13" s="41"/>
      <c r="J13" s="12"/>
      <c r="K13" s="12"/>
      <c r="L13" s="12"/>
      <c r="M13" s="12"/>
      <c r="N13" s="12"/>
      <c r="O13" s="12"/>
    </row>
    <row r="14" spans="1:15" x14ac:dyDescent="0.25">
      <c r="A14" s="7"/>
      <c r="B14" s="28" t="s">
        <v>13</v>
      </c>
      <c r="C14" s="5">
        <v>0</v>
      </c>
      <c r="D14" s="5">
        <v>0</v>
      </c>
      <c r="E14" s="5">
        <f t="shared" si="0"/>
        <v>0</v>
      </c>
      <c r="J14" s="12"/>
      <c r="K14" s="12"/>
      <c r="L14" s="12"/>
      <c r="M14" s="12"/>
      <c r="N14" s="12"/>
      <c r="O14" s="12"/>
    </row>
    <row r="15" spans="1:15" x14ac:dyDescent="0.25">
      <c r="A15" s="7"/>
      <c r="B15" s="28" t="s">
        <v>62</v>
      </c>
      <c r="C15" s="5">
        <f>160+108</f>
        <v>268</v>
      </c>
      <c r="D15" s="5">
        <f>160+108</f>
        <v>268</v>
      </c>
      <c r="E15" s="5">
        <f t="shared" si="0"/>
        <v>0</v>
      </c>
      <c r="F15" s="41"/>
      <c r="G15" s="12"/>
      <c r="J15" s="12"/>
      <c r="K15" s="12"/>
      <c r="L15" s="12"/>
      <c r="M15" s="12"/>
      <c r="N15" s="12"/>
      <c r="O15" s="12"/>
    </row>
    <row r="16" spans="1:15" x14ac:dyDescent="0.25">
      <c r="A16" s="7"/>
      <c r="B16" s="23" t="s">
        <v>81</v>
      </c>
      <c r="C16" s="5">
        <v>748</v>
      </c>
      <c r="D16" s="5">
        <f>748+149</f>
        <v>897</v>
      </c>
      <c r="E16" s="5">
        <f t="shared" si="0"/>
        <v>149</v>
      </c>
      <c r="F16" s="63"/>
      <c r="J16" s="12"/>
      <c r="K16" s="12"/>
      <c r="L16" s="12"/>
      <c r="M16" s="12"/>
      <c r="N16" s="12"/>
      <c r="O16" s="12"/>
    </row>
    <row r="17" spans="1:15" x14ac:dyDescent="0.25">
      <c r="A17" s="7"/>
      <c r="B17" s="9" t="s">
        <v>82</v>
      </c>
      <c r="C17" s="5">
        <v>0</v>
      </c>
      <c r="D17" s="5">
        <v>700</v>
      </c>
      <c r="E17" s="5">
        <f t="shared" si="0"/>
        <v>700</v>
      </c>
      <c r="F17" s="62"/>
      <c r="J17" s="12"/>
      <c r="K17" s="12"/>
      <c r="L17" s="12"/>
      <c r="M17" s="12"/>
      <c r="N17" s="12"/>
      <c r="O17" s="12"/>
    </row>
    <row r="18" spans="1:15" x14ac:dyDescent="0.25">
      <c r="A18" s="7"/>
      <c r="B18" s="9" t="s">
        <v>83</v>
      </c>
      <c r="C18" s="5">
        <v>0</v>
      </c>
      <c r="D18" s="5">
        <v>450</v>
      </c>
      <c r="E18" s="5">
        <f t="shared" si="0"/>
        <v>450</v>
      </c>
      <c r="F18" s="62"/>
      <c r="J18" s="12"/>
      <c r="K18" s="12"/>
      <c r="L18" s="12"/>
      <c r="M18" s="12"/>
      <c r="N18" s="12"/>
      <c r="O18" s="12"/>
    </row>
    <row r="19" spans="1:15" x14ac:dyDescent="0.25">
      <c r="A19" s="7"/>
      <c r="B19" s="9" t="s">
        <v>65</v>
      </c>
      <c r="C19" s="5">
        <v>1640</v>
      </c>
      <c r="D19" s="5">
        <f>1640+4029</f>
        <v>5669</v>
      </c>
      <c r="E19" s="5">
        <f t="shared" si="0"/>
        <v>4029</v>
      </c>
      <c r="F19" s="71"/>
      <c r="J19" s="12"/>
      <c r="K19" s="12"/>
      <c r="L19" s="12"/>
      <c r="M19" s="12"/>
      <c r="N19" s="12"/>
      <c r="O19" s="12"/>
    </row>
    <row r="20" spans="1:15" x14ac:dyDescent="0.25">
      <c r="A20" s="7"/>
      <c r="B20" s="10" t="s">
        <v>22</v>
      </c>
      <c r="C20" s="6">
        <f>C23+C21+C22</f>
        <v>7006</v>
      </c>
      <c r="D20" s="6">
        <f>D21+D22+D23</f>
        <v>7052</v>
      </c>
      <c r="E20" s="6">
        <f t="shared" si="0"/>
        <v>46</v>
      </c>
      <c r="J20" s="12"/>
      <c r="K20" s="12"/>
      <c r="L20" s="12"/>
      <c r="M20" s="12"/>
      <c r="N20" s="12"/>
      <c r="O20" s="12"/>
    </row>
    <row r="21" spans="1:15" x14ac:dyDescent="0.25">
      <c r="A21" s="7" t="s">
        <v>74</v>
      </c>
      <c r="B21" s="14" t="s">
        <v>69</v>
      </c>
      <c r="C21" s="6">
        <v>5</v>
      </c>
      <c r="D21" s="6">
        <f>5+44</f>
        <v>49</v>
      </c>
      <c r="E21" s="6">
        <f t="shared" si="0"/>
        <v>44</v>
      </c>
      <c r="F21" s="63"/>
      <c r="J21" s="12"/>
      <c r="K21" s="12"/>
      <c r="L21" s="12"/>
      <c r="M21" s="12"/>
      <c r="N21" s="12"/>
      <c r="O21" s="12"/>
    </row>
    <row r="22" spans="1:15" x14ac:dyDescent="0.25">
      <c r="A22" s="7" t="s">
        <v>73</v>
      </c>
      <c r="B22" s="14" t="s">
        <v>72</v>
      </c>
      <c r="C22" s="6">
        <v>1</v>
      </c>
      <c r="D22" s="6">
        <f>1+2</f>
        <v>3</v>
      </c>
      <c r="E22" s="6">
        <f t="shared" si="0"/>
        <v>2</v>
      </c>
      <c r="F22" s="63"/>
      <c r="J22" s="12"/>
      <c r="K22" s="12"/>
      <c r="L22" s="12"/>
      <c r="M22" s="12"/>
      <c r="N22" s="12"/>
      <c r="O22" s="12"/>
    </row>
    <row r="23" spans="1:15" x14ac:dyDescent="0.25">
      <c r="A23" s="7"/>
      <c r="B23" s="14" t="s">
        <v>63</v>
      </c>
      <c r="C23" s="5">
        <v>7000</v>
      </c>
      <c r="D23" s="5">
        <v>7000</v>
      </c>
      <c r="E23" s="5">
        <f t="shared" si="0"/>
        <v>0</v>
      </c>
      <c r="F23" s="41"/>
      <c r="J23" s="12"/>
      <c r="K23" s="12"/>
      <c r="L23" s="12"/>
      <c r="M23" s="12"/>
      <c r="N23" s="12"/>
      <c r="O23" s="12"/>
    </row>
    <row r="24" spans="1:15" x14ac:dyDescent="0.25">
      <c r="A24" s="7"/>
      <c r="B24" s="38" t="s">
        <v>10</v>
      </c>
      <c r="C24" s="6"/>
      <c r="D24" s="6"/>
      <c r="E24" s="6"/>
      <c r="F24" s="41"/>
      <c r="J24" s="12"/>
      <c r="K24" s="12"/>
      <c r="L24" s="12"/>
      <c r="M24" s="12"/>
      <c r="N24" s="12"/>
      <c r="O24" s="12"/>
    </row>
    <row r="25" spans="1:15" x14ac:dyDescent="0.25">
      <c r="A25" s="7"/>
      <c r="B25" s="33" t="s">
        <v>11</v>
      </c>
      <c r="C25" s="21">
        <f>SUM(C26:C31)</f>
        <v>5799</v>
      </c>
      <c r="D25" s="21">
        <f>SUM(D26:D31)</f>
        <v>5799</v>
      </c>
      <c r="E25" s="6">
        <f t="shared" si="0"/>
        <v>0</v>
      </c>
      <c r="J25" s="12"/>
      <c r="K25" s="12"/>
      <c r="L25" s="12"/>
      <c r="M25" s="12"/>
      <c r="N25" s="12"/>
      <c r="O25" s="12"/>
    </row>
    <row r="26" spans="1:15" x14ac:dyDescent="0.25">
      <c r="A26" s="7" t="s">
        <v>36</v>
      </c>
      <c r="B26" s="34" t="s">
        <v>21</v>
      </c>
      <c r="C26" s="20">
        <v>0</v>
      </c>
      <c r="D26" s="20">
        <v>0</v>
      </c>
      <c r="E26" s="5">
        <f t="shared" si="0"/>
        <v>0</v>
      </c>
      <c r="J26" s="12"/>
      <c r="K26" s="12"/>
      <c r="L26" s="12"/>
      <c r="M26" s="12"/>
      <c r="N26" s="12"/>
      <c r="O26" s="12"/>
    </row>
    <row r="27" spans="1:15" x14ac:dyDescent="0.25">
      <c r="A27" s="7"/>
      <c r="B27" s="30" t="s">
        <v>7</v>
      </c>
      <c r="C27" s="20">
        <v>1445</v>
      </c>
      <c r="D27" s="20">
        <v>1445</v>
      </c>
      <c r="E27" s="5">
        <f t="shared" si="0"/>
        <v>0</v>
      </c>
      <c r="F27" s="41"/>
      <c r="J27" s="12"/>
      <c r="K27" s="12"/>
      <c r="L27" s="12"/>
      <c r="M27" s="12"/>
      <c r="N27" s="12"/>
      <c r="O27" s="12"/>
    </row>
    <row r="28" spans="1:15" x14ac:dyDescent="0.25">
      <c r="A28" s="7"/>
      <c r="B28" s="30" t="s">
        <v>8</v>
      </c>
      <c r="C28" s="20">
        <v>2074</v>
      </c>
      <c r="D28" s="20">
        <v>2074</v>
      </c>
      <c r="E28" s="5">
        <f t="shared" si="0"/>
        <v>0</v>
      </c>
      <c r="F28" s="41"/>
      <c r="J28" s="12"/>
      <c r="K28" s="12"/>
      <c r="L28" s="12"/>
      <c r="M28" s="12"/>
      <c r="N28" s="12"/>
      <c r="O28" s="12"/>
    </row>
    <row r="29" spans="1:15" x14ac:dyDescent="0.25">
      <c r="A29" s="7"/>
      <c r="B29" s="30" t="s">
        <v>12</v>
      </c>
      <c r="C29" s="20">
        <v>333</v>
      </c>
      <c r="D29" s="20">
        <v>333</v>
      </c>
      <c r="E29" s="5">
        <f t="shared" si="0"/>
        <v>0</v>
      </c>
      <c r="F29" s="41"/>
      <c r="J29" s="12"/>
      <c r="K29" s="12"/>
      <c r="L29" s="12"/>
      <c r="M29" s="12"/>
      <c r="N29" s="12"/>
      <c r="O29" s="12"/>
    </row>
    <row r="30" spans="1:15" x14ac:dyDescent="0.25">
      <c r="A30" s="7"/>
      <c r="B30" s="30" t="s">
        <v>61</v>
      </c>
      <c r="C30" s="20">
        <v>1939</v>
      </c>
      <c r="D30" s="20">
        <v>1939</v>
      </c>
      <c r="E30" s="5">
        <f t="shared" si="0"/>
        <v>0</v>
      </c>
      <c r="F30" s="41"/>
      <c r="J30" s="12"/>
      <c r="K30" s="12"/>
      <c r="L30" s="12"/>
      <c r="M30" s="12"/>
      <c r="N30" s="12"/>
      <c r="O30" s="12"/>
    </row>
    <row r="31" spans="1:15" x14ac:dyDescent="0.25">
      <c r="A31" s="7"/>
      <c r="B31" s="23" t="s">
        <v>57</v>
      </c>
      <c r="C31" s="5">
        <v>8</v>
      </c>
      <c r="D31" s="5">
        <v>8</v>
      </c>
      <c r="E31" s="5">
        <f t="shared" si="0"/>
        <v>0</v>
      </c>
      <c r="F31" s="41"/>
      <c r="J31" s="12"/>
      <c r="K31" s="12"/>
      <c r="L31" s="12"/>
      <c r="M31" s="12"/>
      <c r="N31" s="12"/>
      <c r="O31" s="12"/>
    </row>
    <row r="32" spans="1:15" x14ac:dyDescent="0.25">
      <c r="A32" s="7"/>
      <c r="B32" s="29" t="s">
        <v>2</v>
      </c>
      <c r="C32" s="11">
        <f>C6+C24</f>
        <v>15365</v>
      </c>
      <c r="D32" s="11">
        <f>D6+D25</f>
        <v>26538</v>
      </c>
      <c r="E32" s="11">
        <f>E6+E25</f>
        <v>5374</v>
      </c>
      <c r="H32" s="12"/>
      <c r="J32" s="12"/>
      <c r="K32" s="12"/>
      <c r="L32" s="12"/>
      <c r="M32" s="12"/>
      <c r="N32" s="12"/>
      <c r="O32" s="12"/>
    </row>
    <row r="33" spans="1:15" x14ac:dyDescent="0.25">
      <c r="A33" s="7"/>
      <c r="C33" s="12"/>
      <c r="D33" s="12"/>
      <c r="E33" s="12"/>
      <c r="J33" s="12"/>
      <c r="K33" s="12"/>
      <c r="L33" s="12"/>
      <c r="M33" s="12"/>
      <c r="N33" s="12"/>
      <c r="O33" s="12"/>
    </row>
    <row r="34" spans="1:15" x14ac:dyDescent="0.25">
      <c r="A34" s="7"/>
      <c r="B34" s="2" t="s">
        <v>3</v>
      </c>
      <c r="C34" s="12"/>
      <c r="D34" s="12"/>
      <c r="E34" s="12"/>
      <c r="J34" s="12"/>
      <c r="K34" s="12"/>
      <c r="L34" s="12"/>
      <c r="M34" s="12"/>
      <c r="N34" s="12"/>
      <c r="O34" s="12"/>
    </row>
    <row r="35" spans="1:15" ht="45" x14ac:dyDescent="0.25">
      <c r="A35" s="7"/>
      <c r="B35" s="24"/>
      <c r="C35" s="3" t="s">
        <v>67</v>
      </c>
      <c r="D35" s="3" t="s">
        <v>68</v>
      </c>
      <c r="E35" s="42" t="s">
        <v>34</v>
      </c>
      <c r="F35" s="41"/>
      <c r="G35" s="12"/>
      <c r="J35" s="12"/>
      <c r="K35" s="12"/>
      <c r="L35" s="12"/>
      <c r="M35" s="12"/>
      <c r="N35" s="12"/>
      <c r="O35" s="12"/>
    </row>
    <row r="36" spans="1:15" x14ac:dyDescent="0.25">
      <c r="B36" s="27" t="s">
        <v>4</v>
      </c>
      <c r="C36" s="6">
        <f>C37+C82</f>
        <v>20938</v>
      </c>
      <c r="D36" s="6">
        <f>D37+D82</f>
        <v>25686</v>
      </c>
      <c r="E36" s="6">
        <f t="shared" ref="E36:E88" si="1">D36-C36</f>
        <v>4748</v>
      </c>
      <c r="F36" s="41"/>
      <c r="J36" s="12"/>
      <c r="K36" s="12"/>
      <c r="L36" s="12"/>
      <c r="M36" s="12"/>
      <c r="N36" s="12"/>
      <c r="O36" s="12"/>
    </row>
    <row r="37" spans="1:15" x14ac:dyDescent="0.25">
      <c r="B37" s="26" t="s">
        <v>23</v>
      </c>
      <c r="C37" s="6">
        <f>C38+C50+C56+C78+C80</f>
        <v>20930</v>
      </c>
      <c r="D37" s="6">
        <f>D38+D50+D56+D78+D80</f>
        <v>25678</v>
      </c>
      <c r="E37" s="6">
        <f t="shared" si="1"/>
        <v>4748</v>
      </c>
      <c r="F37" s="41"/>
      <c r="J37" s="12"/>
      <c r="K37" s="12"/>
      <c r="L37" s="12"/>
      <c r="M37" s="12"/>
      <c r="N37" s="12"/>
      <c r="O37" s="12"/>
    </row>
    <row r="38" spans="1:15" x14ac:dyDescent="0.25">
      <c r="B38" s="26" t="s">
        <v>24</v>
      </c>
      <c r="C38" s="6">
        <f>SUM(C39:C47)</f>
        <v>5513</v>
      </c>
      <c r="D38" s="21">
        <f>SUM(D39:D49)</f>
        <v>10076</v>
      </c>
      <c r="E38" s="6">
        <f t="shared" si="1"/>
        <v>4563</v>
      </c>
      <c r="F38" s="41"/>
      <c r="J38" s="12"/>
      <c r="K38" s="12"/>
      <c r="L38" s="12"/>
      <c r="M38" s="12"/>
      <c r="N38" s="12"/>
      <c r="O38" s="12"/>
    </row>
    <row r="39" spans="1:15" x14ac:dyDescent="0.25">
      <c r="A39" s="7" t="s">
        <v>37</v>
      </c>
      <c r="B39" s="27" t="s">
        <v>25</v>
      </c>
      <c r="C39" s="5">
        <v>1234</v>
      </c>
      <c r="D39" s="20">
        <v>1234</v>
      </c>
      <c r="E39" s="5">
        <f t="shared" si="1"/>
        <v>0</v>
      </c>
      <c r="F39" s="41"/>
      <c r="J39" s="12"/>
      <c r="K39" s="12"/>
      <c r="L39" s="12"/>
      <c r="M39" s="12"/>
      <c r="N39" s="12"/>
      <c r="O39" s="12"/>
    </row>
    <row r="40" spans="1:15" x14ac:dyDescent="0.25">
      <c r="A40" s="7" t="s">
        <v>38</v>
      </c>
      <c r="B40" s="23" t="s">
        <v>101</v>
      </c>
      <c r="C40" s="5">
        <v>0</v>
      </c>
      <c r="D40" s="20">
        <v>60</v>
      </c>
      <c r="E40" s="5">
        <f t="shared" si="1"/>
        <v>60</v>
      </c>
      <c r="F40" s="64"/>
    </row>
    <row r="41" spans="1:15" x14ac:dyDescent="0.25">
      <c r="A41" s="7"/>
      <c r="B41" s="8" t="s">
        <v>54</v>
      </c>
      <c r="C41" s="5">
        <f>311+150+638+275+76</f>
        <v>1450</v>
      </c>
      <c r="D41" s="20">
        <f>311+150+638+275+76-16+140</f>
        <v>1574</v>
      </c>
      <c r="E41" s="5">
        <f t="shared" si="1"/>
        <v>124</v>
      </c>
      <c r="F41" s="55"/>
      <c r="G41" s="12"/>
      <c r="I41" s="51"/>
    </row>
    <row r="42" spans="1:15" x14ac:dyDescent="0.25">
      <c r="A42" s="7"/>
      <c r="B42" s="8" t="s">
        <v>78</v>
      </c>
      <c r="C42" s="5">
        <v>960</v>
      </c>
      <c r="D42" s="20">
        <f>440+520+1125</f>
        <v>2085</v>
      </c>
      <c r="E42" s="5">
        <f t="shared" si="1"/>
        <v>1125</v>
      </c>
      <c r="F42" s="54"/>
      <c r="G42" s="12"/>
      <c r="H42" s="49"/>
      <c r="I42" s="50"/>
      <c r="J42" s="12"/>
    </row>
    <row r="43" spans="1:15" x14ac:dyDescent="0.25">
      <c r="A43" s="7"/>
      <c r="B43" s="23" t="s">
        <v>80</v>
      </c>
      <c r="C43" s="5">
        <v>1560</v>
      </c>
      <c r="D43" s="20">
        <f>600+960+2318</f>
        <v>3878</v>
      </c>
      <c r="E43" s="5">
        <f t="shared" si="1"/>
        <v>2318</v>
      </c>
      <c r="F43" s="54"/>
      <c r="H43" s="49"/>
      <c r="I43" s="50"/>
    </row>
    <row r="44" spans="1:15" x14ac:dyDescent="0.25">
      <c r="A44" s="7" t="s">
        <v>39</v>
      </c>
      <c r="B44" s="8" t="s">
        <v>79</v>
      </c>
      <c r="C44" s="5">
        <v>6</v>
      </c>
      <c r="D44" s="20">
        <v>6</v>
      </c>
      <c r="E44" s="5">
        <f>D44-C44</f>
        <v>0</v>
      </c>
      <c r="F44" s="52"/>
      <c r="H44" s="49"/>
      <c r="I44" s="50"/>
    </row>
    <row r="45" spans="1:15" x14ac:dyDescent="0.25">
      <c r="A45" s="7" t="s">
        <v>71</v>
      </c>
      <c r="B45" s="14" t="s">
        <v>114</v>
      </c>
      <c r="C45" s="5">
        <v>0</v>
      </c>
      <c r="D45" s="20">
        <v>123</v>
      </c>
      <c r="E45" s="5">
        <f t="shared" si="1"/>
        <v>123</v>
      </c>
      <c r="F45" s="54"/>
      <c r="H45" s="49"/>
      <c r="I45" s="50"/>
    </row>
    <row r="46" spans="1:15" x14ac:dyDescent="0.25">
      <c r="A46" s="7"/>
      <c r="B46" s="14" t="s">
        <v>76</v>
      </c>
      <c r="C46" s="5">
        <v>23</v>
      </c>
      <c r="D46" s="20">
        <f>23+16</f>
        <v>39</v>
      </c>
      <c r="E46" s="5">
        <f t="shared" si="1"/>
        <v>16</v>
      </c>
      <c r="F46" s="56"/>
      <c r="H46" s="49"/>
      <c r="I46" s="50"/>
    </row>
    <row r="47" spans="1:15" x14ac:dyDescent="0.25">
      <c r="A47" s="7" t="s">
        <v>40</v>
      </c>
      <c r="B47" s="27" t="s">
        <v>77</v>
      </c>
      <c r="C47" s="5">
        <f>120+97+80-17</f>
        <v>280</v>
      </c>
      <c r="D47" s="20">
        <f>120+97+80-17+165+93</f>
        <v>538</v>
      </c>
      <c r="E47" s="5">
        <f t="shared" si="1"/>
        <v>258</v>
      </c>
      <c r="F47" s="59"/>
      <c r="G47" s="12"/>
      <c r="H47" s="49"/>
      <c r="I47" s="50"/>
    </row>
    <row r="48" spans="1:15" x14ac:dyDescent="0.25">
      <c r="A48" s="7"/>
      <c r="B48" s="27" t="s">
        <v>85</v>
      </c>
      <c r="C48" s="5">
        <v>0</v>
      </c>
      <c r="D48" s="20">
        <v>460</v>
      </c>
      <c r="E48" s="5">
        <f t="shared" si="1"/>
        <v>460</v>
      </c>
      <c r="F48" s="70"/>
      <c r="H48" s="49"/>
      <c r="I48" s="50"/>
    </row>
    <row r="49" spans="1:9" x14ac:dyDescent="0.25">
      <c r="A49" s="7"/>
      <c r="B49" s="27" t="s">
        <v>84</v>
      </c>
      <c r="C49" s="5">
        <v>0</v>
      </c>
      <c r="D49" s="65">
        <f>79</f>
        <v>79</v>
      </c>
      <c r="E49" s="5">
        <f t="shared" si="1"/>
        <v>79</v>
      </c>
      <c r="F49" s="66"/>
      <c r="H49" s="49"/>
      <c r="I49" s="50"/>
    </row>
    <row r="50" spans="1:9" ht="15.75" customHeight="1" x14ac:dyDescent="0.25">
      <c r="A50" s="7" t="s">
        <v>41</v>
      </c>
      <c r="B50" s="26" t="s">
        <v>26</v>
      </c>
      <c r="C50" s="6">
        <f>SUM(C51:C55)</f>
        <v>597</v>
      </c>
      <c r="D50" s="21">
        <f>SUM(D51:D55)</f>
        <v>1076</v>
      </c>
      <c r="E50" s="6">
        <f t="shared" si="1"/>
        <v>479</v>
      </c>
      <c r="F50" s="41"/>
      <c r="H50" s="12"/>
      <c r="I50" s="50"/>
    </row>
    <row r="51" spans="1:9" x14ac:dyDescent="0.25">
      <c r="A51" s="7"/>
      <c r="B51" s="23" t="s">
        <v>9</v>
      </c>
      <c r="C51" s="5">
        <v>245</v>
      </c>
      <c r="D51" s="20">
        <f>227+8+2+8+3</f>
        <v>248</v>
      </c>
      <c r="E51" s="5">
        <f t="shared" si="1"/>
        <v>3</v>
      </c>
      <c r="F51" s="69"/>
      <c r="I51" s="50"/>
    </row>
    <row r="52" spans="1:9" ht="31.5" x14ac:dyDescent="0.25">
      <c r="A52" s="7"/>
      <c r="B52" s="67" t="s">
        <v>102</v>
      </c>
      <c r="C52" s="5">
        <v>0</v>
      </c>
      <c r="D52" s="20">
        <v>4</v>
      </c>
      <c r="E52" s="5">
        <f t="shared" si="1"/>
        <v>4</v>
      </c>
      <c r="F52" s="68"/>
      <c r="H52" s="49"/>
      <c r="I52" s="50"/>
    </row>
    <row r="53" spans="1:9" x14ac:dyDescent="0.25">
      <c r="A53" s="7"/>
      <c r="B53" s="37" t="s">
        <v>53</v>
      </c>
      <c r="C53" s="5">
        <f>20+10+42+17+9</f>
        <v>98</v>
      </c>
      <c r="D53" s="20">
        <f>20+10+42+17+9+9</f>
        <v>107</v>
      </c>
      <c r="E53" s="5">
        <f t="shared" si="1"/>
        <v>9</v>
      </c>
      <c r="F53" s="55"/>
      <c r="H53" s="49"/>
      <c r="I53" s="50"/>
    </row>
    <row r="54" spans="1:9" ht="15.75" customHeight="1" x14ac:dyDescent="0.25">
      <c r="A54" s="7"/>
      <c r="B54" s="35" t="s">
        <v>55</v>
      </c>
      <c r="C54" s="5">
        <v>99</v>
      </c>
      <c r="D54" s="20">
        <f>32+67+162</f>
        <v>261</v>
      </c>
      <c r="E54" s="5">
        <f t="shared" si="1"/>
        <v>162</v>
      </c>
      <c r="F54" s="54"/>
      <c r="H54" s="49"/>
      <c r="I54" s="51"/>
    </row>
    <row r="55" spans="1:9" ht="15.75" customHeight="1" x14ac:dyDescent="0.25">
      <c r="A55" s="7"/>
      <c r="B55" s="35" t="s">
        <v>56</v>
      </c>
      <c r="C55" s="5">
        <v>155</v>
      </c>
      <c r="D55" s="20">
        <f>62+93+301</f>
        <v>456</v>
      </c>
      <c r="E55" s="5">
        <f t="shared" si="1"/>
        <v>301</v>
      </c>
      <c r="F55" s="54"/>
    </row>
    <row r="56" spans="1:9" x14ac:dyDescent="0.25">
      <c r="A56" s="7"/>
      <c r="B56" s="26" t="s">
        <v>28</v>
      </c>
      <c r="C56" s="6">
        <f>SUM(C57:C77)</f>
        <v>7820</v>
      </c>
      <c r="D56" s="21">
        <f>SUM(D57:D77)</f>
        <v>7526</v>
      </c>
      <c r="E56" s="6">
        <f t="shared" si="1"/>
        <v>-294</v>
      </c>
      <c r="F56" s="41"/>
    </row>
    <row r="57" spans="1:9" x14ac:dyDescent="0.25">
      <c r="A57" s="7" t="s">
        <v>42</v>
      </c>
      <c r="B57" s="27" t="s">
        <v>27</v>
      </c>
      <c r="C57" s="5">
        <f>255+184+47-39</f>
        <v>447</v>
      </c>
      <c r="D57" s="20">
        <f>255+184+47-39-30+31</f>
        <v>448</v>
      </c>
      <c r="E57" s="5">
        <f>D57-C57</f>
        <v>1</v>
      </c>
      <c r="F57" s="57"/>
    </row>
    <row r="58" spans="1:9" x14ac:dyDescent="0.25">
      <c r="A58" s="7"/>
      <c r="B58" s="27" t="s">
        <v>86</v>
      </c>
      <c r="C58" s="5">
        <v>0</v>
      </c>
      <c r="D58" s="20">
        <v>39</v>
      </c>
      <c r="E58" s="5">
        <f t="shared" ref="E58:E59" si="2">D58-C58</f>
        <v>39</v>
      </c>
      <c r="F58" s="70"/>
    </row>
    <row r="59" spans="1:9" x14ac:dyDescent="0.25">
      <c r="A59" s="7"/>
      <c r="B59" s="27" t="s">
        <v>87</v>
      </c>
      <c r="C59" s="5">
        <v>0</v>
      </c>
      <c r="D59" s="20">
        <v>79</v>
      </c>
      <c r="E59" s="5">
        <f t="shared" si="2"/>
        <v>79</v>
      </c>
      <c r="F59" s="66"/>
    </row>
    <row r="60" spans="1:9" x14ac:dyDescent="0.25">
      <c r="A60" s="7"/>
      <c r="B60" s="27" t="s">
        <v>88</v>
      </c>
      <c r="C60" s="5">
        <v>54</v>
      </c>
      <c r="D60" s="20">
        <f>2+52</f>
        <v>54</v>
      </c>
      <c r="E60" s="5">
        <f t="shared" si="1"/>
        <v>0</v>
      </c>
      <c r="F60" s="55"/>
    </row>
    <row r="61" spans="1:9" x14ac:dyDescent="0.25">
      <c r="A61" s="7"/>
      <c r="B61" s="27" t="s">
        <v>89</v>
      </c>
      <c r="C61" s="5">
        <v>0</v>
      </c>
      <c r="D61" s="20">
        <v>0</v>
      </c>
      <c r="E61" s="5">
        <f t="shared" si="1"/>
        <v>0</v>
      </c>
      <c r="F61" s="48"/>
    </row>
    <row r="62" spans="1:9" ht="15.75" customHeight="1" x14ac:dyDescent="0.25">
      <c r="A62" s="7" t="s">
        <v>43</v>
      </c>
      <c r="B62" s="27" t="s">
        <v>90</v>
      </c>
      <c r="C62" s="5">
        <v>98</v>
      </c>
      <c r="D62" s="20">
        <v>98</v>
      </c>
      <c r="E62" s="5">
        <f t="shared" si="1"/>
        <v>0</v>
      </c>
      <c r="F62" s="41"/>
    </row>
    <row r="63" spans="1:9" x14ac:dyDescent="0.25">
      <c r="A63" s="7" t="s">
        <v>44</v>
      </c>
      <c r="B63" s="27" t="s">
        <v>91</v>
      </c>
      <c r="C63" s="5">
        <v>115</v>
      </c>
      <c r="D63" s="20">
        <v>115</v>
      </c>
      <c r="E63" s="5">
        <f t="shared" si="1"/>
        <v>0</v>
      </c>
      <c r="F63" s="41"/>
    </row>
    <row r="64" spans="1:9" x14ac:dyDescent="0.25">
      <c r="A64" s="7" t="s">
        <v>45</v>
      </c>
      <c r="B64" s="27" t="s">
        <v>92</v>
      </c>
      <c r="C64" s="5">
        <v>0</v>
      </c>
      <c r="D64" s="20">
        <v>50</v>
      </c>
      <c r="E64" s="5">
        <f t="shared" si="1"/>
        <v>50</v>
      </c>
      <c r="F64" s="60"/>
    </row>
    <row r="65" spans="1:10" x14ac:dyDescent="0.25">
      <c r="A65" s="7" t="s">
        <v>46</v>
      </c>
      <c r="B65" s="23" t="s">
        <v>93</v>
      </c>
      <c r="C65" s="5">
        <v>0</v>
      </c>
      <c r="D65" s="20">
        <f>1+7</f>
        <v>8</v>
      </c>
      <c r="E65" s="5">
        <f t="shared" si="1"/>
        <v>8</v>
      </c>
      <c r="F65" s="53"/>
    </row>
    <row r="66" spans="1:10" x14ac:dyDescent="0.25">
      <c r="A66" s="7"/>
      <c r="B66" s="23" t="s">
        <v>94</v>
      </c>
      <c r="C66" s="5">
        <v>2</v>
      </c>
      <c r="D66" s="20">
        <v>2</v>
      </c>
      <c r="E66" s="5">
        <f t="shared" si="1"/>
        <v>0</v>
      </c>
      <c r="F66" s="46"/>
    </row>
    <row r="67" spans="1:10" x14ac:dyDescent="0.25">
      <c r="A67" s="7" t="s">
        <v>47</v>
      </c>
      <c r="B67" s="27" t="s">
        <v>95</v>
      </c>
      <c r="C67" s="5">
        <v>2684</v>
      </c>
      <c r="D67" s="20">
        <f>300+1000+184+500+700+228+80+350-400</f>
        <v>2942</v>
      </c>
      <c r="E67" s="5">
        <f t="shared" si="1"/>
        <v>258</v>
      </c>
      <c r="F67" s="57"/>
    </row>
    <row r="68" spans="1:10" ht="33.75" customHeight="1" x14ac:dyDescent="0.25">
      <c r="A68" s="7"/>
      <c r="B68" s="23" t="s">
        <v>97</v>
      </c>
      <c r="C68" s="5">
        <v>0</v>
      </c>
      <c r="D68" s="20">
        <f>181</f>
        <v>181</v>
      </c>
      <c r="E68" s="5">
        <f t="shared" si="1"/>
        <v>181</v>
      </c>
      <c r="F68" s="70"/>
    </row>
    <row r="69" spans="1:10" x14ac:dyDescent="0.25">
      <c r="A69" s="7"/>
      <c r="B69" s="23" t="s">
        <v>98</v>
      </c>
      <c r="C69" s="5">
        <v>0</v>
      </c>
      <c r="D69" s="20">
        <v>160</v>
      </c>
      <c r="E69" s="5">
        <f t="shared" si="1"/>
        <v>160</v>
      </c>
      <c r="F69" s="66"/>
    </row>
    <row r="70" spans="1:10" x14ac:dyDescent="0.25">
      <c r="B70" s="8" t="s">
        <v>96</v>
      </c>
      <c r="C70" s="5">
        <v>805</v>
      </c>
      <c r="D70" s="20">
        <v>805</v>
      </c>
      <c r="E70" s="5">
        <f t="shared" si="1"/>
        <v>0</v>
      </c>
      <c r="F70" s="48"/>
    </row>
    <row r="71" spans="1:10" x14ac:dyDescent="0.25">
      <c r="A71" s="7" t="s">
        <v>48</v>
      </c>
      <c r="B71" s="8" t="s">
        <v>99</v>
      </c>
      <c r="C71" s="5">
        <v>595</v>
      </c>
      <c r="D71" s="20">
        <f>595-64-200-200</f>
        <v>131</v>
      </c>
      <c r="E71" s="5">
        <f t="shared" si="1"/>
        <v>-464</v>
      </c>
      <c r="F71" s="57"/>
    </row>
    <row r="72" spans="1:10" x14ac:dyDescent="0.25">
      <c r="A72" s="7" t="s">
        <v>49</v>
      </c>
      <c r="B72" s="8" t="s">
        <v>100</v>
      </c>
      <c r="C72" s="5">
        <f>175+270+64+13+17+39</f>
        <v>578</v>
      </c>
      <c r="D72" s="20">
        <f>175+270+64+13+17+39+24+107+9</f>
        <v>718</v>
      </c>
      <c r="E72" s="5">
        <f t="shared" si="1"/>
        <v>140</v>
      </c>
      <c r="F72" s="59"/>
      <c r="J72" s="12"/>
    </row>
    <row r="73" spans="1:10" x14ac:dyDescent="0.25">
      <c r="A73" s="7"/>
      <c r="B73" s="23" t="s">
        <v>103</v>
      </c>
      <c r="C73" s="5">
        <v>0</v>
      </c>
      <c r="D73" s="20">
        <v>20</v>
      </c>
      <c r="E73" s="5">
        <f t="shared" si="1"/>
        <v>20</v>
      </c>
      <c r="F73" s="59"/>
      <c r="J73" s="12"/>
    </row>
    <row r="74" spans="1:10" ht="31.5" x14ac:dyDescent="0.25">
      <c r="A74" s="7"/>
      <c r="B74" s="67" t="s">
        <v>104</v>
      </c>
      <c r="C74" s="5">
        <v>0</v>
      </c>
      <c r="D74" s="20">
        <v>56</v>
      </c>
      <c r="E74" s="5">
        <f t="shared" si="1"/>
        <v>56</v>
      </c>
      <c r="F74" s="66"/>
      <c r="J74" s="12"/>
    </row>
    <row r="75" spans="1:10" x14ac:dyDescent="0.25">
      <c r="A75" s="7"/>
      <c r="B75" s="23" t="s">
        <v>105</v>
      </c>
      <c r="C75" s="5">
        <v>14</v>
      </c>
      <c r="D75" s="20">
        <v>14</v>
      </c>
      <c r="E75" s="5">
        <f t="shared" si="1"/>
        <v>0</v>
      </c>
      <c r="F75" s="47"/>
    </row>
    <row r="76" spans="1:10" ht="15.75" customHeight="1" x14ac:dyDescent="0.25">
      <c r="A76" s="7"/>
      <c r="B76" s="23" t="s">
        <v>106</v>
      </c>
      <c r="C76" s="5">
        <v>0</v>
      </c>
      <c r="D76" s="5"/>
      <c r="E76" s="5">
        <f t="shared" si="1"/>
        <v>0</v>
      </c>
      <c r="F76" s="48"/>
    </row>
    <row r="77" spans="1:10" ht="95.25" customHeight="1" x14ac:dyDescent="0.25">
      <c r="A77" s="7" t="s">
        <v>50</v>
      </c>
      <c r="B77" s="8" t="s">
        <v>107</v>
      </c>
      <c r="C77" s="5">
        <f>184+162+5+1-6-7-19+2108</f>
        <v>2428</v>
      </c>
      <c r="D77" s="5">
        <f>184+162+5+1-6-7-19+2108-120-1-7-120-500+4+2-80</f>
        <v>1606</v>
      </c>
      <c r="E77" s="5">
        <f t="shared" si="1"/>
        <v>-822</v>
      </c>
      <c r="F77" s="58"/>
      <c r="G77" s="45"/>
      <c r="H77" s="45"/>
    </row>
    <row r="78" spans="1:10" x14ac:dyDescent="0.25">
      <c r="A78" s="7"/>
      <c r="B78" s="22" t="s">
        <v>64</v>
      </c>
      <c r="C78" s="13">
        <f>SUM(C79:C79)</f>
        <v>7000</v>
      </c>
      <c r="D78" s="13">
        <f>SUM(D79:D79)</f>
        <v>7000</v>
      </c>
      <c r="E78" s="6">
        <f t="shared" si="1"/>
        <v>0</v>
      </c>
      <c r="F78" s="44"/>
      <c r="G78" s="45"/>
      <c r="H78" s="45"/>
    </row>
    <row r="79" spans="1:10" x14ac:dyDescent="0.25">
      <c r="A79" s="7"/>
      <c r="B79" s="27" t="s">
        <v>108</v>
      </c>
      <c r="C79" s="5">
        <v>7000</v>
      </c>
      <c r="D79" s="5">
        <v>7000</v>
      </c>
      <c r="E79" s="5">
        <f t="shared" si="1"/>
        <v>0</v>
      </c>
      <c r="F79" s="41"/>
    </row>
    <row r="80" spans="1:10" x14ac:dyDescent="0.25">
      <c r="A80" s="7"/>
      <c r="B80" s="22" t="s">
        <v>31</v>
      </c>
      <c r="C80" s="6">
        <f>SUM(C81)</f>
        <v>0</v>
      </c>
      <c r="D80" s="6">
        <f>SUM(D81)</f>
        <v>0</v>
      </c>
      <c r="E80" s="6">
        <f t="shared" si="1"/>
        <v>0</v>
      </c>
      <c r="F80" s="41"/>
    </row>
    <row r="81" spans="1:6" x14ac:dyDescent="0.25">
      <c r="A81" s="7"/>
      <c r="B81" s="14" t="s">
        <v>32</v>
      </c>
      <c r="C81" s="5">
        <v>0</v>
      </c>
      <c r="D81" s="5">
        <v>0</v>
      </c>
      <c r="E81" s="5">
        <f t="shared" si="1"/>
        <v>0</v>
      </c>
      <c r="F81" s="41"/>
    </row>
    <row r="82" spans="1:6" x14ac:dyDescent="0.25">
      <c r="A82" s="7"/>
      <c r="B82" s="22" t="s">
        <v>29</v>
      </c>
      <c r="C82" s="6">
        <f>SUM(C83:C83)</f>
        <v>8</v>
      </c>
      <c r="D82" s="6">
        <f>SUM(D83:D83)</f>
        <v>8</v>
      </c>
      <c r="E82" s="6">
        <f t="shared" si="1"/>
        <v>0</v>
      </c>
    </row>
    <row r="83" spans="1:6" x14ac:dyDescent="0.25">
      <c r="A83" s="7"/>
      <c r="B83" s="32" t="s">
        <v>113</v>
      </c>
      <c r="C83" s="5">
        <v>8</v>
      </c>
      <c r="D83" s="5">
        <v>8</v>
      </c>
      <c r="E83" s="5">
        <f t="shared" si="1"/>
        <v>0</v>
      </c>
      <c r="F83" s="41"/>
    </row>
    <row r="84" spans="1:6" x14ac:dyDescent="0.25">
      <c r="A84" s="7" t="s">
        <v>51</v>
      </c>
      <c r="B84" s="43" t="s">
        <v>30</v>
      </c>
      <c r="C84" s="6">
        <f>SUM(C85:C88)</f>
        <v>226</v>
      </c>
      <c r="D84" s="6">
        <f>SUM(D85:D88)</f>
        <v>852</v>
      </c>
      <c r="E84" s="6">
        <f t="shared" si="1"/>
        <v>626</v>
      </c>
    </row>
    <row r="85" spans="1:6" x14ac:dyDescent="0.25">
      <c r="A85" s="7"/>
      <c r="B85" s="23" t="s">
        <v>112</v>
      </c>
      <c r="C85" s="5">
        <v>200</v>
      </c>
      <c r="D85" s="5">
        <f>200+600</f>
        <v>800</v>
      </c>
      <c r="E85" s="5">
        <f t="shared" si="1"/>
        <v>600</v>
      </c>
      <c r="F85" s="72"/>
    </row>
    <row r="86" spans="1:6" x14ac:dyDescent="0.25">
      <c r="A86" s="7"/>
      <c r="B86" s="23" t="s">
        <v>111</v>
      </c>
      <c r="C86" s="5">
        <f>19+7</f>
        <v>26</v>
      </c>
      <c r="D86" s="5">
        <f>19+7</f>
        <v>26</v>
      </c>
      <c r="E86" s="5">
        <f t="shared" si="1"/>
        <v>0</v>
      </c>
      <c r="F86" s="61"/>
    </row>
    <row r="87" spans="1:6" ht="16.899999999999999" customHeight="1" x14ac:dyDescent="0.25">
      <c r="A87" s="7"/>
      <c r="B87" s="67" t="s">
        <v>109</v>
      </c>
      <c r="C87" s="5">
        <v>0</v>
      </c>
      <c r="D87" s="5">
        <v>26</v>
      </c>
      <c r="E87" s="5">
        <f t="shared" si="1"/>
        <v>26</v>
      </c>
      <c r="F87" s="61"/>
    </row>
    <row r="88" spans="1:6" x14ac:dyDescent="0.25">
      <c r="A88" s="7"/>
      <c r="B88" s="23" t="s">
        <v>110</v>
      </c>
      <c r="C88" s="5">
        <v>0</v>
      </c>
      <c r="D88" s="5">
        <v>0</v>
      </c>
      <c r="E88" s="5">
        <f t="shared" si="1"/>
        <v>0</v>
      </c>
      <c r="F88" s="48"/>
    </row>
    <row r="89" spans="1:6" x14ac:dyDescent="0.25">
      <c r="A89" s="7"/>
      <c r="B89" s="39" t="s">
        <v>33</v>
      </c>
      <c r="C89" s="13">
        <f>C36+C84</f>
        <v>21164</v>
      </c>
      <c r="D89" s="13">
        <f>D36+D84</f>
        <v>26538</v>
      </c>
      <c r="E89" s="13">
        <f>E36+E84</f>
        <v>5374</v>
      </c>
    </row>
    <row r="90" spans="1:6" x14ac:dyDescent="0.25">
      <c r="A90" s="7"/>
      <c r="B90" s="16"/>
    </row>
    <row r="91" spans="1:6" ht="45" x14ac:dyDescent="0.25">
      <c r="A91" s="7"/>
      <c r="B91" s="31" t="s">
        <v>5</v>
      </c>
      <c r="C91" s="3" t="s">
        <v>58</v>
      </c>
      <c r="D91" s="3" t="s">
        <v>59</v>
      </c>
      <c r="E91" s="42" t="s">
        <v>34</v>
      </c>
    </row>
    <row r="92" spans="1:6" x14ac:dyDescent="0.25">
      <c r="A92" s="7"/>
      <c r="B92" s="17" t="s">
        <v>52</v>
      </c>
      <c r="C92" s="5">
        <v>3</v>
      </c>
      <c r="D92" s="5">
        <v>3</v>
      </c>
      <c r="E92" s="5">
        <f>D92-C92</f>
        <v>0</v>
      </c>
    </row>
    <row r="93" spans="1:6" x14ac:dyDescent="0.25">
      <c r="A93" s="7"/>
      <c r="B93" s="17" t="s">
        <v>60</v>
      </c>
      <c r="C93" s="5">
        <v>1</v>
      </c>
      <c r="D93" s="5">
        <v>2</v>
      </c>
      <c r="E93" s="5">
        <f t="shared" ref="E93:E94" si="3">D93-C93</f>
        <v>1</v>
      </c>
    </row>
    <row r="94" spans="1:6" x14ac:dyDescent="0.25">
      <c r="A94" s="15"/>
      <c r="B94" s="18" t="s">
        <v>6</v>
      </c>
      <c r="C94" s="13">
        <f>SUM(C92:C93)</f>
        <v>4</v>
      </c>
      <c r="D94" s="13">
        <f>SUM(D92:D93)</f>
        <v>5</v>
      </c>
      <c r="E94" s="5">
        <f t="shared" si="3"/>
        <v>1</v>
      </c>
    </row>
    <row r="95" spans="1:6" ht="15" x14ac:dyDescent="0.25">
      <c r="A95" s="15"/>
    </row>
    <row r="96" spans="1:6" ht="15" x14ac:dyDescent="0.25">
      <c r="A96" s="15"/>
      <c r="B96" s="19"/>
    </row>
    <row r="97" spans="1:1" ht="33.75" customHeight="1" x14ac:dyDescent="0.25">
      <c r="A97" s="15"/>
    </row>
    <row r="98" spans="1:1" ht="15" x14ac:dyDescent="0.25">
      <c r="A98" s="15"/>
    </row>
    <row r="99" spans="1:1" x14ac:dyDescent="0.25">
      <c r="A99" s="7"/>
    </row>
  </sheetData>
  <pageMargins left="0.39370078740157483" right="0" top="0.39370078740157483" bottom="0.39370078740157483" header="0.31496062992125984" footer="0.31496062992125984"/>
  <pageSetup paperSize="9" scale="60" orientation="portrait" r:id="rId1"/>
  <headerFooter>
    <oddHeader>&amp;R2. sz. melléklet</oddHeader>
  </headerFooter>
  <rowBreaks count="2" manualBreakCount="2">
    <brk id="33" min="1" max="7" man="1"/>
    <brk id="10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2022 mód</vt:lpstr>
      <vt:lpstr>'2022 mód'!Nyomtatási_terület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blinczkiandrea</dc:creator>
  <cp:lastModifiedBy>bercziantal</cp:lastModifiedBy>
  <cp:lastPrinted>2022-08-18T14:12:33Z</cp:lastPrinted>
  <dcterms:created xsi:type="dcterms:W3CDTF">2017-12-01T10:15:35Z</dcterms:created>
  <dcterms:modified xsi:type="dcterms:W3CDTF">2022-09-06T12:26:43Z</dcterms:modified>
</cp:coreProperties>
</file>