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07" activeTab="0"/>
  </bookViews>
  <sheets>
    <sheet name="kimutatás" sheetId="1" r:id="rId1"/>
    <sheet name="segédlet" sheetId="2" r:id="rId2"/>
    <sheet name="Lista" sheetId="3" r:id="rId3"/>
  </sheets>
  <definedNames>
    <definedName name="_xlnm.Print_Area" localSheetId="0">'kimutatás'!$A$1:$F$213</definedName>
  </definedNames>
  <calcPr fullCalcOnLoad="1"/>
</workbook>
</file>

<file path=xl/sharedStrings.xml><?xml version="1.0" encoding="utf-8"?>
<sst xmlns="http://schemas.openxmlformats.org/spreadsheetml/2006/main" count="148" uniqueCount="84">
  <si>
    <t>2. sz. melléklet</t>
  </si>
  <si>
    <t>4. sz. melléklet</t>
  </si>
  <si>
    <t>3. sz. melléklet</t>
  </si>
  <si>
    <t xml:space="preserve">    - Idegenforgalmi adó</t>
  </si>
  <si>
    <t>Kimutatás</t>
  </si>
  <si>
    <t>a bevételi hátralékok alakulásáról</t>
  </si>
  <si>
    <t>Megnevezés</t>
  </si>
  <si>
    <t>Változás</t>
  </si>
  <si>
    <t>Index</t>
  </si>
  <si>
    <t>eFt</t>
  </si>
  <si>
    <t>%</t>
  </si>
  <si>
    <t>1. Nem lakás bérlemények</t>
  </si>
  <si>
    <t xml:space="preserve">        - 30 napon belüli</t>
  </si>
  <si>
    <t xml:space="preserve">        - 30 - 180 nap közötti</t>
  </si>
  <si>
    <t xml:space="preserve">        - 180 napon túli</t>
  </si>
  <si>
    <t xml:space="preserve">     Ebből: 180 napon túli</t>
  </si>
  <si>
    <t xml:space="preserve">    - Építményadó</t>
  </si>
  <si>
    <r>
      <t xml:space="preserve">    </t>
    </r>
    <r>
      <rPr>
        <sz val="10"/>
        <rFont val="Times New Roman CE"/>
        <family val="1"/>
      </rPr>
      <t>- Telekadó</t>
    </r>
  </si>
  <si>
    <t xml:space="preserve">    - Kommunális adó</t>
  </si>
  <si>
    <t xml:space="preserve">    - Iparűzési adó</t>
  </si>
  <si>
    <t>-</t>
  </si>
  <si>
    <t>kintlévőségeiről</t>
  </si>
  <si>
    <t xml:space="preserve">     Ebből:   - 30 napon belüli</t>
  </si>
  <si>
    <t xml:space="preserve">                  - 30 - 180 nap közötti</t>
  </si>
  <si>
    <t xml:space="preserve">                  - 180 napon túli</t>
  </si>
  <si>
    <t>Összesen</t>
  </si>
  <si>
    <t>1. Távfűtés</t>
  </si>
  <si>
    <t xml:space="preserve">                  - 30-180 nap közötti</t>
  </si>
  <si>
    <t>Fizetési kedvezmény</t>
  </si>
  <si>
    <t>Behajtásra vár illetve befizetés folyamatban</t>
  </si>
  <si>
    <t>Közterület fenntartás</t>
  </si>
  <si>
    <t>Parkfenntartás+TMK+Bérlemények+Anyageladás</t>
  </si>
  <si>
    <t>Távfűtés</t>
  </si>
  <si>
    <t>Bérlemény szolgáltatás</t>
  </si>
  <si>
    <t>Egyéb vevő</t>
  </si>
  <si>
    <t xml:space="preserve">     bérleti díja</t>
  </si>
  <si>
    <t xml:space="preserve">        Ebből: gazdasági társaságok megszűnése,</t>
  </si>
  <si>
    <t xml:space="preserve">                   felszámolása, vagy a bírósági eljárás miatti követelés </t>
  </si>
  <si>
    <t>Nem esedékes tartozás; még nem jogerős előírás</t>
  </si>
  <si>
    <t>Kaposvár Többcélú K. T. Munkaszervezete Pénzügyi VH Társulásnak behajtásra átadva</t>
  </si>
  <si>
    <t>a Kaposvári Vagyonkezelő és Szolgáltató Z. Részvénytársaság</t>
  </si>
  <si>
    <t>2. Energiatámogatás (Magyar Államkincstártól)</t>
  </si>
  <si>
    <t>3. Bérlemény szolgáltatás</t>
  </si>
  <si>
    <t>4. Egyéb vevő</t>
  </si>
  <si>
    <t>Energiatámogatás</t>
  </si>
  <si>
    <t>a KAVÍZ Kaposvári Víz-és Csatornamű KFT</t>
  </si>
  <si>
    <t xml:space="preserve">     - KAVÍZ Kaposvári Víz- és Csatornamű Kft</t>
  </si>
  <si>
    <t>1. Lakossági víz- és csatornadíj</t>
  </si>
  <si>
    <t>2. Közületi víz- és csatornadíj</t>
  </si>
  <si>
    <t>Lakossági víz- és csatornadíj</t>
  </si>
  <si>
    <t>Közületi víz- és csatornadíj</t>
  </si>
  <si>
    <t xml:space="preserve">eFt </t>
  </si>
  <si>
    <t>2. Vizi közmű bérleti díj</t>
  </si>
  <si>
    <t>Dél-Dunántúli Hulladékkezelő Nonprofit Kft</t>
  </si>
  <si>
    <t>a hulladékgazdálkodás kintlévőségeiről</t>
  </si>
  <si>
    <t>2. Bérleti jog átadás</t>
  </si>
  <si>
    <t>3. Tovább számlázott szolgáltatások (közüzemi díjak)</t>
  </si>
  <si>
    <t>4. Közterület használati díj</t>
  </si>
  <si>
    <t>5. Lakásforgalmazás</t>
  </si>
  <si>
    <t>6. Ingatlanértékesítés</t>
  </si>
  <si>
    <t>7. Lakáshasználati díj (Szántó u. 11.)</t>
  </si>
  <si>
    <t>8. Lakbér</t>
  </si>
  <si>
    <t>9. Kamatmentes kölcsön</t>
  </si>
  <si>
    <t>11. Reklámtábla</t>
  </si>
  <si>
    <t>12. Szolgalmi jog</t>
  </si>
  <si>
    <t>13. Helyi adók</t>
  </si>
  <si>
    <t>14. Gépjárműadó</t>
  </si>
  <si>
    <t>16. Késedelmi pótlék</t>
  </si>
  <si>
    <t>17. Adó és mulasztási bírság</t>
  </si>
  <si>
    <t>18. Luxusadó</t>
  </si>
  <si>
    <t>19. Talajterhelési díj</t>
  </si>
  <si>
    <t xml:space="preserve">     - Kaposvári Vagyonkezelő és Szolgáltató Zrt.</t>
  </si>
  <si>
    <t>Kaposvári Városgazdálkodási Zrt (Inert Zrt)</t>
  </si>
  <si>
    <r>
      <t>10. Egyéb bevételek</t>
    </r>
    <r>
      <rPr>
        <sz val="10"/>
        <rFont val="Times New Roman CE"/>
        <family val="0"/>
      </rPr>
      <t xml:space="preserve"> </t>
    </r>
  </si>
  <si>
    <t>I. Önkormányzati vagyonhasznosítás hátraléka</t>
  </si>
  <si>
    <t>II. Adóhátralékok összesen</t>
  </si>
  <si>
    <t>I-II. Önkormányzati hátralék mindösszesen</t>
  </si>
  <si>
    <t>III. Közszolgáltató részvénytársaságok kintlévőségei</t>
  </si>
  <si>
    <t>2022. IV. 30.</t>
  </si>
  <si>
    <t>2022. VII. 31.</t>
  </si>
  <si>
    <t xml:space="preserve">     - KHG Kft</t>
  </si>
  <si>
    <t xml:space="preserve">Kaposvári Hulladékgazdálkodási Kft </t>
  </si>
  <si>
    <t>5. sz. melléklet</t>
  </si>
  <si>
    <t>15. Termőföld bérbeadás utáni személyi jövedelemadó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</si>
</sst>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"/>
    <numFmt numFmtId="173" formatCode="0.00\ %"/>
    <numFmt numFmtId="174" formatCode="[Red]#,##0\ _F_t;[Blue]\-#,##0\ _F_t"/>
    <numFmt numFmtId="175" formatCode="[Red]#,##0;[Blue]\-#,##0"/>
    <numFmt numFmtId="176" formatCode="[Red]#,##0;[Blue]\-#,##0;[Black]0"/>
    <numFmt numFmtId="177" formatCode="#,###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¥€-2]\ #\ ##,000_);[Red]\([$€-2]\ #\ ##,000\)"/>
  </numFmts>
  <fonts count="58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8"/>
      <name val="Times New Roman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u val="single"/>
      <sz val="10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9"/>
      <name val="Times New Roman CE"/>
      <family val="1"/>
    </font>
    <font>
      <sz val="18"/>
      <color indexed="8"/>
      <name val="Times New Roman CE"/>
      <family val="0"/>
    </font>
    <font>
      <sz val="10"/>
      <color indexed="8"/>
      <name val="Times New Roman CE"/>
      <family val="0"/>
    </font>
    <font>
      <sz val="9.5"/>
      <color indexed="8"/>
      <name val="Times New Roman CE"/>
      <family val="0"/>
    </font>
    <font>
      <sz val="11"/>
      <color indexed="8"/>
      <name val="Times New Roman CE"/>
      <family val="0"/>
    </font>
    <font>
      <sz val="18.25"/>
      <color indexed="8"/>
      <name val="Times New Roman CE"/>
      <family val="0"/>
    </font>
    <font>
      <sz val="8.75"/>
      <color indexed="8"/>
      <name val="Times New Roman CE"/>
      <family val="0"/>
    </font>
    <font>
      <sz val="8"/>
      <color indexed="8"/>
      <name val="Times New Roman CE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Times New Roman CE"/>
      <family val="1"/>
    </font>
    <font>
      <b/>
      <sz val="10"/>
      <color indexed="8"/>
      <name val="Times New Roman CE"/>
      <family val="0"/>
    </font>
    <font>
      <b/>
      <sz val="9.5"/>
      <color indexed="8"/>
      <name val="Times New Roman CE"/>
      <family val="0"/>
    </font>
    <font>
      <sz val="10"/>
      <color indexed="9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1"/>
    </font>
    <font>
      <sz val="10"/>
      <color theme="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8" borderId="7" applyNumberFormat="0" applyFont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Continuous"/>
    </xf>
    <xf numFmtId="3" fontId="1" fillId="33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Continuous"/>
    </xf>
    <xf numFmtId="0" fontId="1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3" fontId="0" fillId="0" borderId="11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0" fillId="34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0" fontId="56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1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3" fontId="3" fillId="34" borderId="0" xfId="0" applyNumberFormat="1" applyFont="1" applyFill="1" applyBorder="1" applyAlignment="1">
      <alignment/>
    </xf>
    <xf numFmtId="172" fontId="3" fillId="34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172" fontId="5" fillId="34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2" fontId="1" fillId="34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172" fontId="1" fillId="34" borderId="17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14" fontId="1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172" fontId="0" fillId="34" borderId="17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172" fontId="5" fillId="0" borderId="17" xfId="0" applyNumberFormat="1" applyFont="1" applyFill="1" applyBorder="1" applyAlignment="1">
      <alignment/>
    </xf>
    <xf numFmtId="172" fontId="1" fillId="34" borderId="17" xfId="0" applyNumberFormat="1" applyFont="1" applyFill="1" applyBorder="1" applyAlignment="1">
      <alignment horizontal="center"/>
    </xf>
    <xf numFmtId="172" fontId="1" fillId="0" borderId="17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10" fillId="0" borderId="18" xfId="0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172" fontId="0" fillId="34" borderId="17" xfId="0" applyNumberForma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172" fontId="1" fillId="34" borderId="17" xfId="0" applyNumberFormat="1" applyFont="1" applyFill="1" applyBorder="1" applyAlignment="1">
      <alignment horizontal="right"/>
    </xf>
    <xf numFmtId="172" fontId="1" fillId="34" borderId="16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0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172" fontId="0" fillId="34" borderId="1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3" fontId="5" fillId="35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1" fillId="0" borderId="25" xfId="0" applyFont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3" fontId="1" fillId="0" borderId="21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172" fontId="0" fillId="34" borderId="17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57" fillId="0" borderId="0" xfId="0" applyFont="1" applyBorder="1" applyAlignment="1">
      <alignment/>
    </xf>
    <xf numFmtId="14" fontId="57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173" fontId="57" fillId="0" borderId="0" xfId="0" applyNumberFormat="1" applyFont="1" applyAlignment="1">
      <alignment/>
    </xf>
    <xf numFmtId="0" fontId="57" fillId="0" borderId="0" xfId="0" applyFont="1" applyFill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75"/>
          <c:w val="0.7065"/>
          <c:h val="0.94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segédlet!$A$15</c:f>
              <c:strCache>
                <c:ptCount val="1"/>
                <c:pt idx="0">
                  <c:v>Távfűtés</c:v>
                </c:pt>
              </c:strCache>
            </c:strRef>
          </c:tx>
          <c:spPr>
            <a:pattFill prst="pct25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segédlet!$B$14:$C$14</c:f>
              <c:strCache>
                <c:ptCount val="2"/>
                <c:pt idx="0">
                  <c:v>2022. IV. 30.</c:v>
                </c:pt>
                <c:pt idx="1">
                  <c:v>2022. VII. 31.</c:v>
                </c:pt>
              </c:strCache>
            </c:strRef>
          </c:cat>
          <c:val>
            <c:numRef>
              <c:f>segédlet!$B$15:$C$15</c:f>
              <c:numCache>
                <c:ptCount val="2"/>
                <c:pt idx="0">
                  <c:v>0.7139213303742682</c:v>
                </c:pt>
                <c:pt idx="1">
                  <c:v>0.6440341039665395</c:v>
                </c:pt>
              </c:numCache>
            </c:numRef>
          </c:val>
        </c:ser>
        <c:ser>
          <c:idx val="1"/>
          <c:order val="1"/>
          <c:tx>
            <c:strRef>
              <c:f>segédlet!$A$16</c:f>
              <c:strCache>
                <c:ptCount val="1"/>
                <c:pt idx="0">
                  <c:v>Energiatámogatás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segédlet!$B$14:$C$14</c:f>
              <c:strCache>
                <c:ptCount val="2"/>
                <c:pt idx="0">
                  <c:v>2022. IV. 30.</c:v>
                </c:pt>
                <c:pt idx="1">
                  <c:v>2022. VII. 31.</c:v>
                </c:pt>
              </c:strCache>
            </c:strRef>
          </c:cat>
          <c:val>
            <c:numRef>
              <c:f>segédlet!$B$16:$C$16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2"/>
          <c:tx>
            <c:strRef>
              <c:f>segédlet!$A$17</c:f>
              <c:strCache>
                <c:ptCount val="1"/>
                <c:pt idx="0">
                  <c:v>Bérlemény szolgáltatás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segédlet!$B$14:$C$14</c:f>
              <c:strCache>
                <c:ptCount val="2"/>
                <c:pt idx="0">
                  <c:v>2022. IV. 30.</c:v>
                </c:pt>
                <c:pt idx="1">
                  <c:v>2022. VII. 31.</c:v>
                </c:pt>
              </c:strCache>
            </c:strRef>
          </c:cat>
          <c:val>
            <c:numRef>
              <c:f>segédlet!$B$17:$C$17</c:f>
              <c:numCache>
                <c:ptCount val="2"/>
                <c:pt idx="0">
                  <c:v>0.2358482039746538</c:v>
                </c:pt>
                <c:pt idx="1">
                  <c:v>0.30204072252608355</c:v>
                </c:pt>
              </c:numCache>
            </c:numRef>
          </c:val>
        </c:ser>
        <c:ser>
          <c:idx val="2"/>
          <c:order val="3"/>
          <c:tx>
            <c:strRef>
              <c:f>segédlet!$A$18</c:f>
              <c:strCache>
                <c:ptCount val="1"/>
                <c:pt idx="0">
                  <c:v>Egyéb vevő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segédlet!$B$14:$C$14</c:f>
              <c:strCache>
                <c:ptCount val="2"/>
                <c:pt idx="0">
                  <c:v>2022. IV. 30.</c:v>
                </c:pt>
                <c:pt idx="1">
                  <c:v>2022. VII. 31.</c:v>
                </c:pt>
              </c:strCache>
            </c:strRef>
          </c:cat>
          <c:val>
            <c:numRef>
              <c:f>segédlet!$B$18:$C$18</c:f>
              <c:numCache>
                <c:ptCount val="2"/>
                <c:pt idx="0">
                  <c:v>0.05023046565107802</c:v>
                </c:pt>
                <c:pt idx="1">
                  <c:v>0.05392517350737694</c:v>
                </c:pt>
              </c:numCache>
            </c:numRef>
          </c:val>
        </c:ser>
        <c:overlap val="100"/>
        <c:axId val="52005707"/>
        <c:axId val="65398180"/>
      </c:barChart>
      <c:catAx>
        <c:axId val="52005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5398180"/>
        <c:crosses val="autoZero"/>
        <c:auto val="1"/>
        <c:lblOffset val="100"/>
        <c:tickLblSkip val="1"/>
        <c:noMultiLvlLbl val="0"/>
      </c:catAx>
      <c:valAx>
        <c:axId val="65398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Megoszlás (%)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2005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85"/>
          <c:y val="0"/>
          <c:w val="0.203"/>
          <c:h val="0.77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35"/>
          <c:w val="0.819"/>
          <c:h val="0.97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segédlet!$A$23</c:f>
              <c:strCache>
                <c:ptCount val="1"/>
                <c:pt idx="0">
                  <c:v>Lakossági víz- és csatornadíj</c:v>
                </c:pt>
              </c:strCache>
            </c:strRef>
          </c:tx>
          <c:spPr>
            <a:pattFill prst="pct25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segédlet!$B$22:$C$22</c:f>
              <c:strCache>
                <c:ptCount val="2"/>
                <c:pt idx="0">
                  <c:v>2022. IV. 30.</c:v>
                </c:pt>
                <c:pt idx="1">
                  <c:v>2022. VII. 31.</c:v>
                </c:pt>
              </c:strCache>
            </c:strRef>
          </c:cat>
          <c:val>
            <c:numRef>
              <c:f>segédlet!$B$23:$C$23</c:f>
              <c:numCache>
                <c:ptCount val="2"/>
                <c:pt idx="0">
                  <c:v>0.5580558173630746</c:v>
                </c:pt>
                <c:pt idx="1">
                  <c:v>0.507082189485623</c:v>
                </c:pt>
              </c:numCache>
            </c:numRef>
          </c:val>
        </c:ser>
        <c:ser>
          <c:idx val="1"/>
          <c:order val="1"/>
          <c:tx>
            <c:strRef>
              <c:f>segédlet!$A$24</c:f>
              <c:strCache>
                <c:ptCount val="1"/>
                <c:pt idx="0">
                  <c:v>Közületi víz- és csatornadíj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segédlet!$B$22:$C$22</c:f>
              <c:strCache>
                <c:ptCount val="2"/>
                <c:pt idx="0">
                  <c:v>2022. IV. 30.</c:v>
                </c:pt>
                <c:pt idx="1">
                  <c:v>2022. VII. 31.</c:v>
                </c:pt>
              </c:strCache>
            </c:strRef>
          </c:cat>
          <c:val>
            <c:numRef>
              <c:f>segédlet!$B$24:$C$24</c:f>
              <c:numCache>
                <c:ptCount val="2"/>
                <c:pt idx="0">
                  <c:v>0.4419441826369253</c:v>
                </c:pt>
                <c:pt idx="1">
                  <c:v>0.49291781051437705</c:v>
                </c:pt>
              </c:numCache>
            </c:numRef>
          </c:val>
        </c:ser>
        <c:overlap val="100"/>
        <c:axId val="51712709"/>
        <c:axId val="62761198"/>
      </c:barChart>
      <c:catAx>
        <c:axId val="51712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2761198"/>
        <c:crosses val="autoZero"/>
        <c:auto val="1"/>
        <c:lblOffset val="100"/>
        <c:tickLblSkip val="1"/>
        <c:noMultiLvlLbl val="0"/>
      </c:catAx>
      <c:valAx>
        <c:axId val="62761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Megoszlás (%)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17127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25"/>
          <c:y val="0.21775"/>
          <c:w val="0.17425"/>
          <c:h val="0.49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125</xdr:row>
      <xdr:rowOff>47625</xdr:rowOff>
    </xdr:from>
    <xdr:to>
      <xdr:col>5</xdr:col>
      <xdr:colOff>0</xdr:colOff>
      <xdr:row>156</xdr:row>
      <xdr:rowOff>19050</xdr:rowOff>
    </xdr:to>
    <xdr:graphicFrame>
      <xdr:nvGraphicFramePr>
        <xdr:cNvPr id="1" name="Chart 16"/>
        <xdr:cNvGraphicFramePr/>
      </xdr:nvGraphicFramePr>
      <xdr:xfrm>
        <a:off x="28575" y="19450050"/>
        <a:ext cx="86296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184</xdr:row>
      <xdr:rowOff>0</xdr:rowOff>
    </xdr:from>
    <xdr:to>
      <xdr:col>4</xdr:col>
      <xdr:colOff>1162050</xdr:colOff>
      <xdr:row>212</xdr:row>
      <xdr:rowOff>142875</xdr:rowOff>
    </xdr:to>
    <xdr:graphicFrame>
      <xdr:nvGraphicFramePr>
        <xdr:cNvPr id="2" name="Chart 19"/>
        <xdr:cNvGraphicFramePr/>
      </xdr:nvGraphicFramePr>
      <xdr:xfrm>
        <a:off x="0" y="29117925"/>
        <a:ext cx="8648700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tabSelected="1" zoomScale="140" zoomScaleNormal="14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2.75" outlineLevelRow="1"/>
  <cols>
    <col min="1" max="1" width="59.625" style="10" customWidth="1"/>
    <col min="2" max="3" width="12.875" style="10" customWidth="1"/>
    <col min="4" max="4" width="12.875" style="1" customWidth="1"/>
    <col min="5" max="5" width="15.375" style="1" customWidth="1"/>
    <col min="6" max="10" width="9.375" style="10" customWidth="1"/>
    <col min="11" max="11" width="10.125" style="10" bestFit="1" customWidth="1"/>
    <col min="12" max="16384" width="9.375" style="10" customWidth="1"/>
  </cols>
  <sheetData>
    <row r="1" spans="2:5" ht="12.75">
      <c r="B1" s="7"/>
      <c r="C1" s="7"/>
      <c r="E1" s="22" t="s">
        <v>0</v>
      </c>
    </row>
    <row r="2" spans="1:5" ht="15.75">
      <c r="A2" s="8" t="s">
        <v>4</v>
      </c>
      <c r="B2" s="11"/>
      <c r="C2" s="11"/>
      <c r="D2" s="12"/>
      <c r="E2" s="12"/>
    </row>
    <row r="3" spans="1:5" ht="15.75">
      <c r="A3" s="8" t="s">
        <v>5</v>
      </c>
      <c r="B3" s="11"/>
      <c r="C3" s="11"/>
      <c r="D3" s="12"/>
      <c r="E3" s="12"/>
    </row>
    <row r="4" spans="1:5" ht="13.5" thickBot="1">
      <c r="A4" s="13"/>
      <c r="B4" s="14"/>
      <c r="C4" s="14"/>
      <c r="D4" s="15"/>
      <c r="E4" s="15"/>
    </row>
    <row r="5" spans="1:5" ht="12.75">
      <c r="A5" s="40" t="s">
        <v>6</v>
      </c>
      <c r="B5" s="60" t="s">
        <v>78</v>
      </c>
      <c r="C5" s="60" t="s">
        <v>79</v>
      </c>
      <c r="D5" s="42" t="s">
        <v>7</v>
      </c>
      <c r="E5" s="43" t="s">
        <v>8</v>
      </c>
    </row>
    <row r="6" spans="1:5" ht="13.5" thickBot="1">
      <c r="A6" s="53"/>
      <c r="B6" s="85" t="s">
        <v>9</v>
      </c>
      <c r="C6" s="85" t="s">
        <v>9</v>
      </c>
      <c r="D6" s="86" t="s">
        <v>9</v>
      </c>
      <c r="E6" s="87" t="s">
        <v>10</v>
      </c>
    </row>
    <row r="7" spans="1:5" ht="12.75">
      <c r="A7" s="40" t="s">
        <v>11</v>
      </c>
      <c r="B7" s="89"/>
      <c r="C7" s="89"/>
      <c r="D7" s="90"/>
      <c r="E7" s="91"/>
    </row>
    <row r="8" spans="1:5" s="1" customFormat="1" ht="12.75">
      <c r="A8" s="61" t="s">
        <v>35</v>
      </c>
      <c r="B8" s="31">
        <f>SUM(B9:B11)</f>
        <v>15901</v>
      </c>
      <c r="C8" s="31">
        <f>SUM(C9:C11)</f>
        <v>17725</v>
      </c>
      <c r="D8" s="31">
        <f>C8-B8</f>
        <v>1824</v>
      </c>
      <c r="E8" s="58">
        <f>(C8/B8*100)</f>
        <v>111.47097666813409</v>
      </c>
    </row>
    <row r="9" spans="1:5" ht="12.75">
      <c r="A9" s="53" t="s">
        <v>12</v>
      </c>
      <c r="B9" s="62">
        <v>1910</v>
      </c>
      <c r="C9" s="62">
        <v>6201</v>
      </c>
      <c r="D9" s="63">
        <f>C9-B9</f>
        <v>4291</v>
      </c>
      <c r="E9" s="64">
        <f>(C9/B9*100)</f>
        <v>324.65968586387436</v>
      </c>
    </row>
    <row r="10" spans="1:5" ht="12.75">
      <c r="A10" s="53" t="s">
        <v>13</v>
      </c>
      <c r="B10" s="62">
        <v>3344</v>
      </c>
      <c r="C10" s="62">
        <v>4287</v>
      </c>
      <c r="D10" s="63">
        <f>C10-B10</f>
        <v>943</v>
      </c>
      <c r="E10" s="64">
        <f>(C10/B10*100)</f>
        <v>128.19976076555025</v>
      </c>
    </row>
    <row r="11" spans="1:5" ht="12.75">
      <c r="A11" s="53" t="s">
        <v>14</v>
      </c>
      <c r="B11" s="62">
        <v>10647</v>
      </c>
      <c r="C11" s="62">
        <v>7237</v>
      </c>
      <c r="D11" s="63">
        <f>C11-B11</f>
        <v>-3410</v>
      </c>
      <c r="E11" s="64">
        <f>(C11/B11*100)</f>
        <v>67.97219874142951</v>
      </c>
    </row>
    <row r="12" spans="1:5" ht="12.75">
      <c r="A12" s="48" t="s">
        <v>36</v>
      </c>
      <c r="B12" s="2"/>
      <c r="C12" s="2"/>
      <c r="D12" s="65"/>
      <c r="E12" s="66"/>
    </row>
    <row r="13" spans="1:5" ht="12.75">
      <c r="A13" s="48" t="s">
        <v>37</v>
      </c>
      <c r="B13" s="28">
        <v>4951</v>
      </c>
      <c r="C13" s="28">
        <v>4951</v>
      </c>
      <c r="D13" s="67">
        <f>C13-B13</f>
        <v>0</v>
      </c>
      <c r="E13" s="64">
        <f>(C13/B13*100)</f>
        <v>100</v>
      </c>
    </row>
    <row r="14" spans="1:5" ht="12.75" hidden="1" outlineLevel="1">
      <c r="A14" s="48"/>
      <c r="B14" s="2"/>
      <c r="C14" s="2"/>
      <c r="D14" s="65"/>
      <c r="E14" s="66"/>
    </row>
    <row r="15" spans="1:5" s="1" customFormat="1" ht="12.75" hidden="1" outlineLevel="1">
      <c r="A15" s="61" t="s">
        <v>52</v>
      </c>
      <c r="B15" s="27">
        <v>0</v>
      </c>
      <c r="C15" s="27">
        <v>0</v>
      </c>
      <c r="D15" s="31">
        <f>C15-B15</f>
        <v>0</v>
      </c>
      <c r="E15" s="64" t="e">
        <f>(C15/B15)*100</f>
        <v>#DIV/0!</v>
      </c>
    </row>
    <row r="16" spans="1:5" s="19" customFormat="1" ht="12" collapsed="1">
      <c r="A16" s="48"/>
      <c r="B16" s="2"/>
      <c r="C16" s="2"/>
      <c r="D16" s="2"/>
      <c r="E16" s="68"/>
    </row>
    <row r="17" spans="1:5" s="16" customFormat="1" ht="12.75">
      <c r="A17" s="50" t="s">
        <v>55</v>
      </c>
      <c r="B17" s="9">
        <v>0</v>
      </c>
      <c r="C17" s="9">
        <v>0</v>
      </c>
      <c r="D17" s="67">
        <f>C17-B17</f>
        <v>0</v>
      </c>
      <c r="E17" s="69" t="s">
        <v>20</v>
      </c>
    </row>
    <row r="18" spans="1:5" ht="12.75">
      <c r="A18" s="48" t="s">
        <v>15</v>
      </c>
      <c r="B18" s="62">
        <v>0</v>
      </c>
      <c r="C18" s="62">
        <v>0</v>
      </c>
      <c r="D18" s="67">
        <f>C18-B18</f>
        <v>0</v>
      </c>
      <c r="E18" s="69" t="s">
        <v>20</v>
      </c>
    </row>
    <row r="19" spans="1:5" ht="12.75">
      <c r="A19" s="48"/>
      <c r="B19" s="3"/>
      <c r="C19" s="3"/>
      <c r="D19" s="65"/>
      <c r="E19" s="70"/>
    </row>
    <row r="20" spans="1:5" s="1" customFormat="1" ht="12.75">
      <c r="A20" s="61" t="s">
        <v>56</v>
      </c>
      <c r="B20" s="27">
        <v>3033</v>
      </c>
      <c r="C20" s="27">
        <v>3305</v>
      </c>
      <c r="D20" s="31">
        <f>C20-B20</f>
        <v>272</v>
      </c>
      <c r="E20" s="58">
        <f>(C20/B20*100)</f>
        <v>108.96801846356743</v>
      </c>
    </row>
    <row r="21" spans="1:5" s="19" customFormat="1" ht="12">
      <c r="A21" s="48" t="s">
        <v>15</v>
      </c>
      <c r="B21" s="28">
        <v>2647</v>
      </c>
      <c r="C21" s="28">
        <v>2712</v>
      </c>
      <c r="D21" s="30">
        <f>C21-B21</f>
        <v>65</v>
      </c>
      <c r="E21" s="49">
        <f>(C21/B21*100)</f>
        <v>102.45561012466943</v>
      </c>
    </row>
    <row r="22" spans="1:5" ht="12.75">
      <c r="A22" s="53"/>
      <c r="B22" s="3"/>
      <c r="C22" s="3"/>
      <c r="D22" s="4"/>
      <c r="E22" s="51"/>
    </row>
    <row r="23" spans="1:5" s="1" customFormat="1" ht="12.75">
      <c r="A23" s="61" t="s">
        <v>57</v>
      </c>
      <c r="B23" s="27">
        <v>184</v>
      </c>
      <c r="C23" s="27">
        <v>180</v>
      </c>
      <c r="D23" s="31">
        <f>C23-B23</f>
        <v>-4</v>
      </c>
      <c r="E23" s="58">
        <f>(C23/B23)*100</f>
        <v>97.82608695652173</v>
      </c>
    </row>
    <row r="24" spans="1:5" s="19" customFormat="1" ht="12">
      <c r="A24" s="48" t="s">
        <v>15</v>
      </c>
      <c r="B24" s="28">
        <v>180</v>
      </c>
      <c r="C24" s="28">
        <v>180</v>
      </c>
      <c r="D24" s="30">
        <f>C24-B24</f>
        <v>0</v>
      </c>
      <c r="E24" s="49">
        <v>0</v>
      </c>
    </row>
    <row r="25" spans="1:5" ht="12.75">
      <c r="A25" s="53"/>
      <c r="B25" s="3"/>
      <c r="C25" s="3"/>
      <c r="D25" s="4"/>
      <c r="E25" s="51"/>
    </row>
    <row r="26" spans="1:5" s="1" customFormat="1" ht="12.75">
      <c r="A26" s="61" t="s">
        <v>58</v>
      </c>
      <c r="B26" s="27">
        <v>4117</v>
      </c>
      <c r="C26" s="27">
        <v>4050</v>
      </c>
      <c r="D26" s="31">
        <f>C26-B26</f>
        <v>-67</v>
      </c>
      <c r="E26" s="58">
        <f>(C26/B26*100)</f>
        <v>98.37260140879282</v>
      </c>
    </row>
    <row r="27" spans="1:5" s="19" customFormat="1" ht="12">
      <c r="A27" s="48" t="s">
        <v>15</v>
      </c>
      <c r="B27" s="28">
        <v>3668</v>
      </c>
      <c r="C27" s="28">
        <v>3592</v>
      </c>
      <c r="D27" s="30">
        <f>C27-B27</f>
        <v>-76</v>
      </c>
      <c r="E27" s="49">
        <f>(C27/B27*100)</f>
        <v>97.92802617230099</v>
      </c>
    </row>
    <row r="28" spans="1:5" s="7" customFormat="1" ht="12.75">
      <c r="A28" s="71"/>
      <c r="B28" s="72"/>
      <c r="C28" s="72"/>
      <c r="D28" s="72"/>
      <c r="E28" s="73"/>
    </row>
    <row r="29" spans="1:5" s="1" customFormat="1" ht="12.75">
      <c r="A29" s="61" t="s">
        <v>59</v>
      </c>
      <c r="B29" s="27">
        <v>13</v>
      </c>
      <c r="C29" s="27">
        <v>13</v>
      </c>
      <c r="D29" s="31">
        <f>C29-B29</f>
        <v>0</v>
      </c>
      <c r="E29" s="58">
        <f>(C29/B29*100)</f>
        <v>100</v>
      </c>
    </row>
    <row r="30" spans="1:5" s="19" customFormat="1" ht="12.75">
      <c r="A30" s="48" t="s">
        <v>15</v>
      </c>
      <c r="B30" s="28">
        <v>13</v>
      </c>
      <c r="C30" s="28">
        <v>13</v>
      </c>
      <c r="D30" s="30">
        <f>C30-B30</f>
        <v>0</v>
      </c>
      <c r="E30" s="64">
        <f>(C30/B30*100)</f>
        <v>100</v>
      </c>
    </row>
    <row r="31" spans="1:5" ht="12.75">
      <c r="A31" s="53"/>
      <c r="B31" s="3"/>
      <c r="C31" s="3"/>
      <c r="D31" s="4"/>
      <c r="E31" s="51"/>
    </row>
    <row r="32" spans="1:5" s="1" customFormat="1" ht="12.75">
      <c r="A32" s="61" t="s">
        <v>60</v>
      </c>
      <c r="B32" s="27">
        <v>0</v>
      </c>
      <c r="C32" s="27">
        <v>0</v>
      </c>
      <c r="D32" s="31">
        <f>C32-B32</f>
        <v>0</v>
      </c>
      <c r="E32" s="58">
        <v>0</v>
      </c>
    </row>
    <row r="33" spans="1:5" s="19" customFormat="1" ht="12">
      <c r="A33" s="48" t="s">
        <v>15</v>
      </c>
      <c r="B33" s="28">
        <v>0</v>
      </c>
      <c r="C33" s="28">
        <v>0</v>
      </c>
      <c r="D33" s="30">
        <f>C33-B33</f>
        <v>0</v>
      </c>
      <c r="E33" s="49">
        <v>0</v>
      </c>
    </row>
    <row r="34" spans="1:5" s="19" customFormat="1" ht="12">
      <c r="A34" s="48"/>
      <c r="B34" s="2"/>
      <c r="C34" s="2"/>
      <c r="D34" s="2"/>
      <c r="E34" s="68"/>
    </row>
    <row r="35" spans="1:5" s="36" customFormat="1" ht="12.75">
      <c r="A35" s="74" t="s">
        <v>61</v>
      </c>
      <c r="B35" s="75">
        <v>38241</v>
      </c>
      <c r="C35" s="75">
        <v>41086</v>
      </c>
      <c r="D35" s="38">
        <f>C35-B35</f>
        <v>2845</v>
      </c>
      <c r="E35" s="52">
        <f>(C35/B35*100)</f>
        <v>107.43965900473313</v>
      </c>
    </row>
    <row r="36" spans="1:5" ht="12.75">
      <c r="A36" s="53"/>
      <c r="B36" s="3"/>
      <c r="C36" s="3"/>
      <c r="D36" s="4"/>
      <c r="E36" s="51"/>
    </row>
    <row r="37" spans="1:5" s="1" customFormat="1" ht="12.75">
      <c r="A37" s="61" t="s">
        <v>62</v>
      </c>
      <c r="B37" s="27">
        <v>7748</v>
      </c>
      <c r="C37" s="27">
        <v>7571</v>
      </c>
      <c r="D37" s="31">
        <f>C37-B37</f>
        <v>-177</v>
      </c>
      <c r="E37" s="58">
        <f>(C37/B37*100)</f>
        <v>97.71553949406298</v>
      </c>
    </row>
    <row r="38" spans="1:5" s="19" customFormat="1" ht="12">
      <c r="A38" s="48" t="s">
        <v>15</v>
      </c>
      <c r="B38" s="28">
        <v>7467</v>
      </c>
      <c r="C38" s="28">
        <v>7401</v>
      </c>
      <c r="D38" s="30">
        <f>C38-B38</f>
        <v>-66</v>
      </c>
      <c r="E38" s="49">
        <f>(C38/B38*100)</f>
        <v>99.1161108879068</v>
      </c>
    </row>
    <row r="39" spans="1:5" ht="12.75">
      <c r="A39" s="53"/>
      <c r="B39" s="3"/>
      <c r="C39" s="3"/>
      <c r="D39" s="4"/>
      <c r="E39" s="51"/>
    </row>
    <row r="40" spans="1:5" s="1" customFormat="1" ht="12.75">
      <c r="A40" s="61" t="s">
        <v>73</v>
      </c>
      <c r="B40" s="27">
        <v>36291</v>
      </c>
      <c r="C40" s="27">
        <v>36271</v>
      </c>
      <c r="D40" s="31">
        <f>C40-B40</f>
        <v>-20</v>
      </c>
      <c r="E40" s="58">
        <f>(C40/B40*100)</f>
        <v>99.94488991761042</v>
      </c>
    </row>
    <row r="41" spans="1:5" s="1" customFormat="1" ht="12.75">
      <c r="A41" s="71"/>
      <c r="B41" s="4"/>
      <c r="C41" s="4"/>
      <c r="D41" s="4"/>
      <c r="E41" s="51"/>
    </row>
    <row r="42" spans="1:5" s="19" customFormat="1" ht="12">
      <c r="A42" s="48" t="s">
        <v>15</v>
      </c>
      <c r="B42" s="28">
        <v>33245</v>
      </c>
      <c r="C42" s="28">
        <v>33511</v>
      </c>
      <c r="D42" s="30">
        <f>C42-B42</f>
        <v>266</v>
      </c>
      <c r="E42" s="49">
        <f>(C42/B42*100)</f>
        <v>100.80012031884493</v>
      </c>
    </row>
    <row r="43" spans="1:5" ht="12.75">
      <c r="A43" s="53"/>
      <c r="B43" s="3"/>
      <c r="C43" s="3"/>
      <c r="D43" s="4"/>
      <c r="E43" s="51"/>
    </row>
    <row r="44" spans="1:5" s="1" customFormat="1" ht="12.75">
      <c r="A44" s="61" t="s">
        <v>63</v>
      </c>
      <c r="B44" s="27">
        <v>41607</v>
      </c>
      <c r="C44" s="27">
        <v>41735</v>
      </c>
      <c r="D44" s="31">
        <f>C44-B44</f>
        <v>128</v>
      </c>
      <c r="E44" s="64">
        <f>(C44/B44*100)</f>
        <v>100.30764054125507</v>
      </c>
    </row>
    <row r="45" spans="1:5" s="19" customFormat="1" ht="12.75">
      <c r="A45" s="48" t="s">
        <v>15</v>
      </c>
      <c r="B45" s="28">
        <v>41607</v>
      </c>
      <c r="C45" s="28">
        <v>41607</v>
      </c>
      <c r="D45" s="30">
        <f>C45-B45</f>
        <v>0</v>
      </c>
      <c r="E45" s="64">
        <f>(C45/B45*100)</f>
        <v>100</v>
      </c>
    </row>
    <row r="46" spans="1:5" s="19" customFormat="1" ht="12.75">
      <c r="A46" s="48"/>
      <c r="B46" s="2"/>
      <c r="C46" s="2"/>
      <c r="D46" s="2"/>
      <c r="E46" s="54"/>
    </row>
    <row r="47" spans="1:5" s="19" customFormat="1" ht="12.75">
      <c r="A47" s="61" t="s">
        <v>64</v>
      </c>
      <c r="B47" s="27">
        <v>0</v>
      </c>
      <c r="C47" s="27">
        <v>0</v>
      </c>
      <c r="D47" s="31">
        <f>C47-B47</f>
        <v>0</v>
      </c>
      <c r="E47" s="76" t="s">
        <v>20</v>
      </c>
    </row>
    <row r="48" spans="1:5" s="19" customFormat="1" ht="12.75">
      <c r="A48" s="48" t="s">
        <v>15</v>
      </c>
      <c r="B48" s="28">
        <v>0</v>
      </c>
      <c r="C48" s="28">
        <v>0</v>
      </c>
      <c r="D48" s="30">
        <f>C48-B48</f>
        <v>0</v>
      </c>
      <c r="E48" s="69" t="s">
        <v>20</v>
      </c>
    </row>
    <row r="49" spans="1:5" s="19" customFormat="1" ht="12">
      <c r="A49" s="48"/>
      <c r="B49" s="2"/>
      <c r="C49" s="2"/>
      <c r="D49" s="2"/>
      <c r="E49" s="68"/>
    </row>
    <row r="50" spans="1:5" ht="12.75">
      <c r="A50" s="50" t="s">
        <v>74</v>
      </c>
      <c r="B50" s="38">
        <f>B8+B15+B17+B20+B23+B26+B29+B32+B35+B37+B40+B44+B47</f>
        <v>147135</v>
      </c>
      <c r="C50" s="38">
        <f>C8+C15+C17+C20+C23+C26+C29+C32+C35+C37+C40+C44+C47</f>
        <v>151936</v>
      </c>
      <c r="D50" s="38">
        <f>D8+D15+D17+D20+D23+D26+D29+D32+D35+D37+D40+D44+D47</f>
        <v>4801</v>
      </c>
      <c r="E50" s="52">
        <f>(C50/B50)*100</f>
        <v>103.26298977129846</v>
      </c>
    </row>
    <row r="51" spans="1:5" s="19" customFormat="1" ht="12">
      <c r="A51" s="48"/>
      <c r="B51" s="2"/>
      <c r="C51" s="2"/>
      <c r="D51" s="2"/>
      <c r="E51" s="68"/>
    </row>
    <row r="52" spans="1:11" ht="12.75">
      <c r="A52" s="50" t="s">
        <v>65</v>
      </c>
      <c r="B52" s="38">
        <f>SUM(B53:B57)</f>
        <v>1567988</v>
      </c>
      <c r="C52" s="38">
        <f>SUM(C53:C57)</f>
        <v>1283077</v>
      </c>
      <c r="D52" s="31">
        <f aca="true" t="shared" si="0" ref="D52:D64">C52-B52</f>
        <v>-284911</v>
      </c>
      <c r="E52" s="58">
        <f aca="true" t="shared" si="1" ref="E52:E58">(C52/B52*100)</f>
        <v>81.8295165524226</v>
      </c>
      <c r="K52" s="19"/>
    </row>
    <row r="53" spans="1:11" ht="12.75">
      <c r="A53" s="53" t="s">
        <v>16</v>
      </c>
      <c r="B53" s="62">
        <v>388237</v>
      </c>
      <c r="C53" s="62">
        <v>320494</v>
      </c>
      <c r="D53" s="31">
        <f t="shared" si="0"/>
        <v>-67743</v>
      </c>
      <c r="E53" s="58">
        <f t="shared" si="1"/>
        <v>82.55112212385734</v>
      </c>
      <c r="K53" s="19"/>
    </row>
    <row r="54" spans="1:11" ht="12.75">
      <c r="A54" s="50" t="s">
        <v>17</v>
      </c>
      <c r="B54" s="62">
        <v>511587</v>
      </c>
      <c r="C54" s="62">
        <v>462936</v>
      </c>
      <c r="D54" s="31">
        <f t="shared" si="0"/>
        <v>-48651</v>
      </c>
      <c r="E54" s="58">
        <f t="shared" si="1"/>
        <v>90.4901805557999</v>
      </c>
      <c r="K54" s="19"/>
    </row>
    <row r="55" spans="1:11" ht="12.75">
      <c r="A55" s="53" t="s">
        <v>18</v>
      </c>
      <c r="B55" s="62">
        <v>60216</v>
      </c>
      <c r="C55" s="62">
        <v>43538</v>
      </c>
      <c r="D55" s="31">
        <f t="shared" si="0"/>
        <v>-16678</v>
      </c>
      <c r="E55" s="58">
        <f t="shared" si="1"/>
        <v>72.30304238076258</v>
      </c>
      <c r="K55" s="19"/>
    </row>
    <row r="56" spans="1:11" ht="12.75">
      <c r="A56" s="53" t="s">
        <v>19</v>
      </c>
      <c r="B56" s="62">
        <v>606754</v>
      </c>
      <c r="C56" s="62">
        <v>454143</v>
      </c>
      <c r="D56" s="31">
        <f t="shared" si="0"/>
        <v>-152611</v>
      </c>
      <c r="E56" s="58">
        <f t="shared" si="1"/>
        <v>74.84796144730814</v>
      </c>
      <c r="K56" s="19"/>
    </row>
    <row r="57" spans="1:11" ht="12.75">
      <c r="A57" s="53" t="s">
        <v>3</v>
      </c>
      <c r="B57" s="62">
        <v>1194</v>
      </c>
      <c r="C57" s="62">
        <v>1966</v>
      </c>
      <c r="D57" s="31">
        <f t="shared" si="0"/>
        <v>772</v>
      </c>
      <c r="E57" s="58">
        <f t="shared" si="1"/>
        <v>164.65661641541038</v>
      </c>
      <c r="K57" s="19"/>
    </row>
    <row r="58" spans="1:11" ht="12.75">
      <c r="A58" s="50" t="s">
        <v>66</v>
      </c>
      <c r="B58" s="9">
        <v>60514</v>
      </c>
      <c r="C58" s="9">
        <v>56800</v>
      </c>
      <c r="D58" s="31">
        <f t="shared" si="0"/>
        <v>-3714</v>
      </c>
      <c r="E58" s="58">
        <f t="shared" si="1"/>
        <v>93.86257725485012</v>
      </c>
      <c r="K58" s="19"/>
    </row>
    <row r="59" spans="1:11" ht="12.75">
      <c r="A59" s="50" t="s">
        <v>83</v>
      </c>
      <c r="B59" s="35">
        <v>0</v>
      </c>
      <c r="C59" s="35">
        <v>3</v>
      </c>
      <c r="D59" s="31">
        <f t="shared" si="0"/>
        <v>3</v>
      </c>
      <c r="E59" s="78">
        <v>0</v>
      </c>
      <c r="K59" s="19"/>
    </row>
    <row r="60" spans="1:11" ht="12.75">
      <c r="A60" s="50" t="s">
        <v>67</v>
      </c>
      <c r="B60" s="9">
        <v>241787</v>
      </c>
      <c r="C60" s="9">
        <v>259323</v>
      </c>
      <c r="D60" s="31">
        <f t="shared" si="0"/>
        <v>17536</v>
      </c>
      <c r="E60" s="58">
        <f>(C60/B60*100)</f>
        <v>107.25266453531415</v>
      </c>
      <c r="K60" s="19"/>
    </row>
    <row r="61" spans="1:11" ht="12.75">
      <c r="A61" s="50" t="s">
        <v>68</v>
      </c>
      <c r="B61" s="9">
        <v>46714</v>
      </c>
      <c r="C61" s="9">
        <v>45590</v>
      </c>
      <c r="D61" s="31">
        <f t="shared" si="0"/>
        <v>-1124</v>
      </c>
      <c r="E61" s="58">
        <f>(C61/B61*100)</f>
        <v>97.59386907565184</v>
      </c>
      <c r="K61" s="19"/>
    </row>
    <row r="62" spans="1:11" ht="12.75">
      <c r="A62" s="50" t="s">
        <v>69</v>
      </c>
      <c r="B62" s="9">
        <v>0</v>
      </c>
      <c r="C62" s="9">
        <v>0</v>
      </c>
      <c r="D62" s="31">
        <f t="shared" si="0"/>
        <v>0</v>
      </c>
      <c r="E62" s="58">
        <v>0</v>
      </c>
      <c r="K62" s="19"/>
    </row>
    <row r="63" spans="1:11" ht="12.75">
      <c r="A63" s="50" t="s">
        <v>70</v>
      </c>
      <c r="B63" s="9">
        <v>12291</v>
      </c>
      <c r="C63" s="9">
        <v>13907</v>
      </c>
      <c r="D63" s="31">
        <f t="shared" si="0"/>
        <v>1616</v>
      </c>
      <c r="E63" s="58">
        <f>(C63/B63*100)</f>
        <v>113.1478317468066</v>
      </c>
      <c r="K63" s="19"/>
    </row>
    <row r="64" spans="1:11" ht="12.75">
      <c r="A64" s="50" t="s">
        <v>75</v>
      </c>
      <c r="B64" s="38">
        <f>B52+B58+B59+B60+B61+B63</f>
        <v>1929294</v>
      </c>
      <c r="C64" s="38">
        <f>C52+C58+C59+C60+C61+C63</f>
        <v>1658700</v>
      </c>
      <c r="D64" s="31">
        <f t="shared" si="0"/>
        <v>-270594</v>
      </c>
      <c r="E64" s="58">
        <f>(C64/B64*100)</f>
        <v>85.97445490422922</v>
      </c>
      <c r="K64" s="19"/>
    </row>
    <row r="65" spans="1:11" ht="13.5" thickBot="1">
      <c r="A65" s="92" t="s">
        <v>76</v>
      </c>
      <c r="B65" s="93">
        <f>B50+B64</f>
        <v>2076429</v>
      </c>
      <c r="C65" s="93">
        <f>C50+C64</f>
        <v>1810636</v>
      </c>
      <c r="D65" s="93">
        <f>D50+D64</f>
        <v>-265793</v>
      </c>
      <c r="E65" s="79">
        <f>(C65/B65*100)</f>
        <v>87.19951416590695</v>
      </c>
      <c r="K65" s="19"/>
    </row>
    <row r="66" spans="1:11" ht="12.75">
      <c r="A66" s="6"/>
      <c r="B66" s="3"/>
      <c r="C66" s="3"/>
      <c r="D66" s="3"/>
      <c r="E66" s="88"/>
      <c r="K66" s="114"/>
    </row>
    <row r="67" spans="1:5" ht="13.5" thickBot="1">
      <c r="A67" s="6"/>
      <c r="B67" s="77"/>
      <c r="C67" s="77"/>
      <c r="D67" s="4"/>
      <c r="E67" s="5"/>
    </row>
    <row r="68" spans="1:5" ht="12.75">
      <c r="A68" s="40" t="s">
        <v>77</v>
      </c>
      <c r="B68" s="94"/>
      <c r="C68" s="94"/>
      <c r="D68" s="95"/>
      <c r="E68" s="96"/>
    </row>
    <row r="69" spans="1:5" ht="12.75">
      <c r="A69" s="53" t="s">
        <v>80</v>
      </c>
      <c r="B69" s="37">
        <f>B80</f>
        <v>3099</v>
      </c>
      <c r="C69" s="37">
        <f>C80</f>
        <v>2900</v>
      </c>
      <c r="D69" s="31">
        <f>C69-B69</f>
        <v>-199</v>
      </c>
      <c r="E69" s="58">
        <f>(C69/B69*100)</f>
        <v>93.5785737334624</v>
      </c>
    </row>
    <row r="70" spans="1:5" ht="12.75">
      <c r="A70" s="53" t="s">
        <v>71</v>
      </c>
      <c r="B70" s="37">
        <f>B116</f>
        <v>99581</v>
      </c>
      <c r="C70" s="37">
        <f>C116</f>
        <v>87028</v>
      </c>
      <c r="D70" s="31">
        <f>C70-B70</f>
        <v>-12553</v>
      </c>
      <c r="E70" s="58">
        <f>(C70/B70*100)</f>
        <v>87.39418162099196</v>
      </c>
    </row>
    <row r="71" spans="1:5" ht="13.5" thickBot="1">
      <c r="A71" s="44" t="s">
        <v>46</v>
      </c>
      <c r="B71" s="32">
        <f>B177</f>
        <v>76392</v>
      </c>
      <c r="C71" s="32">
        <f>C177</f>
        <v>77589</v>
      </c>
      <c r="D71" s="33">
        <f>C71-B71</f>
        <v>1197</v>
      </c>
      <c r="E71" s="79">
        <f>(C71/B71*100)</f>
        <v>101.56691800188501</v>
      </c>
    </row>
    <row r="72" spans="1:5" ht="12.75">
      <c r="A72" s="29"/>
      <c r="B72" s="3"/>
      <c r="C72" s="3"/>
      <c r="D72" s="4"/>
      <c r="E72" s="5"/>
    </row>
    <row r="73" spans="2:5" ht="12.75">
      <c r="B73" s="7"/>
      <c r="C73" s="7"/>
      <c r="E73" s="22" t="s">
        <v>2</v>
      </c>
    </row>
    <row r="74" spans="1:5" s="25" customFormat="1" ht="15.75">
      <c r="A74" s="8" t="s">
        <v>4</v>
      </c>
      <c r="B74" s="8"/>
      <c r="C74" s="8"/>
      <c r="D74" s="23"/>
      <c r="E74" s="23"/>
    </row>
    <row r="75" spans="1:5" s="25" customFormat="1" ht="15.75">
      <c r="A75" s="8" t="s">
        <v>54</v>
      </c>
      <c r="B75" s="8"/>
      <c r="C75" s="8"/>
      <c r="D75" s="23"/>
      <c r="E75" s="23"/>
    </row>
    <row r="76" spans="1:5" s="25" customFormat="1" ht="15.75">
      <c r="A76" s="8"/>
      <c r="B76" s="8"/>
      <c r="C76" s="8"/>
      <c r="D76" s="23"/>
      <c r="E76" s="23"/>
    </row>
    <row r="77" spans="1:5" ht="13.5" thickBot="1">
      <c r="A77" s="13"/>
      <c r="B77" s="13"/>
      <c r="C77" s="13"/>
      <c r="D77" s="15"/>
      <c r="E77" s="15"/>
    </row>
    <row r="78" spans="1:5" ht="12.75">
      <c r="A78" s="40" t="s">
        <v>6</v>
      </c>
      <c r="B78" s="41" t="str">
        <f>B5</f>
        <v>2022. IV. 30.</v>
      </c>
      <c r="C78" s="41" t="str">
        <f>C5</f>
        <v>2022. VII. 31.</v>
      </c>
      <c r="D78" s="42" t="s">
        <v>7</v>
      </c>
      <c r="E78" s="43" t="s">
        <v>8</v>
      </c>
    </row>
    <row r="79" spans="1:5" ht="13.5" thickBot="1">
      <c r="A79" s="44"/>
      <c r="B79" s="17" t="s">
        <v>9</v>
      </c>
      <c r="C79" s="17" t="s">
        <v>9</v>
      </c>
      <c r="D79" s="18" t="s">
        <v>9</v>
      </c>
      <c r="E79" s="45" t="s">
        <v>10</v>
      </c>
    </row>
    <row r="80" spans="1:5" s="34" customFormat="1" ht="13.5" hidden="1" outlineLevel="1">
      <c r="A80" s="116" t="s">
        <v>81</v>
      </c>
      <c r="B80" s="31">
        <f>SUM(B81:B83)</f>
        <v>3099</v>
      </c>
      <c r="C80" s="46">
        <f>SUM(C81:C83)</f>
        <v>2900</v>
      </c>
      <c r="D80" s="46">
        <f>C80-B80</f>
        <v>-199</v>
      </c>
      <c r="E80" s="47">
        <f>(C80/B80*100)</f>
        <v>93.5785737334624</v>
      </c>
    </row>
    <row r="81" spans="1:5" s="19" customFormat="1" ht="12.75" hidden="1" outlineLevel="1">
      <c r="A81" s="48" t="s">
        <v>22</v>
      </c>
      <c r="B81" s="30">
        <v>2725</v>
      </c>
      <c r="C81" s="97">
        <v>2408</v>
      </c>
      <c r="D81" s="30">
        <f>C81-B81</f>
        <v>-317</v>
      </c>
      <c r="E81" s="115">
        <f>(C81/B81*100)</f>
        <v>88.36697247706422</v>
      </c>
    </row>
    <row r="82" spans="1:5" s="19" customFormat="1" ht="12.75" hidden="1" outlineLevel="1">
      <c r="A82" s="48" t="s">
        <v>23</v>
      </c>
      <c r="B82" s="30">
        <v>360</v>
      </c>
      <c r="C82" s="97">
        <v>492</v>
      </c>
      <c r="D82" s="30">
        <f>C82-B82</f>
        <v>132</v>
      </c>
      <c r="E82" s="115">
        <f>(C82/B82*100)</f>
        <v>136.66666666666666</v>
      </c>
    </row>
    <row r="83" spans="1:5" s="19" customFormat="1" ht="12.75" hidden="1" outlineLevel="1">
      <c r="A83" s="48" t="s">
        <v>24</v>
      </c>
      <c r="B83" s="30">
        <v>14</v>
      </c>
      <c r="C83" s="30">
        <v>0</v>
      </c>
      <c r="D83" s="30">
        <f>C83-B83</f>
        <v>-14</v>
      </c>
      <c r="E83" s="115">
        <f>(C83/B83*100)</f>
        <v>0</v>
      </c>
    </row>
    <row r="84" spans="1:5" ht="9.75" customHeight="1" hidden="1" outlineLevel="1" thickBot="1">
      <c r="A84" s="56"/>
      <c r="B84" s="26"/>
      <c r="C84" s="26"/>
      <c r="D84" s="21"/>
      <c r="E84" s="57"/>
    </row>
    <row r="85" spans="1:5" s="6" customFormat="1" ht="18.75" customHeight="1" collapsed="1">
      <c r="A85" s="50" t="s">
        <v>81</v>
      </c>
      <c r="B85" s="31">
        <f>B80</f>
        <v>3099</v>
      </c>
      <c r="C85" s="31">
        <f>SUM(C86:C88)</f>
        <v>2900</v>
      </c>
      <c r="D85" s="31">
        <f>C85-B85</f>
        <v>-199</v>
      </c>
      <c r="E85" s="58">
        <f>(C85/B85*100)</f>
        <v>93.5785737334624</v>
      </c>
    </row>
    <row r="86" spans="1:5" s="20" customFormat="1" ht="12.75">
      <c r="A86" s="48" t="s">
        <v>22</v>
      </c>
      <c r="B86" s="31">
        <f>B81</f>
        <v>2725</v>
      </c>
      <c r="C86" s="30">
        <f>C81</f>
        <v>2408</v>
      </c>
      <c r="D86" s="30">
        <f>C86-B86</f>
        <v>-317</v>
      </c>
      <c r="E86" s="115">
        <f>(C86/B86*100)</f>
        <v>88.36697247706422</v>
      </c>
    </row>
    <row r="87" spans="1:5" s="20" customFormat="1" ht="12.75">
      <c r="A87" s="48" t="s">
        <v>23</v>
      </c>
      <c r="B87" s="31">
        <f>B82</f>
        <v>360</v>
      </c>
      <c r="C87" s="30">
        <f>C82</f>
        <v>492</v>
      </c>
      <c r="D87" s="30">
        <f>C87-B87</f>
        <v>132</v>
      </c>
      <c r="E87" s="115">
        <f>(C87/B87*100)</f>
        <v>136.66666666666666</v>
      </c>
    </row>
    <row r="88" spans="1:5" s="20" customFormat="1" ht="12.75">
      <c r="A88" s="48" t="s">
        <v>24</v>
      </c>
      <c r="B88" s="31">
        <f>B83</f>
        <v>14</v>
      </c>
      <c r="C88" s="30">
        <f>C83</f>
        <v>0</v>
      </c>
      <c r="D88" s="30">
        <f>C88-B88</f>
        <v>-14</v>
      </c>
      <c r="E88" s="115">
        <f>(C88/B88*100)</f>
        <v>0</v>
      </c>
    </row>
    <row r="89" spans="1:5" s="6" customFormat="1" ht="4.5" customHeight="1" thickBot="1">
      <c r="A89" s="44"/>
      <c r="B89" s="13"/>
      <c r="C89" s="13"/>
      <c r="D89" s="24"/>
      <c r="E89" s="59"/>
    </row>
    <row r="90" spans="1:5" s="6" customFormat="1" ht="12.75">
      <c r="A90" s="19"/>
      <c r="B90" s="10"/>
      <c r="C90" s="10"/>
      <c r="D90" s="1"/>
      <c r="E90" s="1"/>
    </row>
    <row r="91" spans="2:5" ht="12.75">
      <c r="B91" s="7"/>
      <c r="C91" s="7"/>
      <c r="E91" s="22" t="s">
        <v>1</v>
      </c>
    </row>
    <row r="92" spans="1:5" ht="15.75">
      <c r="A92" s="8" t="s">
        <v>4</v>
      </c>
      <c r="B92" s="8"/>
      <c r="C92" s="8"/>
      <c r="D92" s="23"/>
      <c r="E92" s="23"/>
    </row>
    <row r="93" spans="1:5" ht="15.75">
      <c r="A93" s="8" t="s">
        <v>40</v>
      </c>
      <c r="B93" s="8"/>
      <c r="C93" s="8"/>
      <c r="D93" s="23"/>
      <c r="E93" s="23"/>
    </row>
    <row r="94" spans="1:5" ht="15.75">
      <c r="A94" s="8" t="s">
        <v>21</v>
      </c>
      <c r="B94" s="8"/>
      <c r="C94" s="8"/>
      <c r="D94" s="23"/>
      <c r="E94" s="23"/>
    </row>
    <row r="95" spans="1:5" ht="13.5" thickBot="1">
      <c r="A95" s="13"/>
      <c r="B95" s="13"/>
      <c r="C95" s="13"/>
      <c r="D95" s="15"/>
      <c r="E95" s="15"/>
    </row>
    <row r="96" spans="1:5" ht="12.75">
      <c r="A96" s="40" t="s">
        <v>6</v>
      </c>
      <c r="B96" s="41" t="str">
        <f>B5</f>
        <v>2022. IV. 30.</v>
      </c>
      <c r="C96" s="41" t="str">
        <f>C5</f>
        <v>2022. VII. 31.</v>
      </c>
      <c r="D96" s="42" t="s">
        <v>7</v>
      </c>
      <c r="E96" s="43" t="s">
        <v>8</v>
      </c>
    </row>
    <row r="97" spans="1:5" ht="13.5" thickBot="1">
      <c r="A97" s="44"/>
      <c r="B97" s="17" t="s">
        <v>51</v>
      </c>
      <c r="C97" s="17" t="s">
        <v>51</v>
      </c>
      <c r="D97" s="18" t="s">
        <v>9</v>
      </c>
      <c r="E97" s="45" t="s">
        <v>10</v>
      </c>
    </row>
    <row r="98" spans="1:5" ht="12.75">
      <c r="A98" s="50" t="s">
        <v>26</v>
      </c>
      <c r="B98" s="31">
        <f>SUM(B99:B101)</f>
        <v>71093</v>
      </c>
      <c r="C98" s="31">
        <f>SUM(C99:C101)</f>
        <v>56049</v>
      </c>
      <c r="D98" s="31">
        <f>C98-B98</f>
        <v>-15044</v>
      </c>
      <c r="E98" s="58">
        <f>(C98/B98*100)</f>
        <v>78.83898555413332</v>
      </c>
    </row>
    <row r="99" spans="1:5" ht="12.75">
      <c r="A99" s="48" t="s">
        <v>22</v>
      </c>
      <c r="B99" s="28">
        <f>42453-30536</f>
        <v>11917</v>
      </c>
      <c r="C99" s="28">
        <f>23729-20726</f>
        <v>3003</v>
      </c>
      <c r="D99" s="30">
        <f>C99-B99</f>
        <v>-8914</v>
      </c>
      <c r="E99" s="49">
        <f>(C99/B99*100)</f>
        <v>25.199295124611897</v>
      </c>
    </row>
    <row r="100" spans="1:5" ht="12.75">
      <c r="A100" s="48" t="s">
        <v>27</v>
      </c>
      <c r="B100" s="28">
        <v>10436</v>
      </c>
      <c r="C100" s="28">
        <v>6040</v>
      </c>
      <c r="D100" s="30">
        <f>C100-B100</f>
        <v>-4396</v>
      </c>
      <c r="E100" s="49">
        <f>(C100/B100*100)</f>
        <v>57.876581065542354</v>
      </c>
    </row>
    <row r="101" spans="1:5" ht="12.75">
      <c r="A101" s="48" t="s">
        <v>24</v>
      </c>
      <c r="B101" s="28">
        <v>48740</v>
      </c>
      <c r="C101" s="28">
        <v>47006</v>
      </c>
      <c r="D101" s="30">
        <f>C101-B101</f>
        <v>-1734</v>
      </c>
      <c r="E101" s="49">
        <f>(C101/B101*100)</f>
        <v>96.44234714813294</v>
      </c>
    </row>
    <row r="102" spans="1:5" ht="12.75">
      <c r="A102" s="48"/>
      <c r="B102" s="2"/>
      <c r="C102" s="2"/>
      <c r="D102" s="2"/>
      <c r="E102" s="68"/>
    </row>
    <row r="103" spans="1:5" s="1" customFormat="1" ht="12.75">
      <c r="A103" s="80" t="s">
        <v>41</v>
      </c>
      <c r="B103" s="81">
        <v>0</v>
      </c>
      <c r="C103" s="81">
        <v>0</v>
      </c>
      <c r="D103" s="82">
        <f>C103-B103</f>
        <v>0</v>
      </c>
      <c r="E103" s="69" t="s">
        <v>20</v>
      </c>
    </row>
    <row r="104" spans="1:5" ht="12.75">
      <c r="A104" s="53"/>
      <c r="B104" s="3"/>
      <c r="C104" s="3"/>
      <c r="D104" s="4"/>
      <c r="E104" s="55"/>
    </row>
    <row r="105" spans="1:5" ht="12.75">
      <c r="A105" s="50" t="s">
        <v>42</v>
      </c>
      <c r="B105" s="31">
        <f>SUM(B106:B108)</f>
        <v>23486</v>
      </c>
      <c r="C105" s="31">
        <f>SUM(C106:C108)</f>
        <v>26286</v>
      </c>
      <c r="D105" s="31">
        <f>C105-B105</f>
        <v>2800</v>
      </c>
      <c r="E105" s="58">
        <f>(C105/B105*100)</f>
        <v>111.92199608277271</v>
      </c>
    </row>
    <row r="106" spans="1:8" ht="12.75">
      <c r="A106" s="48" t="s">
        <v>22</v>
      </c>
      <c r="B106" s="28">
        <v>2524</v>
      </c>
      <c r="C106" s="28">
        <v>2527</v>
      </c>
      <c r="D106" s="30">
        <f>C106-B106</f>
        <v>3</v>
      </c>
      <c r="E106" s="49">
        <f>(C106/B106*100)</f>
        <v>100.1188589540412</v>
      </c>
      <c r="F106" s="39"/>
      <c r="G106" s="39"/>
      <c r="H106" s="39"/>
    </row>
    <row r="107" spans="1:5" ht="12.75">
      <c r="A107" s="48" t="s">
        <v>27</v>
      </c>
      <c r="B107" s="28">
        <v>907</v>
      </c>
      <c r="C107" s="28">
        <v>3769</v>
      </c>
      <c r="D107" s="30">
        <f>C107-B107</f>
        <v>2862</v>
      </c>
      <c r="E107" s="49">
        <f>(C107/B107*100)</f>
        <v>415.54575523704517</v>
      </c>
    </row>
    <row r="108" spans="1:5" ht="12.75">
      <c r="A108" s="48" t="s">
        <v>24</v>
      </c>
      <c r="B108" s="28">
        <v>20055</v>
      </c>
      <c r="C108" s="28">
        <v>19990</v>
      </c>
      <c r="D108" s="30">
        <f>C108-B108</f>
        <v>-65</v>
      </c>
      <c r="E108" s="49">
        <f>(C108/B108*100)</f>
        <v>99.67589129892794</v>
      </c>
    </row>
    <row r="109" spans="1:5" ht="12.75">
      <c r="A109" s="53"/>
      <c r="B109" s="3"/>
      <c r="C109" s="3"/>
      <c r="D109" s="4"/>
      <c r="E109" s="55"/>
    </row>
    <row r="110" spans="1:5" ht="12.75">
      <c r="A110" s="50" t="s">
        <v>43</v>
      </c>
      <c r="B110" s="31">
        <f>SUM(B111:B113)</f>
        <v>5002</v>
      </c>
      <c r="C110" s="31">
        <f>SUM(C111:C113)</f>
        <v>4693</v>
      </c>
      <c r="D110" s="31">
        <f>C110-B110</f>
        <v>-309</v>
      </c>
      <c r="E110" s="58">
        <f>(C110/B110*100)</f>
        <v>93.82247101159537</v>
      </c>
    </row>
    <row r="111" spans="1:5" ht="12.75">
      <c r="A111" s="48" t="s">
        <v>22</v>
      </c>
      <c r="B111" s="28">
        <f>113112-111612</f>
        <v>1500</v>
      </c>
      <c r="C111" s="28">
        <f>122308-120912</f>
        <v>1396</v>
      </c>
      <c r="D111" s="30">
        <f>C111-B111</f>
        <v>-104</v>
      </c>
      <c r="E111" s="49">
        <f>(C111/B111*100)</f>
        <v>93.06666666666666</v>
      </c>
    </row>
    <row r="112" spans="1:5" ht="12.75">
      <c r="A112" s="48" t="s">
        <v>23</v>
      </c>
      <c r="B112" s="28">
        <v>649</v>
      </c>
      <c r="C112" s="28">
        <v>821</v>
      </c>
      <c r="D112" s="30">
        <f>C112-B112</f>
        <v>172</v>
      </c>
      <c r="E112" s="49">
        <v>0</v>
      </c>
    </row>
    <row r="113" spans="1:5" ht="12.75">
      <c r="A113" s="48" t="s">
        <v>24</v>
      </c>
      <c r="B113" s="28">
        <v>2853</v>
      </c>
      <c r="C113" s="28">
        <v>2476</v>
      </c>
      <c r="D113" s="30">
        <f>C113-B113</f>
        <v>-377</v>
      </c>
      <c r="E113" s="49">
        <f>(C113/B113*100)</f>
        <v>86.78583946722748</v>
      </c>
    </row>
    <row r="114" spans="1:5" ht="13.5" thickBot="1">
      <c r="A114" s="56"/>
      <c r="B114" s="26"/>
      <c r="C114" s="26"/>
      <c r="D114" s="21"/>
      <c r="E114" s="57"/>
    </row>
    <row r="115" spans="1:5" ht="13.5" thickTop="1">
      <c r="A115" s="50"/>
      <c r="B115" s="3"/>
      <c r="C115" s="3"/>
      <c r="D115" s="4"/>
      <c r="E115" s="55"/>
    </row>
    <row r="116" spans="1:5" ht="12.75">
      <c r="A116" s="50" t="s">
        <v>25</v>
      </c>
      <c r="B116" s="38">
        <f>SUM(B117:B119)</f>
        <v>99581</v>
      </c>
      <c r="C116" s="38">
        <f>SUM(C117:C119)</f>
        <v>87028</v>
      </c>
      <c r="D116" s="31">
        <f>C116-B116</f>
        <v>-12553</v>
      </c>
      <c r="E116" s="58">
        <f>(C116/B116*100)</f>
        <v>87.39418162099196</v>
      </c>
    </row>
    <row r="117" spans="1:5" ht="12.75">
      <c r="A117" s="48" t="s">
        <v>22</v>
      </c>
      <c r="B117" s="30">
        <f aca="true" t="shared" si="2" ref="B117:C119">SUM(B99,B106,B111)</f>
        <v>15941</v>
      </c>
      <c r="C117" s="30">
        <f t="shared" si="2"/>
        <v>6926</v>
      </c>
      <c r="D117" s="30">
        <f>C117-B117</f>
        <v>-9015</v>
      </c>
      <c r="E117" s="49">
        <f>(C117/B117*100)</f>
        <v>43.44771344332225</v>
      </c>
    </row>
    <row r="118" spans="1:5" ht="12.75">
      <c r="A118" s="48" t="s">
        <v>23</v>
      </c>
      <c r="B118" s="30">
        <f t="shared" si="2"/>
        <v>11992</v>
      </c>
      <c r="C118" s="30">
        <f t="shared" si="2"/>
        <v>10630</v>
      </c>
      <c r="D118" s="30">
        <f>C118-B118</f>
        <v>-1362</v>
      </c>
      <c r="E118" s="49">
        <f>(C118/B118*100)</f>
        <v>88.64242828552368</v>
      </c>
    </row>
    <row r="119" spans="1:5" ht="12.75">
      <c r="A119" s="48" t="s">
        <v>24</v>
      </c>
      <c r="B119" s="30">
        <f t="shared" si="2"/>
        <v>71648</v>
      </c>
      <c r="C119" s="30">
        <f t="shared" si="2"/>
        <v>69472</v>
      </c>
      <c r="D119" s="30">
        <f>C119-B119</f>
        <v>-2176</v>
      </c>
      <c r="E119" s="49">
        <f>(C119/B119*100)</f>
        <v>96.96292987941045</v>
      </c>
    </row>
    <row r="120" spans="1:5" ht="13.5" thickBot="1">
      <c r="A120" s="44"/>
      <c r="B120" s="13"/>
      <c r="C120" s="13"/>
      <c r="D120" s="24"/>
      <c r="E120" s="59"/>
    </row>
    <row r="121" ht="12.75">
      <c r="A121" s="19"/>
    </row>
    <row r="122" ht="12.75">
      <c r="A122" s="16"/>
    </row>
    <row r="159" spans="2:5" ht="12.75">
      <c r="B159" s="7"/>
      <c r="C159" s="7"/>
      <c r="E159" s="22" t="s">
        <v>82</v>
      </c>
    </row>
    <row r="160" spans="1:5" ht="15.75">
      <c r="A160" s="8" t="s">
        <v>4</v>
      </c>
      <c r="B160" s="8"/>
      <c r="C160" s="8"/>
      <c r="D160" s="23"/>
      <c r="E160" s="23"/>
    </row>
    <row r="161" spans="1:5" ht="15.75">
      <c r="A161" s="8" t="s">
        <v>45</v>
      </c>
      <c r="B161" s="8"/>
      <c r="C161" s="8"/>
      <c r="D161" s="23"/>
      <c r="E161" s="23"/>
    </row>
    <row r="162" spans="1:5" ht="15.75">
      <c r="A162" s="8" t="s">
        <v>21</v>
      </c>
      <c r="B162" s="8"/>
      <c r="C162" s="8"/>
      <c r="D162" s="23"/>
      <c r="E162" s="23"/>
    </row>
    <row r="163" spans="1:5" ht="13.5" thickBot="1">
      <c r="A163" s="13"/>
      <c r="B163" s="13"/>
      <c r="C163" s="13"/>
      <c r="D163" s="15"/>
      <c r="E163" s="15"/>
    </row>
    <row r="164" spans="1:5" ht="12.75">
      <c r="A164" s="40" t="s">
        <v>6</v>
      </c>
      <c r="B164" s="41" t="str">
        <f>B5</f>
        <v>2022. IV. 30.</v>
      </c>
      <c r="C164" s="41" t="str">
        <f>C5</f>
        <v>2022. VII. 31.</v>
      </c>
      <c r="D164" s="42" t="s">
        <v>7</v>
      </c>
      <c r="E164" s="43" t="s">
        <v>8</v>
      </c>
    </row>
    <row r="165" spans="1:5" ht="13.5" thickBot="1">
      <c r="A165" s="44"/>
      <c r="B165" s="17" t="s">
        <v>51</v>
      </c>
      <c r="C165" s="17" t="s">
        <v>51</v>
      </c>
      <c r="D165" s="18" t="s">
        <v>9</v>
      </c>
      <c r="E165" s="45" t="s">
        <v>10</v>
      </c>
    </row>
    <row r="166" spans="1:5" ht="12.75">
      <c r="A166" s="50" t="s">
        <v>47</v>
      </c>
      <c r="B166" s="31">
        <f>SUM(B167:B169)</f>
        <v>42631</v>
      </c>
      <c r="C166" s="31">
        <f>SUM(C167:C169)</f>
        <v>39344</v>
      </c>
      <c r="D166" s="31">
        <f>C166-B166</f>
        <v>-3287</v>
      </c>
      <c r="E166" s="69">
        <f>(C166/B166)*100</f>
        <v>92.28964837794094</v>
      </c>
    </row>
    <row r="167" spans="1:5" ht="12.75">
      <c r="A167" s="48" t="s">
        <v>22</v>
      </c>
      <c r="B167" s="28">
        <v>12782</v>
      </c>
      <c r="C167" s="28">
        <v>13230</v>
      </c>
      <c r="D167" s="83">
        <f>C167-B167</f>
        <v>448</v>
      </c>
      <c r="E167" s="84">
        <f aca="true" t="shared" si="3" ref="E167:E174">(C167/B167)*100</f>
        <v>103.50492880613362</v>
      </c>
    </row>
    <row r="168" spans="1:5" ht="12.75">
      <c r="A168" s="48" t="s">
        <v>27</v>
      </c>
      <c r="B168" s="28">
        <v>8085</v>
      </c>
      <c r="C168" s="28">
        <v>7027</v>
      </c>
      <c r="D168" s="83">
        <f>C168-B168</f>
        <v>-1058</v>
      </c>
      <c r="E168" s="84">
        <f t="shared" si="3"/>
        <v>86.91403834260977</v>
      </c>
    </row>
    <row r="169" spans="1:5" ht="12.75">
      <c r="A169" s="48" t="s">
        <v>24</v>
      </c>
      <c r="B169" s="28">
        <v>21764</v>
      </c>
      <c r="C169" s="28">
        <v>19087</v>
      </c>
      <c r="D169" s="83">
        <f>C169-B169</f>
        <v>-2677</v>
      </c>
      <c r="E169" s="84">
        <f t="shared" si="3"/>
        <v>87.69987134717883</v>
      </c>
    </row>
    <row r="170" spans="1:5" ht="12.75">
      <c r="A170" s="48"/>
      <c r="B170" s="2"/>
      <c r="C170" s="2"/>
      <c r="D170" s="31"/>
      <c r="E170" s="69"/>
    </row>
    <row r="171" spans="1:5" ht="12.75">
      <c r="A171" s="50" t="s">
        <v>48</v>
      </c>
      <c r="B171" s="31">
        <f>SUM(B172:B174)</f>
        <v>33761</v>
      </c>
      <c r="C171" s="31">
        <f>SUM(C172:C174)</f>
        <v>38245</v>
      </c>
      <c r="D171" s="31">
        <f>C171-B171</f>
        <v>4484</v>
      </c>
      <c r="E171" s="69">
        <f t="shared" si="3"/>
        <v>113.28159710909036</v>
      </c>
    </row>
    <row r="172" spans="1:5" ht="12.75">
      <c r="A172" s="48" t="s">
        <v>22</v>
      </c>
      <c r="B172" s="28">
        <v>7509</v>
      </c>
      <c r="C172" s="28">
        <v>4969</v>
      </c>
      <c r="D172" s="83">
        <f>C172-B172</f>
        <v>-2540</v>
      </c>
      <c r="E172" s="84">
        <f t="shared" si="3"/>
        <v>66.1739246237848</v>
      </c>
    </row>
    <row r="173" spans="1:5" ht="12.75">
      <c r="A173" s="48" t="s">
        <v>27</v>
      </c>
      <c r="B173" s="28">
        <v>9131</v>
      </c>
      <c r="C173" s="28">
        <v>21960</v>
      </c>
      <c r="D173" s="83">
        <f>C173-B173</f>
        <v>12829</v>
      </c>
      <c r="E173" s="84">
        <f t="shared" si="3"/>
        <v>240.49939765633556</v>
      </c>
    </row>
    <row r="174" spans="1:5" ht="12.75">
      <c r="A174" s="48" t="s">
        <v>24</v>
      </c>
      <c r="B174" s="28">
        <v>17121</v>
      </c>
      <c r="C174" s="28">
        <v>11316</v>
      </c>
      <c r="D174" s="83">
        <f>C174-B174</f>
        <v>-5805</v>
      </c>
      <c r="E174" s="84">
        <f t="shared" si="3"/>
        <v>66.09427019449798</v>
      </c>
    </row>
    <row r="175" spans="1:5" ht="13.5" thickBot="1">
      <c r="A175" s="56"/>
      <c r="B175" s="26"/>
      <c r="C175" s="26"/>
      <c r="D175" s="21"/>
      <c r="E175" s="57"/>
    </row>
    <row r="176" spans="1:5" ht="13.5" thickTop="1">
      <c r="A176" s="50"/>
      <c r="B176" s="3"/>
      <c r="C176" s="3"/>
      <c r="D176" s="4"/>
      <c r="E176" s="55"/>
    </row>
    <row r="177" spans="1:5" ht="12.75">
      <c r="A177" s="50" t="s">
        <v>25</v>
      </c>
      <c r="B177" s="38">
        <f>SUM(B178:B180)</f>
        <v>76392</v>
      </c>
      <c r="C177" s="38">
        <f>SUM(C178:C180)</f>
        <v>77589</v>
      </c>
      <c r="D177" s="31">
        <f>C177-B177</f>
        <v>1197</v>
      </c>
      <c r="E177" s="69">
        <f>(C177/B177)*100</f>
        <v>101.56691800188501</v>
      </c>
    </row>
    <row r="178" spans="1:5" ht="12.75">
      <c r="A178" s="48" t="s">
        <v>22</v>
      </c>
      <c r="B178" s="30">
        <f aca="true" t="shared" si="4" ref="B178:C180">SUM(B167,B172)</f>
        <v>20291</v>
      </c>
      <c r="C178" s="30">
        <f t="shared" si="4"/>
        <v>18199</v>
      </c>
      <c r="D178" s="30">
        <f>C178-B178</f>
        <v>-2092</v>
      </c>
      <c r="E178" s="84">
        <f>(C178/B178)*100</f>
        <v>89.690010349416</v>
      </c>
    </row>
    <row r="179" spans="1:5" ht="12.75">
      <c r="A179" s="48" t="s">
        <v>23</v>
      </c>
      <c r="B179" s="30">
        <f t="shared" si="4"/>
        <v>17216</v>
      </c>
      <c r="C179" s="30">
        <f t="shared" si="4"/>
        <v>28987</v>
      </c>
      <c r="D179" s="30">
        <f>C179-B179</f>
        <v>11771</v>
      </c>
      <c r="E179" s="84">
        <f>(C179/B179)*100</f>
        <v>168.37244423791822</v>
      </c>
    </row>
    <row r="180" spans="1:5" ht="12.75">
      <c r="A180" s="48" t="s">
        <v>24</v>
      </c>
      <c r="B180" s="30">
        <f t="shared" si="4"/>
        <v>38885</v>
      </c>
      <c r="C180" s="30">
        <f t="shared" si="4"/>
        <v>30403</v>
      </c>
      <c r="D180" s="30">
        <f>C180-B180</f>
        <v>-8482</v>
      </c>
      <c r="E180" s="84">
        <f>(C180/B180)*100</f>
        <v>78.18696155329819</v>
      </c>
    </row>
    <row r="181" spans="1:5" ht="13.5" thickBot="1">
      <c r="A181" s="44"/>
      <c r="B181" s="13"/>
      <c r="C181" s="13"/>
      <c r="D181" s="24"/>
      <c r="E181" s="59"/>
    </row>
    <row r="182" ht="12.75">
      <c r="A182" s="19"/>
    </row>
    <row r="183" ht="12.75">
      <c r="A183" s="16"/>
    </row>
  </sheetData>
  <sheetProtection/>
  <printOptions horizontalCentered="1"/>
  <pageMargins left="0.3937007874015748" right="0.3937007874015748" top="0.11811023622047245" bottom="0.1968503937007874" header="0" footer="0"/>
  <pageSetup blackAndWhite="1" horizontalDpi="600" verticalDpi="600" orientation="portrait" paperSize="9" scale="70" r:id="rId2"/>
  <headerFooter alignWithMargins="0">
    <oddFooter>&amp;L&amp;9
&amp;D
&amp;Z&amp;F 
&amp;C&amp;9
Bodó Jánosné&amp;R&amp;9
&amp;P/&amp;N</oddFooter>
  </headerFooter>
  <rowBreaks count="2" manualBreakCount="2">
    <brk id="90" max="5" man="1"/>
    <brk id="15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0">
      <selection activeCell="A10" sqref="A1:IV16384"/>
    </sheetView>
  </sheetViews>
  <sheetFormatPr defaultColWidth="9.00390625" defaultRowHeight="12.75"/>
  <cols>
    <col min="1" max="1" width="45.50390625" style="118" customWidth="1"/>
    <col min="2" max="2" width="12.50390625" style="120" customWidth="1"/>
    <col min="3" max="3" width="17.125" style="120" customWidth="1"/>
    <col min="4" max="16384" width="9.375" style="120" customWidth="1"/>
  </cols>
  <sheetData>
    <row r="1" spans="2:3" ht="12.75">
      <c r="B1" s="119" t="str">
        <f>kimutatás!$B$5</f>
        <v>2022. IV. 30.</v>
      </c>
      <c r="C1" s="119" t="str">
        <f>kimutatás!C5</f>
        <v>2022. VII. 31.</v>
      </c>
    </row>
    <row r="2" spans="1:3" ht="12.75">
      <c r="A2" s="118" t="s">
        <v>28</v>
      </c>
      <c r="B2" s="121" t="e">
        <f>kimutatás!#REF!/kimutatás!#REF!</f>
        <v>#REF!</v>
      </c>
      <c r="C2" s="121" t="e">
        <f>kimutatás!#REF!/kimutatás!#REF!</f>
        <v>#REF!</v>
      </c>
    </row>
    <row r="3" spans="1:3" ht="12.75">
      <c r="A3" s="122" t="s">
        <v>38</v>
      </c>
      <c r="B3" s="121" t="e">
        <f>kimutatás!#REF!/kimutatás!#REF!</f>
        <v>#REF!</v>
      </c>
      <c r="C3" s="121" t="e">
        <f>kimutatás!#REF!/kimutatás!#REF!</f>
        <v>#REF!</v>
      </c>
    </row>
    <row r="4" spans="1:3" ht="12.75">
      <c r="A4" s="122" t="s">
        <v>39</v>
      </c>
      <c r="B4" s="121" t="e">
        <f>kimutatás!#REF!/kimutatás!#REF!</f>
        <v>#REF!</v>
      </c>
      <c r="C4" s="121" t="e">
        <f>kimutatás!#REF!/kimutatás!#REF!</f>
        <v>#REF!</v>
      </c>
    </row>
    <row r="5" spans="1:6" ht="12.75">
      <c r="A5" s="122" t="s">
        <v>29</v>
      </c>
      <c r="B5" s="121" t="e">
        <f>kimutatás!#REF!/kimutatás!#REF!</f>
        <v>#REF!</v>
      </c>
      <c r="C5" s="121" t="e">
        <f>kimutatás!#REF!/kimutatás!#REF!</f>
        <v>#REF!</v>
      </c>
      <c r="E5" s="121"/>
      <c r="F5" s="121"/>
    </row>
    <row r="7" spans="2:3" ht="12.75">
      <c r="B7" s="120" t="str">
        <f>B1</f>
        <v>2022. IV. 30.</v>
      </c>
      <c r="C7" s="120" t="str">
        <f>C1</f>
        <v>2022. VII. 31.</v>
      </c>
    </row>
    <row r="8" spans="1:3" ht="12.75">
      <c r="A8" s="122" t="s">
        <v>53</v>
      </c>
      <c r="B8" s="121">
        <f>kimutatás!B80/kimutatás!B85</f>
        <v>1</v>
      </c>
      <c r="C8" s="121">
        <f>kimutatás!C80/kimutatás!C85</f>
        <v>1</v>
      </c>
    </row>
    <row r="9" spans="1:3" ht="12.75">
      <c r="A9" s="122" t="s">
        <v>72</v>
      </c>
      <c r="B9" s="121" t="e">
        <f>kimutatás!#REF!/kimutatás!B85</f>
        <v>#REF!</v>
      </c>
      <c r="C9" s="121" t="e">
        <f>kimutatás!#REF!/kimutatás!C85</f>
        <v>#REF!</v>
      </c>
    </row>
    <row r="10" spans="1:3" ht="12.75">
      <c r="A10" s="118" t="s">
        <v>30</v>
      </c>
      <c r="B10" s="121" t="e">
        <f>kimutatás!#REF!/kimutatás!B85</f>
        <v>#REF!</v>
      </c>
      <c r="C10" s="121" t="e">
        <f>kimutatás!#REF!/kimutatás!C85</f>
        <v>#REF!</v>
      </c>
    </row>
    <row r="11" spans="1:3" ht="12.75">
      <c r="A11" s="118" t="s">
        <v>31</v>
      </c>
      <c r="B11" s="121" t="e">
        <f>(kimutatás!#REF!+kimutatás!#REF!+kimutatás!#REF!+kimutatás!#REF!)/kimutatás!B85</f>
        <v>#REF!</v>
      </c>
      <c r="C11" s="121" t="e">
        <f>(kimutatás!#REF!+kimutatás!#REF!+kimutatás!#REF!+kimutatás!#REF!)/kimutatás!C85</f>
        <v>#REF!</v>
      </c>
    </row>
    <row r="12" spans="2:3" ht="12.75">
      <c r="B12" s="121" t="e">
        <f>SUM(B8:B11)</f>
        <v>#REF!</v>
      </c>
      <c r="C12" s="121" t="e">
        <f>SUM(C8:C11)</f>
        <v>#REF!</v>
      </c>
    </row>
    <row r="14" spans="2:3" ht="12.75">
      <c r="B14" s="120" t="str">
        <f>B1</f>
        <v>2022. IV. 30.</v>
      </c>
      <c r="C14" s="120" t="str">
        <f>C1</f>
        <v>2022. VII. 31.</v>
      </c>
    </row>
    <row r="15" spans="1:3" ht="12.75">
      <c r="A15" s="118" t="s">
        <v>32</v>
      </c>
      <c r="B15" s="121">
        <f>kimutatás!B98/kimutatás!B116</f>
        <v>0.7139213303742682</v>
      </c>
      <c r="C15" s="121">
        <f>kimutatás!C98/kimutatás!C116</f>
        <v>0.6440341039665395</v>
      </c>
    </row>
    <row r="16" spans="1:3" ht="12.75">
      <c r="A16" s="118" t="s">
        <v>44</v>
      </c>
      <c r="B16" s="121">
        <f>kimutatás!B103/kimutatás!B116</f>
        <v>0</v>
      </c>
      <c r="C16" s="121">
        <f>kimutatás!C103/kimutatás!C116</f>
        <v>0</v>
      </c>
    </row>
    <row r="17" spans="1:3" ht="12.75">
      <c r="A17" s="118" t="s">
        <v>33</v>
      </c>
      <c r="B17" s="121">
        <f>kimutatás!B105/kimutatás!B116</f>
        <v>0.2358482039746538</v>
      </c>
      <c r="C17" s="121">
        <f>kimutatás!C105/kimutatás!C116</f>
        <v>0.30204072252608355</v>
      </c>
    </row>
    <row r="18" spans="1:3" ht="12.75">
      <c r="A18" s="118" t="s">
        <v>34</v>
      </c>
      <c r="B18" s="121">
        <f>kimutatás!B110/kimutatás!B116</f>
        <v>0.05023046565107802</v>
      </c>
      <c r="C18" s="121">
        <f>kimutatás!C110/kimutatás!C116</f>
        <v>0.05392517350737694</v>
      </c>
    </row>
    <row r="19" spans="2:3" ht="12.75">
      <c r="B19" s="121">
        <f>SUM(B15:B18)</f>
        <v>1</v>
      </c>
      <c r="C19" s="121">
        <f>SUM(C15:C18)</f>
        <v>1</v>
      </c>
    </row>
    <row r="22" spans="2:3" ht="12.75">
      <c r="B22" s="120" t="str">
        <f>B1</f>
        <v>2022. IV. 30.</v>
      </c>
      <c r="C22" s="120" t="str">
        <f>C1</f>
        <v>2022. VII. 31.</v>
      </c>
    </row>
    <row r="23" spans="1:3" ht="12.75">
      <c r="A23" s="118" t="s">
        <v>49</v>
      </c>
      <c r="B23" s="121">
        <f>kimutatás!B166/kimutatás!B177</f>
        <v>0.5580558173630746</v>
      </c>
      <c r="C23" s="121">
        <f>kimutatás!C166/kimutatás!C177</f>
        <v>0.507082189485623</v>
      </c>
    </row>
    <row r="24" spans="1:3" ht="12.75">
      <c r="A24" s="118" t="s">
        <v>50</v>
      </c>
      <c r="B24" s="121">
        <f>kimutatás!B171/kimutatás!B177</f>
        <v>0.4419441826369253</v>
      </c>
      <c r="C24" s="121">
        <f>kimutatás!C171/kimutatás!C177</f>
        <v>0.49291781051437705</v>
      </c>
    </row>
    <row r="25" spans="2:3" ht="12.75">
      <c r="B25" s="121">
        <f>SUM(B23:B24)</f>
        <v>1</v>
      </c>
      <c r="C25" s="121">
        <f>SUM(C23:C24)</f>
        <v>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24.50390625" style="0" bestFit="1" customWidth="1"/>
    <col min="2" max="2" width="13.50390625" style="0" customWidth="1"/>
    <col min="3" max="3" width="16.00390625" style="0" bestFit="1" customWidth="1"/>
    <col min="4" max="4" width="11.875" style="0" bestFit="1" customWidth="1"/>
    <col min="5" max="5" width="9.875" style="0" bestFit="1" customWidth="1"/>
    <col min="6" max="6" width="22.50390625" style="0" customWidth="1"/>
  </cols>
  <sheetData>
    <row r="1" spans="1:6" s="99" customFormat="1" ht="12.75">
      <c r="A1" s="117"/>
      <c r="B1" s="117"/>
      <c r="C1" s="117"/>
      <c r="D1" s="117"/>
      <c r="E1" s="117"/>
      <c r="F1" s="117"/>
    </row>
    <row r="2" spans="1:6" s="99" customFormat="1" ht="12.75">
      <c r="A2" s="100"/>
      <c r="B2" s="101"/>
      <c r="C2" s="100"/>
      <c r="D2" s="100"/>
      <c r="E2" s="102"/>
      <c r="F2" s="102"/>
    </row>
    <row r="3" spans="1:6" ht="12.75">
      <c r="A3" s="103"/>
      <c r="B3" s="104"/>
      <c r="C3" s="104"/>
      <c r="D3" s="104"/>
      <c r="E3" s="104"/>
      <c r="F3" s="105"/>
    </row>
    <row r="4" spans="1:6" ht="12.75">
      <c r="A4" s="106"/>
      <c r="B4" s="107"/>
      <c r="C4" s="107"/>
      <c r="D4" s="107"/>
      <c r="E4" s="107"/>
      <c r="F4" s="108"/>
    </row>
    <row r="5" spans="1:6" ht="12.75">
      <c r="A5" s="109"/>
      <c r="B5" s="107"/>
      <c r="C5" s="107"/>
      <c r="D5" s="107"/>
      <c r="E5" s="107"/>
      <c r="F5" s="108"/>
    </row>
    <row r="6" spans="1:6" ht="12.75">
      <c r="A6" s="106"/>
      <c r="B6" s="107"/>
      <c r="C6" s="107"/>
      <c r="D6" s="107"/>
      <c r="E6" s="107"/>
      <c r="F6" s="108"/>
    </row>
    <row r="7" spans="1:6" ht="12.75">
      <c r="A7" s="106"/>
      <c r="B7" s="107"/>
      <c r="C7" s="107"/>
      <c r="D7" s="107"/>
      <c r="E7" s="107"/>
      <c r="F7" s="108"/>
    </row>
    <row r="8" spans="1:6" ht="12.75">
      <c r="A8" s="106"/>
      <c r="B8" s="107"/>
      <c r="C8" s="107"/>
      <c r="D8" s="107"/>
      <c r="E8" s="107"/>
      <c r="F8" s="108"/>
    </row>
    <row r="9" spans="1:6" ht="12.75">
      <c r="A9" s="106"/>
      <c r="B9" s="107"/>
      <c r="C9" s="107"/>
      <c r="D9" s="107"/>
      <c r="E9" s="107"/>
      <c r="F9" s="108"/>
    </row>
    <row r="10" spans="1:6" ht="12.75">
      <c r="A10" s="109"/>
      <c r="B10" s="107"/>
      <c r="C10" s="107"/>
      <c r="D10" s="107"/>
      <c r="E10" s="107"/>
      <c r="F10" s="108"/>
    </row>
    <row r="11" spans="1:6" ht="12.75">
      <c r="A11" s="106"/>
      <c r="B11" s="107"/>
      <c r="C11" s="107"/>
      <c r="D11" s="107"/>
      <c r="E11" s="107"/>
      <c r="F11" s="108"/>
    </row>
    <row r="12" spans="1:6" ht="12.75">
      <c r="A12" s="106"/>
      <c r="B12" s="107"/>
      <c r="C12" s="107"/>
      <c r="D12" s="107"/>
      <c r="E12" s="107"/>
      <c r="F12" s="108"/>
    </row>
    <row r="13" spans="1:6" ht="12.75">
      <c r="A13" s="106"/>
      <c r="B13" s="107"/>
      <c r="C13" s="107"/>
      <c r="D13" s="107"/>
      <c r="E13" s="107"/>
      <c r="F13" s="108"/>
    </row>
    <row r="14" spans="1:6" ht="12.75">
      <c r="A14" s="106"/>
      <c r="B14" s="107"/>
      <c r="C14" s="107"/>
      <c r="D14" s="107"/>
      <c r="E14" s="107"/>
      <c r="F14" s="108"/>
    </row>
    <row r="15" spans="1:6" ht="12.75">
      <c r="A15" s="106"/>
      <c r="B15" s="107"/>
      <c r="C15" s="107"/>
      <c r="D15" s="107"/>
      <c r="E15" s="107"/>
      <c r="F15" s="108"/>
    </row>
    <row r="16" spans="1:6" ht="12.75">
      <c r="A16" s="106"/>
      <c r="B16" s="107"/>
      <c r="C16" s="107"/>
      <c r="D16" s="107"/>
      <c r="E16" s="107"/>
      <c r="F16" s="108"/>
    </row>
    <row r="17" spans="1:6" ht="12.75">
      <c r="A17" s="106"/>
      <c r="B17" s="107"/>
      <c r="C17" s="107"/>
      <c r="D17" s="107"/>
      <c r="E17" s="107"/>
      <c r="F17" s="108"/>
    </row>
    <row r="18" spans="1:6" ht="12.75">
      <c r="A18" s="106"/>
      <c r="B18" s="107"/>
      <c r="C18" s="107"/>
      <c r="D18" s="107"/>
      <c r="E18" s="107"/>
      <c r="F18" s="108"/>
    </row>
    <row r="19" spans="1:6" ht="12.75">
      <c r="A19" s="106"/>
      <c r="B19" s="107"/>
      <c r="C19" s="107"/>
      <c r="D19" s="107"/>
      <c r="E19" s="107"/>
      <c r="F19" s="108"/>
    </row>
    <row r="20" spans="1:6" ht="12.75">
      <c r="A20" s="106"/>
      <c r="B20" s="107"/>
      <c r="C20" s="107"/>
      <c r="D20" s="107"/>
      <c r="E20" s="107"/>
      <c r="F20" s="108"/>
    </row>
    <row r="21" spans="1:6" ht="12.75">
      <c r="A21" s="106"/>
      <c r="B21" s="107"/>
      <c r="C21" s="107"/>
      <c r="D21" s="107"/>
      <c r="E21" s="107"/>
      <c r="F21" s="108"/>
    </row>
    <row r="22" spans="1:6" ht="12.75">
      <c r="A22" s="106"/>
      <c r="B22" s="107"/>
      <c r="C22" s="107"/>
      <c r="D22" s="107"/>
      <c r="E22" s="107"/>
      <c r="F22" s="108"/>
    </row>
    <row r="23" spans="1:6" ht="12.75">
      <c r="A23" s="110"/>
      <c r="B23" s="111"/>
      <c r="C23" s="111"/>
      <c r="D23" s="111"/>
      <c r="E23" s="111"/>
      <c r="F23" s="112"/>
    </row>
    <row r="24" spans="1:6" s="99" customFormat="1" ht="12.75">
      <c r="A24" s="100"/>
      <c r="B24" s="113"/>
      <c r="C24" s="113"/>
      <c r="D24" s="113"/>
      <c r="E24" s="113"/>
      <c r="F24" s="100"/>
    </row>
    <row r="25" spans="2:5" ht="12.75">
      <c r="B25" s="98"/>
      <c r="C25" s="98"/>
      <c r="D25" s="98"/>
      <c r="E25" s="98"/>
    </row>
    <row r="26" spans="2:5" ht="12.75">
      <c r="B26" s="98"/>
      <c r="C26" s="98"/>
      <c r="D26" s="98"/>
      <c r="E26" s="98"/>
    </row>
    <row r="27" spans="2:5" ht="12.75">
      <c r="B27" s="98"/>
      <c r="C27" s="98"/>
      <c r="D27" s="98"/>
      <c r="E27" s="98"/>
    </row>
    <row r="28" spans="2:5" ht="12.75">
      <c r="B28" s="98"/>
      <c r="C28" s="98"/>
      <c r="D28" s="98"/>
      <c r="E28" s="98"/>
    </row>
    <row r="29" spans="2:5" ht="12.75">
      <c r="B29" s="98"/>
      <c r="C29" s="98"/>
      <c r="D29" s="98"/>
      <c r="E29" s="98"/>
    </row>
    <row r="30" spans="2:5" ht="12.75">
      <c r="B30" s="98"/>
      <c r="C30" s="98"/>
      <c r="D30" s="98"/>
      <c r="E30" s="98"/>
    </row>
    <row r="31" spans="2:5" ht="12.75">
      <c r="B31" s="98"/>
      <c r="C31" s="98"/>
      <c r="D31" s="98"/>
      <c r="E31" s="98"/>
    </row>
    <row r="32" spans="2:5" ht="12.75">
      <c r="B32" s="98"/>
      <c r="C32" s="98"/>
      <c r="D32" s="98"/>
      <c r="E32" s="98"/>
    </row>
  </sheetData>
  <sheetProtection/>
  <mergeCells count="1"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&amp;L&amp;D&amp;C&amp;Z&amp;F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bozsurbernadett</cp:lastModifiedBy>
  <cp:lastPrinted>2022-09-13T13:58:35Z</cp:lastPrinted>
  <dcterms:created xsi:type="dcterms:W3CDTF">2000-08-09T08:16:11Z</dcterms:created>
  <dcterms:modified xsi:type="dcterms:W3CDTF">2022-09-13T14:22:28Z</dcterms:modified>
  <cp:category/>
  <cp:version/>
  <cp:contentType/>
  <cp:contentStatus/>
</cp:coreProperties>
</file>