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yüre Gabriella\Desktop\Doksik\Előterjesztések\2022\Tanév előkészítő\Leadásra\"/>
    </mc:Choice>
  </mc:AlternateContent>
  <xr:revisionPtr revIDLastSave="0" documentId="13_ncr:1_{1D6BC0CA-1F0E-45C6-BD1B-F0E9FCBA0A81}" xr6:coauthVersionLast="47" xr6:coauthVersionMax="47" xr10:uidLastSave="{00000000-0000-0000-0000-000000000000}"/>
  <bookViews>
    <workbookView xWindow="-108" yWindow="-108" windowWidth="23256" windowHeight="12576" xr2:uid="{35B98238-2A8A-4F84-8F53-9E089950B9B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N31" i="1" s="1"/>
  <c r="C27" i="1"/>
  <c r="C23" i="1"/>
  <c r="M23" i="1" s="1"/>
  <c r="C18" i="1"/>
  <c r="C13" i="1"/>
  <c r="M13" i="1" s="1"/>
  <c r="C9" i="1"/>
  <c r="D32" i="1"/>
  <c r="H31" i="1"/>
  <c r="G31" i="1"/>
  <c r="F31" i="1"/>
  <c r="B31" i="1"/>
  <c r="O30" i="1"/>
  <c r="N30" i="1"/>
  <c r="M30" i="1"/>
  <c r="J30" i="1"/>
  <c r="L30" i="1" s="1"/>
  <c r="E30" i="1"/>
  <c r="L29" i="1"/>
  <c r="J29" i="1"/>
  <c r="E29" i="1"/>
  <c r="K29" i="1"/>
  <c r="O28" i="1"/>
  <c r="N28" i="1"/>
  <c r="M28" i="1"/>
  <c r="J28" i="1"/>
  <c r="K28" i="1" s="1"/>
  <c r="E28" i="1"/>
  <c r="H27" i="1"/>
  <c r="G27" i="1"/>
  <c r="F27" i="1"/>
  <c r="B27" i="1"/>
  <c r="J26" i="1"/>
  <c r="E26" i="1"/>
  <c r="L26" i="1"/>
  <c r="O25" i="1"/>
  <c r="N25" i="1"/>
  <c r="M25" i="1"/>
  <c r="J25" i="1"/>
  <c r="L25" i="1" s="1"/>
  <c r="E25" i="1"/>
  <c r="O24" i="1"/>
  <c r="N24" i="1"/>
  <c r="M24" i="1"/>
  <c r="J24" i="1"/>
  <c r="K24" i="1" s="1"/>
  <c r="E24" i="1"/>
  <c r="H23" i="1"/>
  <c r="G23" i="1"/>
  <c r="F23" i="1"/>
  <c r="B23" i="1"/>
  <c r="J22" i="1"/>
  <c r="L22" i="1" s="1"/>
  <c r="E22" i="1"/>
  <c r="N22" i="1"/>
  <c r="O21" i="1"/>
  <c r="N21" i="1"/>
  <c r="M21" i="1"/>
  <c r="J21" i="1"/>
  <c r="K21" i="1" s="1"/>
  <c r="E21" i="1"/>
  <c r="O20" i="1"/>
  <c r="N20" i="1"/>
  <c r="M20" i="1"/>
  <c r="J20" i="1"/>
  <c r="L20" i="1" s="1"/>
  <c r="E20" i="1"/>
  <c r="O19" i="1"/>
  <c r="N19" i="1"/>
  <c r="M19" i="1"/>
  <c r="J19" i="1"/>
  <c r="J23" i="1" s="1"/>
  <c r="E19" i="1"/>
  <c r="H18" i="1"/>
  <c r="G18" i="1"/>
  <c r="F18" i="1"/>
  <c r="B18" i="1"/>
  <c r="J17" i="1"/>
  <c r="E17" i="1"/>
  <c r="N17" i="1"/>
  <c r="O16" i="1"/>
  <c r="N16" i="1"/>
  <c r="M16" i="1"/>
  <c r="J16" i="1"/>
  <c r="L16" i="1" s="1"/>
  <c r="E16" i="1"/>
  <c r="O15" i="1"/>
  <c r="N15" i="1"/>
  <c r="M15" i="1"/>
  <c r="J15" i="1"/>
  <c r="L15" i="1" s="1"/>
  <c r="E15" i="1"/>
  <c r="J14" i="1"/>
  <c r="J18" i="1" s="1"/>
  <c r="E14" i="1"/>
  <c r="L14" i="1"/>
  <c r="H13" i="1"/>
  <c r="G13" i="1"/>
  <c r="F13" i="1"/>
  <c r="B13" i="1"/>
  <c r="O12" i="1"/>
  <c r="M12" i="1"/>
  <c r="J12" i="1"/>
  <c r="L12" i="1" s="1"/>
  <c r="E12" i="1"/>
  <c r="N12" i="1"/>
  <c r="N11" i="1"/>
  <c r="M11" i="1"/>
  <c r="L11" i="1"/>
  <c r="K11" i="1"/>
  <c r="J11" i="1"/>
  <c r="E11" i="1"/>
  <c r="O10" i="1"/>
  <c r="N10" i="1"/>
  <c r="M10" i="1"/>
  <c r="J10" i="1"/>
  <c r="K10" i="1" s="1"/>
  <c r="E10" i="1"/>
  <c r="O9" i="1"/>
  <c r="J9" i="1"/>
  <c r="H9" i="1"/>
  <c r="G9" i="1"/>
  <c r="F9" i="1"/>
  <c r="B9" i="1"/>
  <c r="M8" i="1"/>
  <c r="J8" i="1"/>
  <c r="L8" i="1" s="1"/>
  <c r="E8" i="1"/>
  <c r="K8" i="1"/>
  <c r="O7" i="1"/>
  <c r="N7" i="1"/>
  <c r="M7" i="1"/>
  <c r="J7" i="1"/>
  <c r="L7" i="1" s="1"/>
  <c r="E7" i="1"/>
  <c r="E9" i="1" s="1"/>
  <c r="O18" i="1" l="1"/>
  <c r="E23" i="1"/>
  <c r="L9" i="1"/>
  <c r="N8" i="1"/>
  <c r="K12" i="1"/>
  <c r="L28" i="1"/>
  <c r="M29" i="1"/>
  <c r="B32" i="1"/>
  <c r="O8" i="1"/>
  <c r="N18" i="1"/>
  <c r="N29" i="1"/>
  <c r="E13" i="1"/>
  <c r="N13" i="1"/>
  <c r="N23" i="1"/>
  <c r="N27" i="1"/>
  <c r="O29" i="1"/>
  <c r="M9" i="1"/>
  <c r="K13" i="1"/>
  <c r="O13" i="1"/>
  <c r="K17" i="1"/>
  <c r="O23" i="1"/>
  <c r="E27" i="1"/>
  <c r="G32" i="1"/>
  <c r="L31" i="1"/>
  <c r="H32" i="1"/>
  <c r="K7" i="1"/>
  <c r="K9" i="1" s="1"/>
  <c r="E18" i="1"/>
  <c r="M18" i="1"/>
  <c r="J31" i="1"/>
  <c r="F32" i="1"/>
  <c r="H33" i="1" s="1"/>
  <c r="E31" i="1"/>
  <c r="K16" i="1"/>
  <c r="K22" i="1"/>
  <c r="M27" i="1"/>
  <c r="N9" i="1"/>
  <c r="M14" i="1"/>
  <c r="O22" i="1"/>
  <c r="L24" i="1"/>
  <c r="L27" i="1" s="1"/>
  <c r="M26" i="1"/>
  <c r="K30" i="1"/>
  <c r="K31" i="1" s="1"/>
  <c r="O31" i="1"/>
  <c r="L10" i="1"/>
  <c r="L13" i="1" s="1"/>
  <c r="J13" i="1"/>
  <c r="N14" i="1"/>
  <c r="N26" i="1"/>
  <c r="J27" i="1"/>
  <c r="J32" i="1" s="1"/>
  <c r="J33" i="1" s="1"/>
  <c r="O14" i="1"/>
  <c r="O26" i="1"/>
  <c r="C32" i="1"/>
  <c r="K15" i="1"/>
  <c r="L17" i="1"/>
  <c r="L18" i="1" s="1"/>
  <c r="K20" i="1"/>
  <c r="L21" i="1"/>
  <c r="K14" i="1"/>
  <c r="K18" i="1" s="1"/>
  <c r="M17" i="1"/>
  <c r="K19" i="1"/>
  <c r="M22" i="1"/>
  <c r="K25" i="1"/>
  <c r="K26" i="1"/>
  <c r="O27" i="1"/>
  <c r="M31" i="1"/>
  <c r="L19" i="1"/>
  <c r="L23" i="1" s="1"/>
  <c r="E32" i="1" l="1"/>
  <c r="K27" i="1"/>
  <c r="O32" i="1"/>
  <c r="M32" i="1"/>
  <c r="L32" i="1"/>
  <c r="N32" i="1"/>
  <c r="K23" i="1"/>
  <c r="K32" i="1" l="1"/>
</calcChain>
</file>

<file path=xl/sharedStrings.xml><?xml version="1.0" encoding="utf-8"?>
<sst xmlns="http://schemas.openxmlformats.org/spreadsheetml/2006/main" count="42" uniqueCount="42">
  <si>
    <r>
      <t xml:space="preserve">KÖZNEVELÉSI TÖRVÉNY ÓRAKEDVEZMÉNYEK  -  LÉTSZÁMOK  </t>
    </r>
    <r>
      <rPr>
        <b/>
        <sz val="11"/>
        <color indexed="8"/>
        <rFont val="Calibri"/>
        <family val="2"/>
        <charset val="238"/>
      </rPr>
      <t xml:space="preserve">2022. október 1-től    </t>
    </r>
  </si>
  <si>
    <t>óvodai csop. szám.</t>
  </si>
  <si>
    <t>gyerekszám</t>
  </si>
  <si>
    <t>nyitva tartási idő</t>
  </si>
  <si>
    <t>heti nyitva tartás óraszáma</t>
  </si>
  <si>
    <t>intvez (8 köt. ó)</t>
  </si>
  <si>
    <t>intvez hely (22 köt. ó)</t>
  </si>
  <si>
    <t>tagintvez.</t>
  </si>
  <si>
    <t>vezetők kötelező óraszáma</t>
  </si>
  <si>
    <t>számított óvodaped. létsz</t>
  </si>
  <si>
    <t>átlaglétszám</t>
  </si>
  <si>
    <t>létszám</t>
  </si>
  <si>
    <t>köt.óra</t>
  </si>
  <si>
    <t>-1 csop</t>
  </si>
  <si>
    <t>-2 csop</t>
  </si>
  <si>
    <t>Petőfi Sándor</t>
  </si>
  <si>
    <t xml:space="preserve">Búzavirág </t>
  </si>
  <si>
    <t>Petőfi Sándor Kzp.összesen</t>
  </si>
  <si>
    <t xml:space="preserve">Rét u. </t>
  </si>
  <si>
    <t>Szigetvári u.</t>
  </si>
  <si>
    <t>Madár u.</t>
  </si>
  <si>
    <t>Rét u. Kzp. Összesen</t>
  </si>
  <si>
    <t>Fésüs Éva óvoda</t>
  </si>
  <si>
    <t>Arany János</t>
  </si>
  <si>
    <t>Béke  u.</t>
  </si>
  <si>
    <t>Jutai u.</t>
  </si>
  <si>
    <t>Fésüs Éva Kzp. Összesen:</t>
  </si>
  <si>
    <t>Festetics Karolina</t>
  </si>
  <si>
    <t>Temesvár u. 2.</t>
  </si>
  <si>
    <t>Tallián Gy. u.</t>
  </si>
  <si>
    <t>Damjanich u.</t>
  </si>
  <si>
    <t>Festetics K. Kzp. Összesen:</t>
  </si>
  <si>
    <t>Tar Csatár</t>
  </si>
  <si>
    <t>Szántó u.</t>
  </si>
  <si>
    <t>Szentjakabi</t>
  </si>
  <si>
    <t>Tar Csatár Kzp. Összesen:</t>
  </si>
  <si>
    <t>Nemzetőr sori</t>
  </si>
  <si>
    <t>Honvéd u.</t>
  </si>
  <si>
    <t>Kaposfüredi</t>
  </si>
  <si>
    <t>Nemzetőr sori Kzp. Összesen:</t>
  </si>
  <si>
    <t>Óvodák mindösszesen:</t>
  </si>
  <si>
    <t>3.sz.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</si>
</sst>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00"/>
    <numFmt numFmtId="166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2"/>
      <color indexed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87">
    <xf numFmtId="0" fontId="0" fillId="0" borderId="0" xfId="0"/>
    <xf numFmtId="0" fontId="1" fillId="0" borderId="0" xfId="1"/>
    <xf numFmtId="164" fontId="0" fillId="0" borderId="0" xfId="0" applyNumberFormat="1"/>
    <xf numFmtId="0" fontId="0" fillId="0" borderId="5" xfId="0" applyBorder="1"/>
    <xf numFmtId="0" fontId="0" fillId="0" borderId="6" xfId="0" applyBorder="1"/>
    <xf numFmtId="0" fontId="6" fillId="3" borderId="11" xfId="2" applyFont="1" applyFill="1" applyBorder="1" applyAlignment="1">
      <alignment horizontal="left" vertical="center"/>
    </xf>
    <xf numFmtId="0" fontId="6" fillId="0" borderId="12" xfId="2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164" fontId="7" fillId="0" borderId="12" xfId="1" applyNumberFormat="1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165" fontId="4" fillId="0" borderId="12" xfId="0" applyNumberFormat="1" applyFon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6" fontId="0" fillId="3" borderId="12" xfId="0" applyNumberFormat="1" applyFill="1" applyBorder="1" applyAlignment="1">
      <alignment vertical="center"/>
    </xf>
    <xf numFmtId="166" fontId="0" fillId="3" borderId="14" xfId="0" applyNumberFormat="1" applyFill="1" applyBorder="1" applyAlignment="1">
      <alignment vertical="center"/>
    </xf>
    <xf numFmtId="0" fontId="6" fillId="0" borderId="15" xfId="2" applyFont="1" applyBorder="1" applyAlignment="1">
      <alignment horizontal="left" vertical="center"/>
    </xf>
    <xf numFmtId="0" fontId="6" fillId="0" borderId="16" xfId="2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164" fontId="7" fillId="0" borderId="16" xfId="1" applyNumberFormat="1" applyFont="1" applyBorder="1" applyAlignment="1">
      <alignment vertical="center"/>
    </xf>
    <xf numFmtId="0" fontId="7" fillId="0" borderId="16" xfId="1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165" fontId="4" fillId="0" borderId="16" xfId="0" applyNumberFormat="1" applyFon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6" fontId="0" fillId="0" borderId="19" xfId="0" applyNumberFormat="1" applyBorder="1" applyAlignment="1">
      <alignment vertical="center"/>
    </xf>
    <xf numFmtId="0" fontId="8" fillId="0" borderId="20" xfId="2" applyFont="1" applyBorder="1" applyAlignment="1">
      <alignment horizontal="left" vertical="center"/>
    </xf>
    <xf numFmtId="0" fontId="8" fillId="0" borderId="21" xfId="2" applyFont="1" applyBorder="1" applyAlignment="1">
      <alignment horizontal="right" vertical="center"/>
    </xf>
    <xf numFmtId="165" fontId="8" fillId="0" borderId="20" xfId="2" applyNumberFormat="1" applyFont="1" applyBorder="1" applyAlignment="1">
      <alignment horizontal="right" vertical="center"/>
    </xf>
    <xf numFmtId="164" fontId="9" fillId="0" borderId="22" xfId="2" applyNumberFormat="1" applyFont="1" applyBorder="1" applyAlignment="1">
      <alignment horizontal="right" vertical="center"/>
    </xf>
    <xf numFmtId="166" fontId="9" fillId="0" borderId="23" xfId="2" applyNumberFormat="1" applyFont="1" applyBorder="1" applyAlignment="1">
      <alignment horizontal="right" vertical="center"/>
    </xf>
    <xf numFmtId="166" fontId="9" fillId="0" borderId="24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0" fontId="7" fillId="0" borderId="12" xfId="1" applyFont="1" applyBorder="1" applyAlignment="1">
      <alignment vertical="center"/>
    </xf>
    <xf numFmtId="166" fontId="0" fillId="0" borderId="12" xfId="0" applyNumberFormat="1" applyBorder="1" applyAlignment="1">
      <alignment vertical="center"/>
    </xf>
    <xf numFmtId="166" fontId="0" fillId="0" borderId="14" xfId="0" applyNumberFormat="1" applyBorder="1" applyAlignment="1">
      <alignment vertical="center"/>
    </xf>
    <xf numFmtId="0" fontId="6" fillId="0" borderId="7" xfId="2" applyFont="1" applyBorder="1" applyAlignment="1">
      <alignment horizontal="left" vertical="center"/>
    </xf>
    <xf numFmtId="0" fontId="6" fillId="0" borderId="8" xfId="2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164" fontId="7" fillId="0" borderId="8" xfId="1" applyNumberFormat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165" fontId="4" fillId="0" borderId="8" xfId="0" applyNumberFormat="1" applyFont="1" applyBorder="1" applyAlignment="1">
      <alignment vertical="center"/>
    </xf>
    <xf numFmtId="164" fontId="0" fillId="0" borderId="25" xfId="0" applyNumberFormat="1" applyBorder="1" applyAlignment="1">
      <alignment vertical="center"/>
    </xf>
    <xf numFmtId="166" fontId="0" fillId="0" borderId="8" xfId="0" applyNumberFormat="1" applyBorder="1" applyAlignment="1">
      <alignment vertical="center"/>
    </xf>
    <xf numFmtId="166" fontId="0" fillId="0" borderId="26" xfId="0" applyNumberFormat="1" applyBorder="1" applyAlignment="1">
      <alignment vertical="center"/>
    </xf>
    <xf numFmtId="164" fontId="0" fillId="0" borderId="27" xfId="0" applyNumberFormat="1" applyBorder="1" applyAlignment="1">
      <alignment vertical="center"/>
    </xf>
    <xf numFmtId="166" fontId="0" fillId="0" borderId="16" xfId="0" applyNumberFormat="1" applyBorder="1" applyAlignment="1">
      <alignment vertical="center"/>
    </xf>
    <xf numFmtId="166" fontId="0" fillId="0" borderId="28" xfId="0" applyNumberFormat="1" applyBorder="1" applyAlignment="1">
      <alignment vertical="center"/>
    </xf>
    <xf numFmtId="0" fontId="6" fillId="3" borderId="7" xfId="2" applyFont="1" applyFill="1" applyBorder="1" applyAlignment="1">
      <alignment horizontal="left" vertical="center"/>
    </xf>
    <xf numFmtId="166" fontId="0" fillId="3" borderId="8" xfId="0" applyNumberFormat="1" applyFill="1" applyBorder="1" applyAlignment="1">
      <alignment vertical="center"/>
    </xf>
    <xf numFmtId="0" fontId="6" fillId="3" borderId="15" xfId="2" applyFont="1" applyFill="1" applyBorder="1" applyAlignment="1">
      <alignment horizontal="left" vertical="center"/>
    </xf>
    <xf numFmtId="166" fontId="0" fillId="3" borderId="16" xfId="0" applyNumberFormat="1" applyFill="1" applyBorder="1" applyAlignment="1">
      <alignment vertical="center"/>
    </xf>
    <xf numFmtId="0" fontId="6" fillId="0" borderId="29" xfId="2" applyFont="1" applyBorder="1" applyAlignment="1">
      <alignment horizontal="left" vertical="center" wrapText="1"/>
    </xf>
    <xf numFmtId="0" fontId="6" fillId="0" borderId="30" xfId="2" applyFont="1" applyBorder="1" applyAlignment="1">
      <alignment horizontal="right" vertical="center" wrapText="1"/>
    </xf>
    <xf numFmtId="165" fontId="6" fillId="0" borderId="29" xfId="2" applyNumberFormat="1" applyFont="1" applyBorder="1" applyAlignment="1">
      <alignment horizontal="right" vertical="center" wrapText="1"/>
    </xf>
    <xf numFmtId="164" fontId="11" fillId="0" borderId="31" xfId="2" applyNumberFormat="1" applyFont="1" applyBorder="1" applyAlignment="1">
      <alignment horizontal="right" vertical="center" wrapText="1"/>
    </xf>
    <xf numFmtId="166" fontId="11" fillId="0" borderId="32" xfId="2" applyNumberFormat="1" applyFont="1" applyBorder="1" applyAlignment="1">
      <alignment horizontal="right" vertical="center" wrapText="1"/>
    </xf>
    <xf numFmtId="166" fontId="11" fillId="0" borderId="33" xfId="2" applyNumberFormat="1" applyFont="1" applyBorder="1" applyAlignment="1">
      <alignment horizontal="right" vertical="center" wrapText="1"/>
    </xf>
    <xf numFmtId="0" fontId="12" fillId="0" borderId="0" xfId="2" applyFont="1" applyAlignment="1">
      <alignment horizontal="center" vertical="center"/>
    </xf>
    <xf numFmtId="0" fontId="1" fillId="0" borderId="0" xfId="1" applyAlignment="1">
      <alignment vertical="center"/>
    </xf>
    <xf numFmtId="2" fontId="0" fillId="0" borderId="0" xfId="0" applyNumberFormat="1" applyAlignment="1">
      <alignment vertical="center"/>
    </xf>
    <xf numFmtId="2" fontId="1" fillId="0" borderId="0" xfId="1" applyNumberFormat="1" applyAlignment="1">
      <alignment vertical="center"/>
    </xf>
    <xf numFmtId="2" fontId="0" fillId="0" borderId="0" xfId="0" applyNumberFormat="1"/>
    <xf numFmtId="164" fontId="0" fillId="0" borderId="5" xfId="0" applyNumberFormat="1" applyBorder="1"/>
    <xf numFmtId="164" fontId="4" fillId="0" borderId="35" xfId="0" applyNumberFormat="1" applyFont="1" applyBorder="1" applyAlignment="1">
      <alignment vertical="center"/>
    </xf>
    <xf numFmtId="164" fontId="2" fillId="0" borderId="34" xfId="1" applyNumberFormat="1" applyFont="1" applyBorder="1" applyAlignment="1">
      <alignment vertical="center"/>
    </xf>
    <xf numFmtId="164" fontId="10" fillId="0" borderId="29" xfId="0" applyNumberFormat="1" applyFont="1" applyBorder="1" applyAlignment="1">
      <alignment vertical="center"/>
    </xf>
    <xf numFmtId="0" fontId="5" fillId="2" borderId="18" xfId="2" applyFont="1" applyFill="1" applyBorder="1" applyAlignment="1">
      <alignment horizontal="center" vertical="center" wrapText="1"/>
    </xf>
    <xf numFmtId="164" fontId="0" fillId="0" borderId="31" xfId="0" applyNumberFormat="1" applyBorder="1"/>
    <xf numFmtId="0" fontId="0" fillId="0" borderId="31" xfId="0" quotePrefix="1" applyBorder="1" applyAlignment="1">
      <alignment horizontal="center"/>
    </xf>
    <xf numFmtId="0" fontId="0" fillId="0" borderId="38" xfId="0" quotePrefix="1" applyBorder="1" applyAlignment="1">
      <alignment horizontal="center"/>
    </xf>
    <xf numFmtId="0" fontId="6" fillId="4" borderId="7" xfId="2" applyFont="1" applyFill="1" applyBorder="1" applyAlignment="1">
      <alignment horizontal="left" vertical="center"/>
    </xf>
    <xf numFmtId="166" fontId="0" fillId="4" borderId="8" xfId="0" applyNumberFormat="1" applyFill="1" applyBorder="1" applyAlignment="1">
      <alignment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35" xfId="2" applyFont="1" applyFill="1" applyBorder="1" applyAlignment="1">
      <alignment horizontal="center" vertical="center" wrapText="1"/>
    </xf>
    <xf numFmtId="0" fontId="5" fillId="2" borderId="32" xfId="2" applyFont="1" applyFill="1" applyBorder="1" applyAlignment="1">
      <alignment horizontal="center" vertical="center" wrapText="1"/>
    </xf>
    <xf numFmtId="0" fontId="5" fillId="2" borderId="37" xfId="2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" fillId="0" borderId="0" xfId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18" xfId="2" applyFont="1" applyFill="1" applyBorder="1" applyAlignment="1">
      <alignment horizontal="center" vertical="center" wrapText="1"/>
    </xf>
  </cellXfs>
  <cellStyles count="3">
    <cellStyle name="Normál" xfId="0" builtinId="0"/>
    <cellStyle name="Normál 2" xfId="2" xr:uid="{481928A1-3824-4DC8-8FCC-A1F9CF038A9F}"/>
    <cellStyle name="Normál 3 2" xfId="1" xr:uid="{66F06CD7-4A10-4AC7-8F3F-FAC34E7C6F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A8E78-15D1-4BCC-B89A-8794515F9C16}">
  <sheetPr>
    <pageSetUpPr fitToPage="1"/>
  </sheetPr>
  <dimension ref="A1:O34"/>
  <sheetViews>
    <sheetView tabSelected="1" workbookViewId="0">
      <selection activeCell="R11" sqref="R11"/>
    </sheetView>
  </sheetViews>
  <sheetFormatPr defaultRowHeight="14.4" x14ac:dyDescent="0.3"/>
  <cols>
    <col min="1" max="1" width="30.21875" customWidth="1"/>
  </cols>
  <sheetData>
    <row r="1" spans="1:15" x14ac:dyDescent="0.3">
      <c r="M1" t="s">
        <v>41</v>
      </c>
    </row>
    <row r="2" spans="1:15" x14ac:dyDescent="0.3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1"/>
      <c r="M2" s="2"/>
    </row>
    <row r="3" spans="1:15" ht="15" thickBot="1" x14ac:dyDescent="0.35">
      <c r="M3" s="2"/>
    </row>
    <row r="4" spans="1:15" x14ac:dyDescent="0.3">
      <c r="A4" s="81"/>
      <c r="B4" s="84" t="s">
        <v>1</v>
      </c>
      <c r="C4" s="84" t="s">
        <v>2</v>
      </c>
      <c r="D4" s="84" t="s">
        <v>3</v>
      </c>
      <c r="E4" s="84" t="s">
        <v>4</v>
      </c>
      <c r="F4" s="84" t="s">
        <v>5</v>
      </c>
      <c r="G4" s="84" t="s">
        <v>6</v>
      </c>
      <c r="H4" s="84" t="s">
        <v>7</v>
      </c>
      <c r="I4" s="84"/>
      <c r="J4" s="84" t="s">
        <v>8</v>
      </c>
      <c r="K4" s="72" t="s">
        <v>9</v>
      </c>
      <c r="L4" s="73"/>
      <c r="M4" s="62"/>
      <c r="N4" s="3"/>
      <c r="O4" s="4"/>
    </row>
    <row r="5" spans="1:15" x14ac:dyDescent="0.3">
      <c r="A5" s="82"/>
      <c r="B5" s="85"/>
      <c r="C5" s="85"/>
      <c r="D5" s="85"/>
      <c r="E5" s="85"/>
      <c r="F5" s="85"/>
      <c r="G5" s="85"/>
      <c r="H5" s="85"/>
      <c r="I5" s="85"/>
      <c r="J5" s="85"/>
      <c r="K5" s="74"/>
      <c r="L5" s="75"/>
      <c r="M5" s="78" t="s">
        <v>10</v>
      </c>
      <c r="N5" s="78"/>
      <c r="O5" s="79"/>
    </row>
    <row r="6" spans="1:15" ht="15" thickBot="1" x14ac:dyDescent="0.35">
      <c r="A6" s="83"/>
      <c r="B6" s="86"/>
      <c r="C6" s="86"/>
      <c r="D6" s="86"/>
      <c r="E6" s="86"/>
      <c r="F6" s="86"/>
      <c r="G6" s="86"/>
      <c r="H6" s="66" t="s">
        <v>11</v>
      </c>
      <c r="I6" s="66" t="s">
        <v>12</v>
      </c>
      <c r="J6" s="86"/>
      <c r="K6" s="76"/>
      <c r="L6" s="77"/>
      <c r="M6" s="67"/>
      <c r="N6" s="68" t="s">
        <v>13</v>
      </c>
      <c r="O6" s="69" t="s">
        <v>14</v>
      </c>
    </row>
    <row r="7" spans="1:15" x14ac:dyDescent="0.3">
      <c r="A7" s="5" t="s">
        <v>15</v>
      </c>
      <c r="B7" s="6">
        <v>8</v>
      </c>
      <c r="C7" s="7">
        <v>149</v>
      </c>
      <c r="D7" s="8">
        <v>11</v>
      </c>
      <c r="E7" s="7">
        <f>D7*5*B7</f>
        <v>440</v>
      </c>
      <c r="F7" s="7">
        <v>1</v>
      </c>
      <c r="G7" s="7">
        <v>2</v>
      </c>
      <c r="H7" s="7">
        <v>0</v>
      </c>
      <c r="I7" s="7"/>
      <c r="J7" s="9">
        <f>F7*8+G7*22+H7*I7</f>
        <v>52</v>
      </c>
      <c r="K7" s="10">
        <f>C7/20*1.62+(F7+G7+H7)*(1-J7/((F7+G7+H7)*32))</f>
        <v>13.444000000000001</v>
      </c>
      <c r="L7" s="63">
        <f>ROUND(C7/20*1.62+(F7+G7+H7)*(1-J7/((F7+G7+H7)*32)),1)</f>
        <v>13.4</v>
      </c>
      <c r="M7" s="11">
        <f t="shared" ref="M7:M32" si="0">C7/B7</f>
        <v>18.625</v>
      </c>
      <c r="N7" s="12">
        <f t="shared" ref="N7:N32" si="1">C7/(B7-1)</f>
        <v>21.285714285714285</v>
      </c>
      <c r="O7" s="13">
        <f>C7/(B7-2)</f>
        <v>24.833333333333332</v>
      </c>
    </row>
    <row r="8" spans="1:15" ht="15" thickBot="1" x14ac:dyDescent="0.35">
      <c r="A8" s="14" t="s">
        <v>16</v>
      </c>
      <c r="B8" s="15">
        <v>5</v>
      </c>
      <c r="C8" s="16">
        <v>107</v>
      </c>
      <c r="D8" s="17">
        <v>11</v>
      </c>
      <c r="E8" s="16">
        <f>D8*5*B8</f>
        <v>275</v>
      </c>
      <c r="F8" s="18">
        <v>0</v>
      </c>
      <c r="G8" s="18">
        <v>0</v>
      </c>
      <c r="H8" s="18">
        <v>1</v>
      </c>
      <c r="I8" s="18">
        <v>24</v>
      </c>
      <c r="J8" s="19">
        <f>F8*8+G8*22+H8*I8</f>
        <v>24</v>
      </c>
      <c r="K8" s="20">
        <f>C8/20*1.62+(F8+G8+H8)*(1-J8/((F8+G8+H8)*32))</f>
        <v>8.9169999999999998</v>
      </c>
      <c r="L8" s="63">
        <f>ROUND(C8/20*1.62+(F8+G8+H8)*(1-J8/((F8+G8+H8)*32)),1)</f>
        <v>8.9</v>
      </c>
      <c r="M8" s="21">
        <f t="shared" si="0"/>
        <v>21.4</v>
      </c>
      <c r="N8" s="22">
        <f t="shared" si="1"/>
        <v>26.75</v>
      </c>
      <c r="O8" s="23">
        <f>C8/(B8-2)</f>
        <v>35.666666666666664</v>
      </c>
    </row>
    <row r="9" spans="1:15" ht="15" thickBot="1" x14ac:dyDescent="0.35">
      <c r="A9" s="24" t="s">
        <v>17</v>
      </c>
      <c r="B9" s="25">
        <f>SUM(B7:B8)</f>
        <v>13</v>
      </c>
      <c r="C9" s="25">
        <f>SUM(C7:C8)</f>
        <v>256</v>
      </c>
      <c r="D9" s="25"/>
      <c r="E9" s="25">
        <f>SUM(E7:E8)</f>
        <v>715</v>
      </c>
      <c r="F9" s="25">
        <f>SUM(F7:F8)</f>
        <v>1</v>
      </c>
      <c r="G9" s="25">
        <f>SUM(G7:G8)</f>
        <v>2</v>
      </c>
      <c r="H9" s="25">
        <f>SUM(H7:H8)</f>
        <v>1</v>
      </c>
      <c r="I9" s="25"/>
      <c r="J9" s="25">
        <f>SUM(J7:J8)</f>
        <v>76</v>
      </c>
      <c r="K9" s="26">
        <f>SUM(K7:K8)</f>
        <v>22.361000000000001</v>
      </c>
      <c r="L9" s="64">
        <f>SUM(L7:L8)</f>
        <v>22.3</v>
      </c>
      <c r="M9" s="27">
        <f t="shared" si="0"/>
        <v>19.692307692307693</v>
      </c>
      <c r="N9" s="28">
        <f t="shared" si="1"/>
        <v>21.333333333333332</v>
      </c>
      <c r="O9" s="29">
        <f>C9/(B9-2)</f>
        <v>23.272727272727273</v>
      </c>
    </row>
    <row r="10" spans="1:15" x14ac:dyDescent="0.3">
      <c r="A10" s="30" t="s">
        <v>18</v>
      </c>
      <c r="B10" s="6">
        <v>4</v>
      </c>
      <c r="C10" s="7">
        <v>90</v>
      </c>
      <c r="D10" s="8">
        <v>10.5</v>
      </c>
      <c r="E10" s="7">
        <f>D10*5*B10</f>
        <v>210</v>
      </c>
      <c r="F10" s="31">
        <v>1</v>
      </c>
      <c r="G10" s="31">
        <v>2</v>
      </c>
      <c r="H10" s="31">
        <v>0</v>
      </c>
      <c r="I10" s="31"/>
      <c r="J10" s="9">
        <f>F10*8+G10*22+H10*I10</f>
        <v>52</v>
      </c>
      <c r="K10" s="10">
        <f>C10/20*1.62+(F10+G10+H10)*(1-J10/((F10+G10+H10)*32))</f>
        <v>8.6650000000000009</v>
      </c>
      <c r="L10" s="63">
        <f>ROUND(C10/20*1.62+(F10+G10+H10)*(1-J10/((F10+G10+H10)*32)),1)</f>
        <v>8.6999999999999993</v>
      </c>
      <c r="M10" s="11">
        <f t="shared" si="0"/>
        <v>22.5</v>
      </c>
      <c r="N10" s="32">
        <f t="shared" si="1"/>
        <v>30</v>
      </c>
      <c r="O10" s="33">
        <f>C10/(B10-2)</f>
        <v>45</v>
      </c>
    </row>
    <row r="11" spans="1:15" x14ac:dyDescent="0.3">
      <c r="A11" s="34" t="s">
        <v>19</v>
      </c>
      <c r="B11" s="35">
        <v>2</v>
      </c>
      <c r="C11" s="36">
        <v>49</v>
      </c>
      <c r="D11" s="37">
        <v>10.5</v>
      </c>
      <c r="E11" s="36">
        <f>D11*5*B11</f>
        <v>105</v>
      </c>
      <c r="F11" s="38">
        <v>0</v>
      </c>
      <c r="G11" s="38">
        <v>0</v>
      </c>
      <c r="H11" s="38">
        <v>1</v>
      </c>
      <c r="I11" s="38">
        <v>26</v>
      </c>
      <c r="J11" s="39">
        <f>F11*8+G11*22+H11*I11</f>
        <v>26</v>
      </c>
      <c r="K11" s="40">
        <f>C11/20*1.62+(F11+G11+H11)*(1-J11/((F11+G11+H11)*32))</f>
        <v>4.1565000000000012</v>
      </c>
      <c r="L11" s="63">
        <f>ROUND(C11/20*1.62+(F11+G11+H11)*(1-J11/((F11+G11+H11)*32)),1)</f>
        <v>4.2</v>
      </c>
      <c r="M11" s="41">
        <f t="shared" si="0"/>
        <v>24.5</v>
      </c>
      <c r="N11" s="42">
        <f t="shared" si="1"/>
        <v>49</v>
      </c>
      <c r="O11" s="43"/>
    </row>
    <row r="12" spans="1:15" ht="15" thickBot="1" x14ac:dyDescent="0.35">
      <c r="A12" s="14" t="s">
        <v>20</v>
      </c>
      <c r="B12" s="15">
        <v>4</v>
      </c>
      <c r="C12" s="16">
        <v>94</v>
      </c>
      <c r="D12" s="17">
        <v>11</v>
      </c>
      <c r="E12" s="16">
        <f>D12*5*B12</f>
        <v>220</v>
      </c>
      <c r="F12" s="18">
        <v>0</v>
      </c>
      <c r="G12" s="18">
        <v>0</v>
      </c>
      <c r="H12" s="18">
        <v>1</v>
      </c>
      <c r="I12" s="18">
        <v>24</v>
      </c>
      <c r="J12" s="19">
        <f>F12*8+G12*22+H12*I12</f>
        <v>24</v>
      </c>
      <c r="K12" s="20">
        <f>C12/20*1.62+(F12+G12+H12)*(1-J12/((F12+G12+H12)*32))</f>
        <v>7.8640000000000008</v>
      </c>
      <c r="L12" s="63">
        <f>ROUND(C12/20*1.62+(F12+G12+H12)*(1-J12/((F12+G12+H12)*32)),1)</f>
        <v>7.9</v>
      </c>
      <c r="M12" s="44">
        <f t="shared" si="0"/>
        <v>23.5</v>
      </c>
      <c r="N12" s="45">
        <f t="shared" si="1"/>
        <v>31.333333333333332</v>
      </c>
      <c r="O12" s="46">
        <f>C12/(B12-2)</f>
        <v>47</v>
      </c>
    </row>
    <row r="13" spans="1:15" ht="15" thickBot="1" x14ac:dyDescent="0.35">
      <c r="A13" s="24" t="s">
        <v>21</v>
      </c>
      <c r="B13" s="25">
        <f>SUM(B10:B12)</f>
        <v>10</v>
      </c>
      <c r="C13" s="25">
        <f>SUM(C10:C12)</f>
        <v>233</v>
      </c>
      <c r="D13" s="25"/>
      <c r="E13" s="25">
        <f>SUM(E10:E12)</f>
        <v>535</v>
      </c>
      <c r="F13" s="25">
        <f>SUM(F10:F12)</f>
        <v>1</v>
      </c>
      <c r="G13" s="25">
        <f>SUM(G10:G12)</f>
        <v>2</v>
      </c>
      <c r="H13" s="25">
        <f>SUM(H10:H12)</f>
        <v>2</v>
      </c>
      <c r="I13" s="25"/>
      <c r="J13" s="25">
        <f>SUM(J10:J12)</f>
        <v>102</v>
      </c>
      <c r="K13" s="26">
        <f>SUM(K10:K12)</f>
        <v>20.685500000000005</v>
      </c>
      <c r="L13" s="64">
        <f>SUM(L10:L12)</f>
        <v>20.799999999999997</v>
      </c>
      <c r="M13" s="27">
        <f t="shared" si="0"/>
        <v>23.3</v>
      </c>
      <c r="N13" s="28">
        <f t="shared" si="1"/>
        <v>25.888888888888889</v>
      </c>
      <c r="O13" s="29">
        <f>C13/(B13-2)</f>
        <v>29.125</v>
      </c>
    </row>
    <row r="14" spans="1:15" x14ac:dyDescent="0.3">
      <c r="A14" s="30" t="s">
        <v>22</v>
      </c>
      <c r="B14" s="6">
        <v>4</v>
      </c>
      <c r="C14" s="7">
        <v>87</v>
      </c>
      <c r="D14" s="8">
        <v>10.5</v>
      </c>
      <c r="E14" s="7">
        <f>D14*5*B14</f>
        <v>210</v>
      </c>
      <c r="F14" s="31">
        <v>1</v>
      </c>
      <c r="G14" s="31">
        <v>2</v>
      </c>
      <c r="H14" s="31">
        <v>0</v>
      </c>
      <c r="I14" s="31"/>
      <c r="J14" s="9">
        <f>F14*8+G14*22+H14*I14</f>
        <v>52</v>
      </c>
      <c r="K14" s="10">
        <f>C14/20*1.62+(F14+G14+H14)*(1-J14/((F14+G14+H14)*32))</f>
        <v>8.4220000000000006</v>
      </c>
      <c r="L14" s="63">
        <f>ROUND(C14/20*1.62+(F14+G14+H14)*(1-J14/((F14+G14+H14)*32)),1)</f>
        <v>8.4</v>
      </c>
      <c r="M14" s="11">
        <f t="shared" si="0"/>
        <v>21.75</v>
      </c>
      <c r="N14" s="32">
        <f t="shared" si="1"/>
        <v>29</v>
      </c>
      <c r="O14" s="33">
        <f>C14/(B14-2)</f>
        <v>43.5</v>
      </c>
    </row>
    <row r="15" spans="1:15" x14ac:dyDescent="0.3">
      <c r="A15" s="47" t="s">
        <v>23</v>
      </c>
      <c r="B15" s="35">
        <v>5</v>
      </c>
      <c r="C15" s="36">
        <v>96</v>
      </c>
      <c r="D15" s="37">
        <v>11</v>
      </c>
      <c r="E15" s="36">
        <f>D15*5*B15</f>
        <v>275</v>
      </c>
      <c r="F15" s="38">
        <v>0</v>
      </c>
      <c r="G15" s="38">
        <v>0</v>
      </c>
      <c r="H15" s="38">
        <v>1</v>
      </c>
      <c r="I15" s="38">
        <v>24</v>
      </c>
      <c r="J15" s="39">
        <f>F15*8+G15*22+H15*I15</f>
        <v>24</v>
      </c>
      <c r="K15" s="40">
        <f>C15/20*1.62+(F15+G15+H15)*(1-J15/((F15+G15+H15)*32))</f>
        <v>8.0259999999999998</v>
      </c>
      <c r="L15" s="63">
        <f>ROUND(C15/20*1.62+(F15+G15+H15)*(1-J15/((F15+G15+H15)*32)),1)</f>
        <v>8</v>
      </c>
      <c r="M15" s="41">
        <f t="shared" si="0"/>
        <v>19.2</v>
      </c>
      <c r="N15" s="48">
        <f t="shared" si="1"/>
        <v>24</v>
      </c>
      <c r="O15" s="43">
        <f>C15/(B15-2)</f>
        <v>32</v>
      </c>
    </row>
    <row r="16" spans="1:15" x14ac:dyDescent="0.3">
      <c r="A16" s="34" t="s">
        <v>24</v>
      </c>
      <c r="B16" s="35">
        <v>3</v>
      </c>
      <c r="C16" s="36">
        <v>64</v>
      </c>
      <c r="D16" s="37">
        <v>11</v>
      </c>
      <c r="E16" s="36">
        <f>D16*5*B16</f>
        <v>165</v>
      </c>
      <c r="F16" s="38">
        <v>0</v>
      </c>
      <c r="G16" s="38">
        <v>0</v>
      </c>
      <c r="H16" s="38">
        <v>1</v>
      </c>
      <c r="I16" s="38">
        <v>24</v>
      </c>
      <c r="J16" s="39">
        <f>F16*8+G16*22+H16*I16</f>
        <v>24</v>
      </c>
      <c r="K16" s="40">
        <f>C16/20*1.62+(F16+G16+H16)*(1-J16/((F16+G16+H16)*32))</f>
        <v>5.4340000000000011</v>
      </c>
      <c r="L16" s="63">
        <f>ROUND(C16/20*1.62+(F16+G16+H16)*(1-J16/((F16+G16+H16)*32)),1)</f>
        <v>5.4</v>
      </c>
      <c r="M16" s="41">
        <f t="shared" si="0"/>
        <v>21.333333333333332</v>
      </c>
      <c r="N16" s="42">
        <f t="shared" si="1"/>
        <v>32</v>
      </c>
      <c r="O16" s="43">
        <f>C16/(B16-2)</f>
        <v>64</v>
      </c>
    </row>
    <row r="17" spans="1:15" ht="15" thickBot="1" x14ac:dyDescent="0.35">
      <c r="A17" s="14" t="s">
        <v>25</v>
      </c>
      <c r="B17" s="15">
        <v>2</v>
      </c>
      <c r="C17" s="16">
        <v>44</v>
      </c>
      <c r="D17" s="17">
        <v>10.5</v>
      </c>
      <c r="E17" s="16">
        <f>D17*5*B17</f>
        <v>105</v>
      </c>
      <c r="F17" s="18">
        <v>0</v>
      </c>
      <c r="G17" s="18">
        <v>0</v>
      </c>
      <c r="H17" s="18">
        <v>1</v>
      </c>
      <c r="I17" s="18">
        <v>26</v>
      </c>
      <c r="J17" s="19">
        <f>F17*8+G17*22+H17*I17</f>
        <v>26</v>
      </c>
      <c r="K17" s="20">
        <f>C17/20*1.62+(F17+G17+H17)*(1-J17/((F17+G17+H17)*32))</f>
        <v>3.7515000000000005</v>
      </c>
      <c r="L17" s="63">
        <f>ROUND(C17/20*1.62+(F17+G17+H17)*(1-J17/((F17+G17+H17)*32)),1)</f>
        <v>3.8</v>
      </c>
      <c r="M17" s="44">
        <f t="shared" si="0"/>
        <v>22</v>
      </c>
      <c r="N17" s="45">
        <f t="shared" si="1"/>
        <v>44</v>
      </c>
      <c r="O17" s="46"/>
    </row>
    <row r="18" spans="1:15" ht="15" thickBot="1" x14ac:dyDescent="0.35">
      <c r="A18" s="24" t="s">
        <v>26</v>
      </c>
      <c r="B18" s="25">
        <f>SUM(B14:B17)</f>
        <v>14</v>
      </c>
      <c r="C18" s="25">
        <f>SUM(C14:C17)</f>
        <v>291</v>
      </c>
      <c r="D18" s="25"/>
      <c r="E18" s="25">
        <f>SUM(E14:E17)</f>
        <v>755</v>
      </c>
      <c r="F18" s="25">
        <f>SUM(F14:F17)</f>
        <v>1</v>
      </c>
      <c r="G18" s="25">
        <f>SUM(G14:G17)</f>
        <v>2</v>
      </c>
      <c r="H18" s="25">
        <f>SUM(H14:H17)</f>
        <v>3</v>
      </c>
      <c r="I18" s="25"/>
      <c r="J18" s="25">
        <f>SUM(J14:J17)</f>
        <v>126</v>
      </c>
      <c r="K18" s="26">
        <f>SUM(K14:K17)</f>
        <v>25.633500000000002</v>
      </c>
      <c r="L18" s="64">
        <f>SUM(L14:L17)</f>
        <v>25.599999999999998</v>
      </c>
      <c r="M18" s="27">
        <f t="shared" si="0"/>
        <v>20.785714285714285</v>
      </c>
      <c r="N18" s="28">
        <f t="shared" si="1"/>
        <v>22.384615384615383</v>
      </c>
      <c r="O18" s="29">
        <f t="shared" ref="O18:O32" si="2">C18/(B18-2)</f>
        <v>24.25</v>
      </c>
    </row>
    <row r="19" spans="1:15" x14ac:dyDescent="0.3">
      <c r="A19" s="30" t="s">
        <v>27</v>
      </c>
      <c r="B19" s="6">
        <v>6</v>
      </c>
      <c r="C19" s="7">
        <v>155</v>
      </c>
      <c r="D19" s="8">
        <v>11</v>
      </c>
      <c r="E19" s="7">
        <f>D19*5*B19</f>
        <v>330</v>
      </c>
      <c r="F19" s="31">
        <v>1</v>
      </c>
      <c r="G19" s="31">
        <v>2</v>
      </c>
      <c r="H19" s="31">
        <v>0</v>
      </c>
      <c r="I19" s="31"/>
      <c r="J19" s="9">
        <f>F19*8+G19*22+H19*I19</f>
        <v>52</v>
      </c>
      <c r="K19" s="10">
        <f>C19/20*1.62+(F19+G19+H19)*(1-J19/((F19+G19+H19)*32))</f>
        <v>13.930000000000001</v>
      </c>
      <c r="L19" s="63">
        <f>ROUND(C19/20*1.62+(F19+G19+H19)*(1-J19/((F19+G19+H19)*32)),1)</f>
        <v>13.9</v>
      </c>
      <c r="M19" s="11">
        <f t="shared" si="0"/>
        <v>25.833333333333332</v>
      </c>
      <c r="N19" s="32">
        <f t="shared" si="1"/>
        <v>31</v>
      </c>
      <c r="O19" s="33">
        <f t="shared" si="2"/>
        <v>38.75</v>
      </c>
    </row>
    <row r="20" spans="1:15" x14ac:dyDescent="0.3">
      <c r="A20" s="34" t="s">
        <v>28</v>
      </c>
      <c r="B20" s="35">
        <v>3</v>
      </c>
      <c r="C20" s="36">
        <v>68</v>
      </c>
      <c r="D20" s="37">
        <v>11</v>
      </c>
      <c r="E20" s="36">
        <f>D20*5*B20</f>
        <v>165</v>
      </c>
      <c r="F20" s="38">
        <v>0</v>
      </c>
      <c r="G20" s="38">
        <v>0</v>
      </c>
      <c r="H20" s="38">
        <v>1</v>
      </c>
      <c r="I20" s="38">
        <v>24</v>
      </c>
      <c r="J20" s="39">
        <f>F20*8+G20*22+H20*I20</f>
        <v>24</v>
      </c>
      <c r="K20" s="40">
        <f>C20/20*1.62+(F20+G20+H20)*(1-J20/((F20+G20+H20)*32))</f>
        <v>5.758</v>
      </c>
      <c r="L20" s="63">
        <f>ROUND(C20/20*1.62+(F20+G20+H20)*(1-J20/((F20+G20+H20)*32)),1)</f>
        <v>5.8</v>
      </c>
      <c r="M20" s="41">
        <f t="shared" si="0"/>
        <v>22.666666666666668</v>
      </c>
      <c r="N20" s="42">
        <f t="shared" si="1"/>
        <v>34</v>
      </c>
      <c r="O20" s="43">
        <f t="shared" si="2"/>
        <v>68</v>
      </c>
    </row>
    <row r="21" spans="1:15" x14ac:dyDescent="0.3">
      <c r="A21" s="34" t="s">
        <v>29</v>
      </c>
      <c r="B21" s="35">
        <v>3</v>
      </c>
      <c r="C21" s="36">
        <v>56</v>
      </c>
      <c r="D21" s="37">
        <v>11</v>
      </c>
      <c r="E21" s="36">
        <f>D21*5*B21</f>
        <v>165</v>
      </c>
      <c r="F21" s="38">
        <v>0</v>
      </c>
      <c r="G21" s="38">
        <v>0</v>
      </c>
      <c r="H21" s="38">
        <v>1</v>
      </c>
      <c r="I21" s="38">
        <v>24</v>
      </c>
      <c r="J21" s="39">
        <f>F21*8+G21*22+H21*I21</f>
        <v>24</v>
      </c>
      <c r="K21" s="40">
        <f>C21/20*1.62+(F21+G21+H21)*(1-J21/((F21+G21+H21)*32))</f>
        <v>4.7859999999999996</v>
      </c>
      <c r="L21" s="63">
        <f>ROUND(C21/20*1.62+(F21+G21+H21)*(1-J21/((F21+G21+H21)*32)),1)</f>
        <v>4.8</v>
      </c>
      <c r="M21" s="41">
        <f t="shared" si="0"/>
        <v>18.666666666666668</v>
      </c>
      <c r="N21" s="42">
        <f t="shared" si="1"/>
        <v>28</v>
      </c>
      <c r="O21" s="43">
        <f t="shared" si="2"/>
        <v>56</v>
      </c>
    </row>
    <row r="22" spans="1:15" ht="15" thickBot="1" x14ac:dyDescent="0.35">
      <c r="A22" s="14" t="s">
        <v>30</v>
      </c>
      <c r="B22" s="15">
        <v>3</v>
      </c>
      <c r="C22" s="16">
        <v>68</v>
      </c>
      <c r="D22" s="17">
        <v>11</v>
      </c>
      <c r="E22" s="16">
        <f>D22*5*B22</f>
        <v>165</v>
      </c>
      <c r="F22" s="18">
        <v>0</v>
      </c>
      <c r="G22" s="18">
        <v>0</v>
      </c>
      <c r="H22" s="18">
        <v>1</v>
      </c>
      <c r="I22" s="18">
        <v>24</v>
      </c>
      <c r="J22" s="19">
        <f>F22*8+G22*22+H22*I22</f>
        <v>24</v>
      </c>
      <c r="K22" s="20">
        <f>C22/20*1.62+(F22+G22+H22)*(1-J22/((F22+G22+H22)*32))</f>
        <v>5.758</v>
      </c>
      <c r="L22" s="63">
        <f>ROUND(C22/20*1.62+(F22+G22+H22)*(1-J22/((F22+G22+H22)*32)),1)</f>
        <v>5.8</v>
      </c>
      <c r="M22" s="44">
        <f t="shared" si="0"/>
        <v>22.666666666666668</v>
      </c>
      <c r="N22" s="45">
        <f t="shared" si="1"/>
        <v>34</v>
      </c>
      <c r="O22" s="46">
        <f t="shared" si="2"/>
        <v>68</v>
      </c>
    </row>
    <row r="23" spans="1:15" ht="15" thickBot="1" x14ac:dyDescent="0.35">
      <c r="A23" s="24" t="s">
        <v>31</v>
      </c>
      <c r="B23" s="25">
        <f>SUM(B19:B22)</f>
        <v>15</v>
      </c>
      <c r="C23" s="25">
        <f>SUM(C19:C22)</f>
        <v>347</v>
      </c>
      <c r="D23" s="25"/>
      <c r="E23" s="25">
        <f>SUM(E19:E22)</f>
        <v>825</v>
      </c>
      <c r="F23" s="25">
        <f>SUM(F19:F22)</f>
        <v>1</v>
      </c>
      <c r="G23" s="25">
        <f>SUM(G19:G22)</f>
        <v>2</v>
      </c>
      <c r="H23" s="25">
        <f>SUM(H19:H22)</f>
        <v>3</v>
      </c>
      <c r="I23" s="25"/>
      <c r="J23" s="25">
        <f>SUM(J19:J22)</f>
        <v>124</v>
      </c>
      <c r="K23" s="26">
        <f>SUM(K19:K22)</f>
        <v>30.232000000000003</v>
      </c>
      <c r="L23" s="64">
        <f>SUM(L19:L22)</f>
        <v>30.3</v>
      </c>
      <c r="M23" s="27">
        <f t="shared" si="0"/>
        <v>23.133333333333333</v>
      </c>
      <c r="N23" s="28">
        <f t="shared" si="1"/>
        <v>24.785714285714285</v>
      </c>
      <c r="O23" s="29">
        <f t="shared" si="2"/>
        <v>26.692307692307693</v>
      </c>
    </row>
    <row r="24" spans="1:15" x14ac:dyDescent="0.3">
      <c r="A24" s="30" t="s">
        <v>32</v>
      </c>
      <c r="B24" s="6">
        <v>4</v>
      </c>
      <c r="C24" s="7">
        <v>86</v>
      </c>
      <c r="D24" s="8">
        <v>10.5</v>
      </c>
      <c r="E24" s="7">
        <f>D24*5*B24</f>
        <v>210</v>
      </c>
      <c r="F24" s="31">
        <v>1</v>
      </c>
      <c r="G24" s="31">
        <v>2</v>
      </c>
      <c r="H24" s="31">
        <v>0</v>
      </c>
      <c r="I24" s="31"/>
      <c r="J24" s="9">
        <f>F24*8+G24*22+H24*I24</f>
        <v>52</v>
      </c>
      <c r="K24" s="10">
        <f>C24/20*1.62+(F24+G24+H24)*(1-J24/((F24+G24+H24)*32))</f>
        <v>8.3410000000000011</v>
      </c>
      <c r="L24" s="63">
        <f>ROUND(C24/20*1.62+(F24+G24+H24)*(1-J24/((F24+G24+H24)*32)),1)</f>
        <v>8.3000000000000007</v>
      </c>
      <c r="M24" s="11">
        <f t="shared" si="0"/>
        <v>21.5</v>
      </c>
      <c r="N24" s="32">
        <f t="shared" si="1"/>
        <v>28.666666666666668</v>
      </c>
      <c r="O24" s="33">
        <f t="shared" si="2"/>
        <v>43</v>
      </c>
    </row>
    <row r="25" spans="1:15" x14ac:dyDescent="0.3">
      <c r="A25" s="70" t="s">
        <v>33</v>
      </c>
      <c r="B25" s="35">
        <v>4</v>
      </c>
      <c r="C25" s="36">
        <v>77</v>
      </c>
      <c r="D25" s="37">
        <v>10.5</v>
      </c>
      <c r="E25" s="36">
        <f>D25*5*B25</f>
        <v>210</v>
      </c>
      <c r="F25" s="38">
        <v>0</v>
      </c>
      <c r="G25" s="38">
        <v>0</v>
      </c>
      <c r="H25" s="38">
        <v>1</v>
      </c>
      <c r="I25" s="38">
        <v>24</v>
      </c>
      <c r="J25" s="39">
        <f>F25*8+G25*22+H25*I25</f>
        <v>24</v>
      </c>
      <c r="K25" s="40">
        <f>C25/20*1.62+(F25+G25+H25)*(1-J25/((F25+G25+H25)*32))</f>
        <v>6.487000000000001</v>
      </c>
      <c r="L25" s="63">
        <f>ROUND(C25/20*1.62+(F25+G25+H25)*(1-J25/((F25+G25+H25)*32)),1)</f>
        <v>6.5</v>
      </c>
      <c r="M25" s="41">
        <f t="shared" si="0"/>
        <v>19.25</v>
      </c>
      <c r="N25" s="71">
        <f t="shared" si="1"/>
        <v>25.666666666666668</v>
      </c>
      <c r="O25" s="43">
        <f t="shared" si="2"/>
        <v>38.5</v>
      </c>
    </row>
    <row r="26" spans="1:15" ht="15" thickBot="1" x14ac:dyDescent="0.35">
      <c r="A26" s="49" t="s">
        <v>34</v>
      </c>
      <c r="B26" s="15">
        <v>5</v>
      </c>
      <c r="C26" s="16">
        <v>94</v>
      </c>
      <c r="D26" s="17">
        <v>10.5</v>
      </c>
      <c r="E26" s="16">
        <f>D26*5*B26</f>
        <v>262.5</v>
      </c>
      <c r="F26" s="18">
        <v>0</v>
      </c>
      <c r="G26" s="18">
        <v>0</v>
      </c>
      <c r="H26" s="18">
        <v>1</v>
      </c>
      <c r="I26" s="18">
        <v>24</v>
      </c>
      <c r="J26" s="19">
        <f>F26*8+G26*22+H26*I26</f>
        <v>24</v>
      </c>
      <c r="K26" s="20">
        <f>C26/20*1.62+(F26+G26+H26)*(1-J26/((F26+G26+H26)*32))</f>
        <v>7.8640000000000008</v>
      </c>
      <c r="L26" s="63">
        <f>ROUND(C26/20*1.62+(F26+G26+H26)*(1-J26/((F26+G26+H26)*32)),1)</f>
        <v>7.9</v>
      </c>
      <c r="M26" s="44">
        <f t="shared" si="0"/>
        <v>18.8</v>
      </c>
      <c r="N26" s="50">
        <f t="shared" si="1"/>
        <v>23.5</v>
      </c>
      <c r="O26" s="46">
        <f t="shared" si="2"/>
        <v>31.333333333333332</v>
      </c>
    </row>
    <row r="27" spans="1:15" ht="15" thickBot="1" x14ac:dyDescent="0.35">
      <c r="A27" s="24" t="s">
        <v>35</v>
      </c>
      <c r="B27" s="25">
        <f>SUM(B24:B26)</f>
        <v>13</v>
      </c>
      <c r="C27" s="25">
        <f>SUM(C24:C26)</f>
        <v>257</v>
      </c>
      <c r="D27" s="25"/>
      <c r="E27" s="25">
        <f>SUM(E24:E26)</f>
        <v>682.5</v>
      </c>
      <c r="F27" s="25">
        <f>SUM(F24:F26)</f>
        <v>1</v>
      </c>
      <c r="G27" s="25">
        <f>SUM(G24:G26)</f>
        <v>2</v>
      </c>
      <c r="H27" s="25">
        <f>SUM(H24:H26)</f>
        <v>2</v>
      </c>
      <c r="I27" s="25"/>
      <c r="J27" s="25">
        <f>SUM(J24:J26)</f>
        <v>100</v>
      </c>
      <c r="K27" s="26">
        <f>SUM(K24:K26)</f>
        <v>22.692000000000004</v>
      </c>
      <c r="L27" s="64">
        <f>SUM(L24:L26)</f>
        <v>22.700000000000003</v>
      </c>
      <c r="M27" s="27">
        <f t="shared" si="0"/>
        <v>19.76923076923077</v>
      </c>
      <c r="N27" s="28">
        <f t="shared" si="1"/>
        <v>21.416666666666668</v>
      </c>
      <c r="O27" s="29">
        <f t="shared" si="2"/>
        <v>23.363636363636363</v>
      </c>
    </row>
    <row r="28" spans="1:15" x14ac:dyDescent="0.3">
      <c r="A28" s="5" t="s">
        <v>36</v>
      </c>
      <c r="B28" s="6">
        <v>8</v>
      </c>
      <c r="C28" s="7">
        <v>174</v>
      </c>
      <c r="D28" s="8">
        <v>10.5</v>
      </c>
      <c r="E28" s="7">
        <f>D28*5*B28</f>
        <v>420</v>
      </c>
      <c r="F28" s="31">
        <v>1</v>
      </c>
      <c r="G28" s="31">
        <v>2</v>
      </c>
      <c r="H28" s="31">
        <v>0</v>
      </c>
      <c r="I28" s="31"/>
      <c r="J28" s="9">
        <f>F28*8+G28*22+H28*I28</f>
        <v>52</v>
      </c>
      <c r="K28" s="10">
        <f>C28/20*1.62+(F28+G28+H28)*(1-J28/((F28+G28+H28)*32))</f>
        <v>15.468999999999999</v>
      </c>
      <c r="L28" s="63">
        <f>ROUND(C28/20*1.62+(F28+G28+H28)*(1-J28/((F28+G28+H28)*32)),1)</f>
        <v>15.5</v>
      </c>
      <c r="M28" s="11">
        <f t="shared" si="0"/>
        <v>21.75</v>
      </c>
      <c r="N28" s="12">
        <f t="shared" si="1"/>
        <v>24.857142857142858</v>
      </c>
      <c r="O28" s="33">
        <f t="shared" si="2"/>
        <v>29</v>
      </c>
    </row>
    <row r="29" spans="1:15" x14ac:dyDescent="0.3">
      <c r="A29" s="34" t="s">
        <v>37</v>
      </c>
      <c r="B29" s="35">
        <v>4</v>
      </c>
      <c r="C29" s="36">
        <v>90</v>
      </c>
      <c r="D29" s="37">
        <v>10.5</v>
      </c>
      <c r="E29" s="36">
        <f>D29*5*B29</f>
        <v>210</v>
      </c>
      <c r="F29" s="38">
        <v>0</v>
      </c>
      <c r="G29" s="38">
        <v>0</v>
      </c>
      <c r="H29" s="38">
        <v>1</v>
      </c>
      <c r="I29" s="38">
        <v>24</v>
      </c>
      <c r="J29" s="39">
        <f>F29*8+G29*22+H29*I29</f>
        <v>24</v>
      </c>
      <c r="K29" s="40">
        <f>C29/20*1.62+(F29+G29+H29)*(1-J29/((F29+G29+H29)*32))</f>
        <v>7.5400000000000009</v>
      </c>
      <c r="L29" s="63">
        <f>ROUND(C29/20*1.62+(F29+G29+H29)*(1-J29/((F29+G29+H29)*32)),1)</f>
        <v>7.5</v>
      </c>
      <c r="M29" s="41">
        <f t="shared" si="0"/>
        <v>22.5</v>
      </c>
      <c r="N29" s="42">
        <f t="shared" si="1"/>
        <v>30</v>
      </c>
      <c r="O29" s="43">
        <f t="shared" si="2"/>
        <v>45</v>
      </c>
    </row>
    <row r="30" spans="1:15" ht="15" thickBot="1" x14ac:dyDescent="0.35">
      <c r="A30" s="14" t="s">
        <v>38</v>
      </c>
      <c r="B30" s="15">
        <v>4</v>
      </c>
      <c r="C30" s="16">
        <v>91</v>
      </c>
      <c r="D30" s="17">
        <v>10.5</v>
      </c>
      <c r="E30" s="16">
        <f>D30*5*B30</f>
        <v>210</v>
      </c>
      <c r="F30" s="18">
        <v>0</v>
      </c>
      <c r="G30" s="18">
        <v>0</v>
      </c>
      <c r="H30" s="18">
        <v>1</v>
      </c>
      <c r="I30" s="18">
        <v>24</v>
      </c>
      <c r="J30" s="19">
        <f>F30*8+G30*22+H30*I30</f>
        <v>24</v>
      </c>
      <c r="K30" s="20">
        <f>C30/20*1.62+(F30+G30+H30)*(1-J30/((F30+G30+H30)*32))</f>
        <v>7.6210000000000004</v>
      </c>
      <c r="L30" s="63">
        <f>ROUND(C30/20*1.62+(F30+G30+H30)*(1-J30/((F30+G30+H30)*32)),1)</f>
        <v>7.6</v>
      </c>
      <c r="M30" s="44">
        <f t="shared" si="0"/>
        <v>22.75</v>
      </c>
      <c r="N30" s="45">
        <f t="shared" si="1"/>
        <v>30.333333333333332</v>
      </c>
      <c r="O30" s="46">
        <f t="shared" si="2"/>
        <v>45.5</v>
      </c>
    </row>
    <row r="31" spans="1:15" ht="15" thickBot="1" x14ac:dyDescent="0.35">
      <c r="A31" s="24" t="s">
        <v>39</v>
      </c>
      <c r="B31" s="25">
        <f>SUM(B28:B30)</f>
        <v>16</v>
      </c>
      <c r="C31" s="25">
        <f>SUM(C28:C30)</f>
        <v>355</v>
      </c>
      <c r="D31" s="25"/>
      <c r="E31" s="25">
        <f>SUM(E28:E30)</f>
        <v>840</v>
      </c>
      <c r="F31" s="25">
        <f>SUM(F28:F30)</f>
        <v>1</v>
      </c>
      <c r="G31" s="25">
        <f>SUM(G28:G30)</f>
        <v>2</v>
      </c>
      <c r="H31" s="25">
        <f>SUM(H28:H30)</f>
        <v>2</v>
      </c>
      <c r="I31" s="25"/>
      <c r="J31" s="25">
        <f>SUM(J28:J30)</f>
        <v>100</v>
      </c>
      <c r="K31" s="26">
        <f>SUM(K28:K30)</f>
        <v>30.630000000000003</v>
      </c>
      <c r="L31" s="64">
        <f>SUM(L28:L30)</f>
        <v>30.6</v>
      </c>
      <c r="M31" s="27">
        <f t="shared" si="0"/>
        <v>22.1875</v>
      </c>
      <c r="N31" s="28">
        <f t="shared" si="1"/>
        <v>23.666666666666668</v>
      </c>
      <c r="O31" s="29">
        <f t="shared" si="2"/>
        <v>25.357142857142858</v>
      </c>
    </row>
    <row r="32" spans="1:15" ht="15" thickBot="1" x14ac:dyDescent="0.35">
      <c r="A32" s="51" t="s">
        <v>40</v>
      </c>
      <c r="B32" s="52">
        <f t="shared" ref="B32:H32" si="3">B31+B27+B23+B18+B13+B9</f>
        <v>81</v>
      </c>
      <c r="C32" s="52">
        <f t="shared" si="3"/>
        <v>1739</v>
      </c>
      <c r="D32" s="52">
        <f t="shared" si="3"/>
        <v>0</v>
      </c>
      <c r="E32" s="52">
        <f t="shared" si="3"/>
        <v>4352.5</v>
      </c>
      <c r="F32" s="52">
        <f t="shared" si="3"/>
        <v>6</v>
      </c>
      <c r="G32" s="52">
        <f t="shared" si="3"/>
        <v>12</v>
      </c>
      <c r="H32" s="52">
        <f t="shared" si="3"/>
        <v>13</v>
      </c>
      <c r="I32" s="52"/>
      <c r="J32" s="52">
        <f>J31+J27+J23+J18+J13+J9</f>
        <v>628</v>
      </c>
      <c r="K32" s="53">
        <f>K31+K27+K23+K18+K13+K9</f>
        <v>152.23399999999998</v>
      </c>
      <c r="L32" s="65">
        <f>ROUND(C32/20*1.62+(F32+G32+H32)*(1-J32/((F32+G32+H32)*32)),1)</f>
        <v>152.19999999999999</v>
      </c>
      <c r="M32" s="54">
        <f t="shared" si="0"/>
        <v>21.469135802469136</v>
      </c>
      <c r="N32" s="55">
        <f t="shared" si="1"/>
        <v>21.737500000000001</v>
      </c>
      <c r="O32" s="56">
        <f t="shared" si="2"/>
        <v>22.0126582278481</v>
      </c>
    </row>
    <row r="33" spans="1:13" ht="15.6" x14ac:dyDescent="0.3">
      <c r="A33" s="1"/>
      <c r="B33" s="57"/>
      <c r="C33" s="57"/>
      <c r="D33" s="1"/>
      <c r="E33" s="1"/>
      <c r="F33" s="1"/>
      <c r="G33" s="1"/>
      <c r="H33" s="58">
        <f>SUM(F32:H32)</f>
        <v>31</v>
      </c>
      <c r="I33" s="1"/>
      <c r="J33" s="59">
        <f>ROUND(((H33*32)-J32)/32,1)</f>
        <v>11.4</v>
      </c>
      <c r="K33" s="60"/>
      <c r="L33" s="1"/>
      <c r="M33" s="2"/>
    </row>
    <row r="34" spans="1:13" x14ac:dyDescent="0.3">
      <c r="L34" s="61"/>
      <c r="M34" s="2"/>
    </row>
  </sheetData>
  <mergeCells count="12">
    <mergeCell ref="K4:L6"/>
    <mergeCell ref="M5:O5"/>
    <mergeCell ref="A2:K2"/>
    <mergeCell ref="A4:A6"/>
    <mergeCell ref="B4:B6"/>
    <mergeCell ref="C4:C6"/>
    <mergeCell ref="D4:D6"/>
    <mergeCell ref="E4:E6"/>
    <mergeCell ref="F4:F6"/>
    <mergeCell ref="G4:G6"/>
    <mergeCell ref="H4:I5"/>
    <mergeCell ref="J4:J6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Gyüre Gabriella</dc:creator>
  <cp:lastModifiedBy>Gyüre Gabriella</cp:lastModifiedBy>
  <cp:lastPrinted>2022-05-19T15:00:29Z</cp:lastPrinted>
  <dcterms:created xsi:type="dcterms:W3CDTF">2022-05-19T14:46:47Z</dcterms:created>
  <dcterms:modified xsi:type="dcterms:W3CDTF">2022-05-24T07:04:34Z</dcterms:modified>
</cp:coreProperties>
</file>