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work\Gondnoksági Iroda\Lengyel Krisztina\2022. évi előterjesztések\2022. évi terv\RNÖ\"/>
    </mc:Choice>
  </mc:AlternateContent>
  <bookViews>
    <workbookView xWindow="-105" yWindow="-105" windowWidth="23250" windowHeight="12570"/>
  </bookViews>
  <sheets>
    <sheet name="2021 mód" sheetId="1" r:id="rId1"/>
  </sheets>
  <definedNames>
    <definedName name="_xlnm.Print_Area" localSheetId="0">'2021 mód'!$B$1:$K$92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1" i="1" l="1"/>
  <c r="N53" i="1"/>
  <c r="I36" i="1"/>
  <c r="N57" i="1"/>
  <c r="N60" i="1"/>
  <c r="N59" i="1"/>
  <c r="K84" i="1"/>
  <c r="K68" i="1"/>
  <c r="K67" i="1"/>
  <c r="K61" i="1"/>
  <c r="K59" i="1"/>
  <c r="K54" i="1"/>
  <c r="K51" i="1"/>
  <c r="I22" i="1"/>
  <c r="N62" i="1" l="1"/>
  <c r="N47" i="1"/>
  <c r="N46" i="1"/>
  <c r="I82" i="1"/>
  <c r="K76" i="1"/>
  <c r="K75" i="1"/>
  <c r="I75" i="1"/>
  <c r="I46" i="1"/>
  <c r="K29" i="1" l="1"/>
  <c r="K28" i="1"/>
  <c r="K18" i="1"/>
  <c r="J22" i="1"/>
  <c r="J21" i="1" s="1"/>
  <c r="N43" i="1" l="1"/>
  <c r="O43" i="1" s="1"/>
  <c r="N48" i="1" l="1"/>
  <c r="N58" i="1" l="1"/>
  <c r="I37" i="1"/>
  <c r="I21" i="1"/>
  <c r="H22" i="1"/>
  <c r="H21" i="1" s="1"/>
  <c r="J52" i="1" l="1"/>
  <c r="J46" i="1"/>
  <c r="J37" i="1"/>
  <c r="H91" i="1" l="1"/>
  <c r="H82" i="1"/>
  <c r="H81" i="1"/>
  <c r="H77" i="1" s="1"/>
  <c r="H73" i="1"/>
  <c r="H70" i="1"/>
  <c r="H52" i="1"/>
  <c r="H46" i="1"/>
  <c r="H37" i="1"/>
  <c r="K12" i="1"/>
  <c r="K13" i="1"/>
  <c r="K14" i="1"/>
  <c r="H36" i="1" l="1"/>
  <c r="H35" i="1" s="1"/>
  <c r="H85" i="1" s="1"/>
  <c r="H8" i="1"/>
  <c r="H7" i="1" l="1"/>
  <c r="H6" i="1" s="1"/>
  <c r="H31" i="1" s="1"/>
  <c r="K89" i="1"/>
  <c r="K90" i="1"/>
  <c r="K88" i="1"/>
  <c r="I77" i="1" l="1"/>
  <c r="J82" i="1"/>
  <c r="J73" i="1"/>
  <c r="J70" i="1"/>
  <c r="J36" i="1" s="1"/>
  <c r="J8" i="1" l="1"/>
  <c r="K38" i="1"/>
  <c r="K39" i="1"/>
  <c r="K40" i="1"/>
  <c r="K41" i="1"/>
  <c r="K42" i="1"/>
  <c r="K43" i="1"/>
  <c r="K44" i="1"/>
  <c r="K45" i="1"/>
  <c r="K47" i="1"/>
  <c r="K48" i="1"/>
  <c r="K49" i="1"/>
  <c r="K50" i="1"/>
  <c r="K53" i="1"/>
  <c r="K56" i="1"/>
  <c r="K57" i="1"/>
  <c r="K58" i="1"/>
  <c r="K60" i="1"/>
  <c r="K62" i="1"/>
  <c r="K63" i="1"/>
  <c r="K64" i="1"/>
  <c r="K65" i="1"/>
  <c r="K66" i="1"/>
  <c r="K69" i="1"/>
  <c r="K71" i="1"/>
  <c r="K72" i="1"/>
  <c r="K74" i="1"/>
  <c r="K78" i="1"/>
  <c r="K79" i="1"/>
  <c r="K80" i="1"/>
  <c r="K83" i="1"/>
  <c r="K9" i="1"/>
  <c r="K10" i="1"/>
  <c r="K11" i="1"/>
  <c r="K15" i="1"/>
  <c r="K16" i="1"/>
  <c r="K19" i="1"/>
  <c r="K20" i="1"/>
  <c r="K24" i="1"/>
  <c r="K25" i="1"/>
  <c r="K26" i="1"/>
  <c r="K27" i="1"/>
  <c r="K30" i="1"/>
  <c r="K82" i="1"/>
  <c r="K73" i="1"/>
  <c r="K70" i="1"/>
  <c r="K52" i="1"/>
  <c r="K46" i="1"/>
  <c r="K37" i="1"/>
  <c r="J7" i="1" l="1"/>
  <c r="J6" i="1" s="1"/>
  <c r="J31" i="1" s="1"/>
  <c r="K36" i="1"/>
  <c r="K8" i="1" l="1"/>
  <c r="H92" i="1" l="1"/>
  <c r="K23" i="1" l="1"/>
  <c r="I52" i="1"/>
  <c r="J77" i="1" l="1"/>
  <c r="J35" i="1" s="1"/>
  <c r="K81" i="1"/>
  <c r="K22" i="1"/>
  <c r="K91" i="1"/>
  <c r="K92" i="1" s="1"/>
  <c r="K35" i="1" l="1"/>
  <c r="J85" i="1"/>
  <c r="K21" i="1"/>
  <c r="K77" i="1"/>
  <c r="I92" i="1"/>
  <c r="I73" i="1" l="1"/>
  <c r="I70" i="1"/>
  <c r="I35" i="1" s="1"/>
  <c r="I85" i="1" l="1"/>
  <c r="K17" i="1"/>
  <c r="I8" i="1"/>
  <c r="I7" i="1" l="1"/>
  <c r="I6" i="1" s="1"/>
  <c r="I31" i="1" s="1"/>
  <c r="K7" i="1"/>
  <c r="J92" i="1"/>
  <c r="K6" i="1" l="1"/>
  <c r="K31" i="1"/>
  <c r="K85" i="1"/>
</calcChain>
</file>

<file path=xl/sharedStrings.xml><?xml version="1.0" encoding="utf-8"?>
<sst xmlns="http://schemas.openxmlformats.org/spreadsheetml/2006/main" count="134" uniqueCount="126">
  <si>
    <t>BEVÉTELEK</t>
  </si>
  <si>
    <t>I. Tárgyévi működési bevételek</t>
  </si>
  <si>
    <t>BEVÉTELEK mindösszesen</t>
  </si>
  <si>
    <t>KIADÁSOK</t>
  </si>
  <si>
    <t>KIADÁSOK mindösszesen</t>
  </si>
  <si>
    <t>LÉTSZÁMADATOK</t>
  </si>
  <si>
    <t>Közfoglalkoztatottak</t>
  </si>
  <si>
    <t>Diákmunka keretében foglalkoztatottak</t>
  </si>
  <si>
    <t>TOP CSER program</t>
  </si>
  <si>
    <t>TOP SZENTJAKAB  program</t>
  </si>
  <si>
    <t>Összesen</t>
  </si>
  <si>
    <t>1.2. Feladatalapú támogatás maradványa</t>
  </si>
  <si>
    <t>1.3. Önkormányzati támogatás maradványa</t>
  </si>
  <si>
    <t>1.2.1. Munkaadót terhelő járulékok (tiszteletdíj, repiadó, cégtelefon)</t>
  </si>
  <si>
    <t>II. Pénzmaradvány</t>
  </si>
  <si>
    <t>1. Működési pénzmaradvány</t>
  </si>
  <si>
    <t>1.4. Közfoglalkoztatási támogatás maradványa</t>
  </si>
  <si>
    <t>1.5. TOP 6.9.1-1-15-KA1-2016-00001 Cseri projekt maradványa</t>
  </si>
  <si>
    <t>Eltérés</t>
  </si>
  <si>
    <t>2021. évi eredeti előirányzat</t>
  </si>
  <si>
    <r>
      <t>1.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</si>
  <si>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</si>
  <si>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1.1.1.</t>
    </r>
    <r>
      <rPr>
        <sz val="7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Központi támogatás</t>
    </r>
  </si>
  <si>
    <t>1.1.1.1. Működési támogatás</t>
  </si>
  <si>
    <t>1.1.1.2. Feladatalapú támogatás</t>
  </si>
  <si>
    <r>
      <t>1.1.2.</t>
    </r>
    <r>
      <rPr>
        <sz val="7"/>
        <color indexed="8"/>
        <rFont val="Times New Roman"/>
        <family val="1"/>
        <charset val="238"/>
      </rPr>
      <t> </t>
    </r>
    <r>
      <rPr>
        <sz val="12"/>
        <color indexed="8"/>
        <rFont val="Times New Roman"/>
        <family val="1"/>
        <charset val="238"/>
      </rPr>
      <t>Kaposvár MJV Önkormányzatának támogatása</t>
    </r>
  </si>
  <si>
    <t>1.1.3. Kaposvár MJV Önkormányzatának tám. Gyereknap</t>
  </si>
  <si>
    <t>1.1.4. Kaposvár MJV Önkormányzatának tám. Közfogalk 20% önrész</t>
  </si>
  <si>
    <t xml:space="preserve">1.1.5. Munkaügyi Kp.  Diákmunka </t>
  </si>
  <si>
    <t>1.2. Egyéb bevétel</t>
  </si>
  <si>
    <r>
      <t xml:space="preserve">1.1. </t>
    </r>
    <r>
      <rPr>
        <sz val="12"/>
        <color indexed="8"/>
        <rFont val="Times New Roman"/>
        <family val="1"/>
        <charset val="238"/>
      </rPr>
      <t>Állami támogatás maradványa</t>
    </r>
  </si>
  <si>
    <t>2. Technikai pénzmaradvány</t>
  </si>
  <si>
    <t>1.1.7. Megbízási díjak (1 fő) SZENTJAKAB</t>
  </si>
  <si>
    <t>1.2. Munkaadót terhelő járulékok és szociális hozzájárulási adó</t>
  </si>
  <si>
    <t>2.1. TOP-os pályázatok előlegének visszafizetése CSER</t>
  </si>
  <si>
    <t>2.3. Alapítványi támogatás</t>
  </si>
  <si>
    <t>2. Támogatások</t>
  </si>
  <si>
    <t>1.3. Dologi és egyéb folyó kiadás</t>
  </si>
  <si>
    <t>II. Tárgyévi felhalmozási célú kiadások</t>
  </si>
  <si>
    <r>
      <t xml:space="preserve">1.3.1. </t>
    </r>
    <r>
      <rPr>
        <sz val="12"/>
        <color indexed="8"/>
        <rFont val="Times New Roman"/>
        <family val="1"/>
        <charset val="238"/>
      </rPr>
      <t>Üzemeltetési anyagok besz.(pl: tisztítószer, rendezvények anyagktg-e)</t>
    </r>
  </si>
  <si>
    <t>1.1. Személyi juttatás összesen</t>
  </si>
  <si>
    <t>1.2.2. Munkaadót terhelő járulékok Diákmunka</t>
  </si>
  <si>
    <t>1.1.1. Nemzetiségi önkormányzati képviselők tiszteletdíja</t>
  </si>
  <si>
    <t xml:space="preserve">1.1.2. Munkabér Diákmunka </t>
  </si>
  <si>
    <t>1.1.4. Közlekedési költségtérítés</t>
  </si>
  <si>
    <t>1.4. Céltartalék</t>
  </si>
  <si>
    <r>
      <t>1.4.1.</t>
    </r>
    <r>
      <rPr>
        <sz val="10"/>
        <color indexed="8"/>
        <rFont val="Times New Roman"/>
        <family val="1"/>
        <charset val="238"/>
      </rPr>
      <t xml:space="preserve"> NGM Támogatása Cseri városrész (TOP-6.9.1-15.KA1-2016-00001) </t>
    </r>
  </si>
  <si>
    <t>1.5. Általános tartalék</t>
  </si>
  <si>
    <t>1.5.1. Technikai pénzmaradvány (zárolt)</t>
  </si>
  <si>
    <r>
      <t>I.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u/>
        <sz val="12"/>
        <color indexed="8"/>
        <rFont val="Times New Roman"/>
        <family val="1"/>
        <charset val="238"/>
      </rPr>
      <t>Tárgyévi működési kiadások</t>
    </r>
  </si>
  <si>
    <r>
      <t>1.</t>
    </r>
    <r>
      <rPr>
        <b/>
        <sz val="7"/>
        <color indexed="8"/>
        <rFont val="Times New Roman"/>
        <family val="1"/>
        <charset val="238"/>
      </rPr>
      <t>  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</si>
  <si>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09161</t>
  </si>
  <si>
    <t>0981311</t>
  </si>
  <si>
    <t>051211</t>
  </si>
  <si>
    <t>0511011</t>
  </si>
  <si>
    <t>0511091</t>
  </si>
  <si>
    <t>051231</t>
  </si>
  <si>
    <t>0521</t>
  </si>
  <si>
    <t>053121</t>
  </si>
  <si>
    <t>053211</t>
  </si>
  <si>
    <t>053221</t>
  </si>
  <si>
    <t>053331</t>
  </si>
  <si>
    <t>053361</t>
  </si>
  <si>
    <t>053371</t>
  </si>
  <si>
    <t>053411</t>
  </si>
  <si>
    <t>053511</t>
  </si>
  <si>
    <t>053551</t>
  </si>
  <si>
    <t>05641</t>
  </si>
  <si>
    <t>Kátai A</t>
  </si>
  <si>
    <t>Farkas J</t>
  </si>
  <si>
    <t>Frigur R</t>
  </si>
  <si>
    <t>Illés Gy-né</t>
  </si>
  <si>
    <t>Körmendi Gy</t>
  </si>
  <si>
    <t>adó</t>
  </si>
  <si>
    <t xml:space="preserve">repi </t>
  </si>
  <si>
    <t>tiszt. díj</t>
  </si>
  <si>
    <t>áfa</t>
  </si>
  <si>
    <t>anyag</t>
  </si>
  <si>
    <t>bérleti díj</t>
  </si>
  <si>
    <t>szolg</t>
  </si>
  <si>
    <t>komm</t>
  </si>
  <si>
    <t>inf</t>
  </si>
  <si>
    <t>2021. évi módosított előirányzat</t>
  </si>
  <si>
    <t>2022. évi eredeti előirányzat</t>
  </si>
  <si>
    <t>Roma Nemzetiségi Önkormányzat 2022. évi költségvetési előirányzata (adatok e Ft-ban)</t>
  </si>
  <si>
    <t>1.1.6. Munkaügyi Kp. Közfogi 2021.09.13-2022.02.28.. (2021.évre)</t>
  </si>
  <si>
    <t>1.1.7. Emberi Erőforrás Támogatás kezelő támogatás Tábor</t>
  </si>
  <si>
    <t>1.1.8. Emberi Erőforrás Támogatás kezelő támogatás Rétesfesztivál</t>
  </si>
  <si>
    <t>1.1.9. Emberi Erőforrás Támogatás kezelő támogatás ROM-RKT-21-0102</t>
  </si>
  <si>
    <t>1.1.3. Munkabér közfogl. (2021.09-2022.02.28.) 2021.</t>
  </si>
  <si>
    <t>1.1.5. Munkabér Szakmai vezető(1 fő) SZENTJAKAB</t>
  </si>
  <si>
    <t>1.1.6.Munkabér Mentor (2 fő) SZENTJAKAB</t>
  </si>
  <si>
    <t>1.1.8. Egyéb külső személyi juttatás / Reprezentációs kiadások</t>
  </si>
  <si>
    <t>1.2.3.   Munkaadót terhelő járulékok (közfogl.) (2021.09-2022.02.28.) 2021.</t>
  </si>
  <si>
    <t>SZENTJAKAB</t>
  </si>
  <si>
    <t>1.2.4. Munkaadót terhelő járulékok Szakmai vezető (1 fő) SZENTJAKAB</t>
  </si>
  <si>
    <t>1.3.2. Üzemeltetési anyagok besz.</t>
  </si>
  <si>
    <t>1.3.3. Üzemeltetési anyagok besz. Közfoglalkoztatottak</t>
  </si>
  <si>
    <r>
      <t>1.3.4.</t>
    </r>
    <r>
      <rPr>
        <sz val="12"/>
        <color indexed="8"/>
        <rFont val="Times New Roman"/>
        <family val="1"/>
        <charset val="238"/>
      </rPr>
      <t> Informatikai szolgáltatások (internet)</t>
    </r>
  </si>
  <si>
    <r>
      <t>1.3.5.</t>
    </r>
    <r>
      <rPr>
        <sz val="12"/>
        <color indexed="8"/>
        <rFont val="Times New Roman"/>
        <family val="1"/>
        <charset val="238"/>
      </rPr>
      <t> Kommunikációs szolgáltatások (telefon)</t>
    </r>
  </si>
  <si>
    <r>
      <t>1.3.6.</t>
    </r>
    <r>
      <rPr>
        <sz val="12"/>
        <color indexed="8"/>
        <rFont val="Times New Roman"/>
        <family val="1"/>
        <charset val="238"/>
      </rPr>
      <t> Bérleti díj</t>
    </r>
  </si>
  <si>
    <t>1.3.7. Karbantartás kisjavítás</t>
  </si>
  <si>
    <t>053341</t>
  </si>
  <si>
    <t>1.3.8. Szakmai tevékenységet segítő szolgáltatás</t>
  </si>
  <si>
    <t>1.3.9. Szakmai tevékenységet segítő szolgáltatás közfoglal. Orvosi vizsg.</t>
  </si>
  <si>
    <t>1.3.11. Egyéb szolgáltatások SZENTJAKAB</t>
  </si>
  <si>
    <t>1.3.12. Kiküldetések</t>
  </si>
  <si>
    <t>1.3.13. Reklám és propagandakiadások</t>
  </si>
  <si>
    <t>1.3.14. Működési célú előzetesen felszámított áfa</t>
  </si>
  <si>
    <t>1.3.15. Működési célú előzetesen felszámított áfa közfoglalkoztatás</t>
  </si>
  <si>
    <t>1.3.16. Működési célú előzetesen felszámított áfa SZENTJAKAB</t>
  </si>
  <si>
    <t>1.3.17. Egyéb dologi kiadások</t>
  </si>
  <si>
    <t>1.6. Működési tartalék</t>
  </si>
  <si>
    <t>1.6.1.KMJV Önkormányzata által nyújtott kölcsön</t>
  </si>
  <si>
    <t>2.2. TOP-os pályázatok előlegének visszafizetése Rétesfesztivál</t>
  </si>
  <si>
    <t>2.4. Emberi Erőforrás Támogatáskezelő-NEMZ-KUL-20 maradvány visszafiz.</t>
  </si>
  <si>
    <t>1. 1    Beruházás</t>
  </si>
  <si>
    <t>1. 2    Beruházás SZENTJAKAB</t>
  </si>
  <si>
    <r>
      <t>1.3.10.</t>
    </r>
    <r>
      <rPr>
        <sz val="12"/>
        <color indexed="8"/>
        <rFont val="Times New Roman"/>
        <family val="1"/>
        <charset val="238"/>
      </rPr>
      <t xml:space="preserve"> Egyéb szolgáltatások (pl: bank ktg, posta) </t>
    </r>
    <r>
      <rPr>
        <i/>
        <sz val="12"/>
        <color indexed="8"/>
        <rFont val="Times New Roman"/>
        <family val="1"/>
        <charset val="238"/>
      </rPr>
      <t>(bank, posta 200)</t>
    </r>
  </si>
  <si>
    <t>1.2.5. Munkaadót terhelő járulékok Mentor( 2 fő) SZENTJAKAB</t>
  </si>
  <si>
    <t xml:space="preserve">1.1.10. NGM Támogatása Szentjakabi városrész (TOP-6.9.1-16.KA1-2020-00001) </t>
  </si>
  <si>
    <t xml:space="preserve">1.4.2. NGM Támogatása Szentjakabi városrész (TOP-6.9.1-16.KA1-2020-00001) </t>
  </si>
  <si>
    <t>1.6. Emberi Erőforrás Min. támogatás Kultúrlis program maradvány</t>
  </si>
  <si>
    <t>1.7. Emberi Erőforrás Támogatás kezelő támogatás Rétesfesztivál</t>
  </si>
  <si>
    <t>bank ktg</t>
  </si>
  <si>
    <t>posta ktg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</si>
</sst>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0" fillId="0" borderId="1" xfId="0" applyBorder="1" applyAlignment="1">
      <alignment horizontal="center" wrapText="1"/>
    </xf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0" xfId="0" quotePrefix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/>
    <xf numFmtId="0" fontId="2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3" fontId="0" fillId="0" borderId="0" xfId="0" applyNumberForma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3" fontId="13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5" xfId="0" applyNumberFormat="1" applyFont="1" applyBorder="1" applyAlignment="1">
      <alignment horizontal="left"/>
    </xf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0" fillId="0" borderId="0" xfId="0" applyAlignment="1">
      <alignment horizontal="left"/>
    </xf>
    <xf numFmtId="3" fontId="1" fillId="2" borderId="1" xfId="0" applyNumberFormat="1" applyFont="1" applyFill="1" applyBorder="1"/>
    <xf numFmtId="3" fontId="1" fillId="0" borderId="1" xfId="0" applyNumberFormat="1" applyFont="1" applyFill="1" applyBorder="1"/>
    <xf numFmtId="0" fontId="0" fillId="0" borderId="0" xfId="0" applyBorder="1"/>
    <xf numFmtId="0" fontId="14" fillId="0" borderId="0" xfId="0" applyFont="1"/>
    <xf numFmtId="0" fontId="0" fillId="2" borderId="0" xfId="0" applyFill="1"/>
    <xf numFmtId="3" fontId="2" fillId="2" borderId="1" xfId="0" applyNumberFormat="1" applyFont="1" applyFill="1" applyBorder="1"/>
    <xf numFmtId="0" fontId="17" fillId="0" borderId="0" xfId="0" applyFont="1" applyAlignme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right"/>
    </xf>
    <xf numFmtId="0" fontId="18" fillId="0" borderId="0" xfId="0" applyFont="1"/>
    <xf numFmtId="0" fontId="0" fillId="0" borderId="0" xfId="0" applyFont="1"/>
    <xf numFmtId="1" fontId="18" fillId="0" borderId="0" xfId="0" applyNumberFormat="1" applyFont="1"/>
    <xf numFmtId="0" fontId="1" fillId="3" borderId="0" xfId="0" quotePrefix="1" applyFont="1" applyFill="1" applyAlignment="1">
      <alignment horizontal="center"/>
    </xf>
    <xf numFmtId="3" fontId="1" fillId="3" borderId="1" xfId="0" applyNumberFormat="1" applyFont="1" applyFill="1" applyBorder="1"/>
    <xf numFmtId="0" fontId="0" fillId="3" borderId="0" xfId="0" applyFill="1"/>
    <xf numFmtId="0" fontId="0" fillId="3" borderId="0" xfId="0" applyFill="1" applyBorder="1"/>
    <xf numFmtId="3" fontId="2" fillId="3" borderId="1" xfId="0" applyNumberFormat="1" applyFont="1" applyFill="1" applyBorder="1"/>
    <xf numFmtId="1" fontId="18" fillId="3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14" fontId="2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/>
    <xf numFmtId="0" fontId="9" fillId="0" borderId="4" xfId="0" applyFont="1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9" fillId="0" borderId="3" xfId="0" applyFont="1" applyBorder="1" applyAlignment="1"/>
    <xf numFmtId="0" fontId="19" fillId="0" borderId="4" xfId="0" applyFont="1" applyBorder="1" applyAlignment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16" fontId="1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3" fontId="9" fillId="0" borderId="1" xfId="0" applyNumberFormat="1" applyFont="1" applyBorder="1"/>
    <xf numFmtId="0" fontId="18" fillId="3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view="pageBreakPreview" topLeftCell="A31" zoomScaleNormal="100" zoomScaleSheetLayoutView="100" workbookViewId="0">
      <selection activeCell="J1" sqref="J1"/>
    </sheetView>
  </sheetViews>
  <sheetFormatPr defaultRowHeight="15.75" x14ac:dyDescent="0.25"/>
  <cols>
    <col min="1" max="1" width="8.85546875" style="1"/>
    <col min="2" max="2" width="12.7109375" customWidth="1"/>
    <col min="7" max="7" width="19.42578125" customWidth="1"/>
    <col min="8" max="9" width="13" customWidth="1"/>
    <col min="10" max="10" width="13.140625" customWidth="1"/>
    <col min="11" max="11" width="11.7109375" style="45" customWidth="1"/>
    <col min="13" max="13" width="11.85546875" customWidth="1"/>
    <col min="16" max="16" width="1.7109375" customWidth="1"/>
    <col min="18" max="18" width="4.85546875" customWidth="1"/>
  </cols>
  <sheetData>
    <row r="1" spans="1:11" x14ac:dyDescent="0.25">
      <c r="B1" s="44" t="s">
        <v>84</v>
      </c>
      <c r="C1" s="2"/>
      <c r="D1" s="2"/>
      <c r="E1" s="2"/>
      <c r="F1" s="2"/>
      <c r="G1" s="2"/>
      <c r="H1" s="2"/>
      <c r="I1" s="2"/>
      <c r="J1" s="2"/>
    </row>
    <row r="3" spans="1:11" x14ac:dyDescent="0.25">
      <c r="B3" s="3" t="s">
        <v>0</v>
      </c>
    </row>
    <row r="4" spans="1:11" ht="45" x14ac:dyDescent="0.25">
      <c r="B4" s="124"/>
      <c r="C4" s="124"/>
      <c r="D4" s="124"/>
      <c r="E4" s="124"/>
      <c r="F4" s="124"/>
      <c r="G4" s="124"/>
      <c r="H4" s="4" t="s">
        <v>19</v>
      </c>
      <c r="I4" s="4" t="s">
        <v>82</v>
      </c>
      <c r="J4" s="4" t="s">
        <v>83</v>
      </c>
      <c r="K4" s="46" t="s">
        <v>18</v>
      </c>
    </row>
    <row r="5" spans="1:11" x14ac:dyDescent="0.25">
      <c r="B5" s="125" t="s">
        <v>1</v>
      </c>
      <c r="C5" s="125"/>
      <c r="D5" s="125"/>
      <c r="E5" s="125"/>
      <c r="F5" s="125"/>
      <c r="G5" s="125"/>
      <c r="H5" s="6"/>
      <c r="I5" s="6"/>
      <c r="J5" s="6"/>
      <c r="K5" s="43"/>
    </row>
    <row r="6" spans="1:11" x14ac:dyDescent="0.25">
      <c r="B6" s="115" t="s">
        <v>20</v>
      </c>
      <c r="C6" s="115"/>
      <c r="D6" s="115"/>
      <c r="E6" s="115"/>
      <c r="F6" s="115"/>
      <c r="G6" s="115"/>
      <c r="H6" s="6">
        <f>H7+H20</f>
        <v>3303</v>
      </c>
      <c r="I6" s="6">
        <f>I7+I20</f>
        <v>26012</v>
      </c>
      <c r="J6" s="6">
        <f>J7+J20</f>
        <v>3303</v>
      </c>
      <c r="K6" s="43">
        <f>+J6-H6</f>
        <v>0</v>
      </c>
    </row>
    <row r="7" spans="1:11" x14ac:dyDescent="0.25">
      <c r="B7" s="93" t="s">
        <v>21</v>
      </c>
      <c r="C7" s="93"/>
      <c r="D7" s="93"/>
      <c r="E7" s="93"/>
      <c r="F7" s="93"/>
      <c r="G7" s="93"/>
      <c r="H7" s="6">
        <f>H8+H11+H12+H13+H14+H15+H16+H17+H18+H19</f>
        <v>3303</v>
      </c>
      <c r="I7" s="6">
        <f>I8+I11+I12+I13+I14+I15+I16+I17+I18+I19</f>
        <v>23007</v>
      </c>
      <c r="J7" s="6">
        <f>J8+J11+J12+J13+J14+J15+J16+J17+J18+J19</f>
        <v>3303</v>
      </c>
      <c r="K7" s="43">
        <f t="shared" ref="K7:K31" si="0">+J7-H7</f>
        <v>0</v>
      </c>
    </row>
    <row r="8" spans="1:11" s="53" customFormat="1" x14ac:dyDescent="0.25">
      <c r="A8" s="51" t="s">
        <v>51</v>
      </c>
      <c r="B8" s="94" t="s">
        <v>22</v>
      </c>
      <c r="C8" s="94"/>
      <c r="D8" s="94"/>
      <c r="E8" s="94"/>
      <c r="F8" s="94"/>
      <c r="G8" s="94"/>
      <c r="H8" s="52">
        <f>H9+H10</f>
        <v>1040</v>
      </c>
      <c r="I8" s="52">
        <f>I9+I10</f>
        <v>2806</v>
      </c>
      <c r="J8" s="52">
        <f>J9+J10</f>
        <v>1040</v>
      </c>
      <c r="K8" s="52">
        <f t="shared" si="0"/>
        <v>0</v>
      </c>
    </row>
    <row r="9" spans="1:11" x14ac:dyDescent="0.25">
      <c r="B9" s="85" t="s">
        <v>23</v>
      </c>
      <c r="C9" s="91"/>
      <c r="D9" s="91"/>
      <c r="E9" s="91"/>
      <c r="F9" s="91"/>
      <c r="G9" s="92"/>
      <c r="H9" s="5">
        <v>1040</v>
      </c>
      <c r="I9" s="5">
        <v>1040</v>
      </c>
      <c r="J9" s="5">
        <v>1040</v>
      </c>
      <c r="K9" s="38">
        <f t="shared" si="0"/>
        <v>0</v>
      </c>
    </row>
    <row r="10" spans="1:11" x14ac:dyDescent="0.25">
      <c r="B10" s="85" t="s">
        <v>24</v>
      </c>
      <c r="C10" s="91"/>
      <c r="D10" s="91"/>
      <c r="E10" s="91"/>
      <c r="F10" s="91"/>
      <c r="G10" s="92"/>
      <c r="H10" s="5">
        <v>0</v>
      </c>
      <c r="I10" s="5">
        <v>1766</v>
      </c>
      <c r="J10" s="5">
        <v>0</v>
      </c>
      <c r="K10" s="38">
        <f t="shared" si="0"/>
        <v>0</v>
      </c>
    </row>
    <row r="11" spans="1:11" x14ac:dyDescent="0.25">
      <c r="A11" s="7"/>
      <c r="B11" s="85" t="s">
        <v>25</v>
      </c>
      <c r="C11" s="91"/>
      <c r="D11" s="91"/>
      <c r="E11" s="91"/>
      <c r="F11" s="91"/>
      <c r="G11" s="92"/>
      <c r="H11" s="5">
        <v>2263</v>
      </c>
      <c r="I11" s="5">
        <v>2263</v>
      </c>
      <c r="J11" s="5">
        <v>2263</v>
      </c>
      <c r="K11" s="38">
        <f t="shared" si="0"/>
        <v>0</v>
      </c>
    </row>
    <row r="12" spans="1:11" x14ac:dyDescent="0.25">
      <c r="A12" s="7"/>
      <c r="B12" s="85" t="s">
        <v>26</v>
      </c>
      <c r="C12" s="91"/>
      <c r="D12" s="91"/>
      <c r="E12" s="91"/>
      <c r="F12" s="91"/>
      <c r="G12" s="92"/>
      <c r="H12" s="5">
        <v>0</v>
      </c>
      <c r="I12" s="5">
        <v>0</v>
      </c>
      <c r="J12" s="5">
        <v>0</v>
      </c>
      <c r="K12" s="38">
        <f t="shared" si="0"/>
        <v>0</v>
      </c>
    </row>
    <row r="13" spans="1:11" x14ac:dyDescent="0.25">
      <c r="A13" s="7"/>
      <c r="B13" s="85" t="s">
        <v>27</v>
      </c>
      <c r="C13" s="91"/>
      <c r="D13" s="91"/>
      <c r="E13" s="91"/>
      <c r="F13" s="91"/>
      <c r="G13" s="92"/>
      <c r="H13" s="5">
        <v>0</v>
      </c>
      <c r="I13" s="5">
        <v>0</v>
      </c>
      <c r="J13" s="5">
        <v>0</v>
      </c>
      <c r="K13" s="38">
        <f t="shared" si="0"/>
        <v>0</v>
      </c>
    </row>
    <row r="14" spans="1:11" x14ac:dyDescent="0.25">
      <c r="A14" s="7"/>
      <c r="B14" s="118" t="s">
        <v>28</v>
      </c>
      <c r="C14" s="119"/>
      <c r="D14" s="119"/>
      <c r="E14" s="119"/>
      <c r="F14" s="119"/>
      <c r="G14" s="120"/>
      <c r="H14" s="5">
        <v>0</v>
      </c>
      <c r="I14" s="5">
        <v>0</v>
      </c>
      <c r="J14" s="5">
        <v>0</v>
      </c>
      <c r="K14" s="38">
        <f t="shared" si="0"/>
        <v>0</v>
      </c>
    </row>
    <row r="15" spans="1:11" x14ac:dyDescent="0.25">
      <c r="A15" s="7"/>
      <c r="B15" s="85" t="s">
        <v>85</v>
      </c>
      <c r="C15" s="91"/>
      <c r="D15" s="91"/>
      <c r="E15" s="91"/>
      <c r="F15" s="91"/>
      <c r="G15" s="92"/>
      <c r="H15" s="5">
        <v>0</v>
      </c>
      <c r="I15" s="5">
        <v>726</v>
      </c>
      <c r="J15" s="126">
        <v>0</v>
      </c>
      <c r="K15" s="38">
        <f t="shared" si="0"/>
        <v>0</v>
      </c>
    </row>
    <row r="16" spans="1:11" x14ac:dyDescent="0.25">
      <c r="A16" s="7"/>
      <c r="B16" s="11" t="s">
        <v>86</v>
      </c>
      <c r="C16" s="13"/>
      <c r="D16" s="13"/>
      <c r="E16" s="13"/>
      <c r="F16" s="13"/>
      <c r="G16" s="12"/>
      <c r="H16" s="5">
        <v>0</v>
      </c>
      <c r="I16" s="5">
        <v>950</v>
      </c>
      <c r="J16" s="126">
        <v>0</v>
      </c>
      <c r="K16" s="38">
        <f t="shared" si="0"/>
        <v>0</v>
      </c>
    </row>
    <row r="17" spans="1:12" x14ac:dyDescent="0.25">
      <c r="A17" s="7"/>
      <c r="B17" s="11" t="s">
        <v>87</v>
      </c>
      <c r="C17" s="13"/>
      <c r="D17" s="13"/>
      <c r="E17" s="13"/>
      <c r="F17" s="13"/>
      <c r="G17" s="12"/>
      <c r="H17" s="5">
        <v>0</v>
      </c>
      <c r="I17" s="5">
        <v>800</v>
      </c>
      <c r="J17" s="126">
        <v>0</v>
      </c>
      <c r="K17" s="38">
        <f t="shared" si="0"/>
        <v>0</v>
      </c>
    </row>
    <row r="18" spans="1:12" x14ac:dyDescent="0.25">
      <c r="A18" s="7"/>
      <c r="B18" s="73" t="s">
        <v>88</v>
      </c>
      <c r="C18" s="13"/>
      <c r="D18" s="13"/>
      <c r="E18" s="13"/>
      <c r="F18" s="13"/>
      <c r="G18" s="12"/>
      <c r="H18" s="5">
        <v>0</v>
      </c>
      <c r="I18" s="5">
        <v>800</v>
      </c>
      <c r="J18" s="126">
        <v>0</v>
      </c>
      <c r="K18" s="38">
        <f t="shared" si="0"/>
        <v>0</v>
      </c>
    </row>
    <row r="19" spans="1:12" x14ac:dyDescent="0.25">
      <c r="A19" s="7"/>
      <c r="B19" s="105" t="s">
        <v>120</v>
      </c>
      <c r="C19" s="106"/>
      <c r="D19" s="106"/>
      <c r="E19" s="106"/>
      <c r="F19" s="106"/>
      <c r="G19" s="107"/>
      <c r="H19" s="5">
        <v>0</v>
      </c>
      <c r="I19" s="5">
        <v>14662</v>
      </c>
      <c r="J19" s="126">
        <v>0</v>
      </c>
      <c r="K19" s="38">
        <f t="shared" si="0"/>
        <v>0</v>
      </c>
    </row>
    <row r="20" spans="1:12" x14ac:dyDescent="0.25">
      <c r="A20" s="7"/>
      <c r="B20" s="14" t="s">
        <v>29</v>
      </c>
      <c r="C20" s="15"/>
      <c r="D20" s="15"/>
      <c r="E20" s="15"/>
      <c r="F20" s="15"/>
      <c r="G20" s="16"/>
      <c r="H20" s="6">
        <v>0</v>
      </c>
      <c r="I20" s="6">
        <v>3005</v>
      </c>
      <c r="J20" s="6">
        <v>0</v>
      </c>
      <c r="K20" s="43">
        <f t="shared" si="0"/>
        <v>0</v>
      </c>
    </row>
    <row r="21" spans="1:12" x14ac:dyDescent="0.25">
      <c r="A21" s="7"/>
      <c r="B21" s="101" t="s">
        <v>14</v>
      </c>
      <c r="C21" s="102"/>
      <c r="D21" s="102"/>
      <c r="E21" s="102"/>
      <c r="F21" s="102"/>
      <c r="G21" s="103"/>
      <c r="H21" s="6">
        <f>H22+H30</f>
        <v>0</v>
      </c>
      <c r="I21" s="6">
        <f>I22+I30</f>
        <v>4373</v>
      </c>
      <c r="J21" s="6">
        <f>J22+J30</f>
        <v>0</v>
      </c>
      <c r="K21" s="43">
        <f t="shared" si="0"/>
        <v>0</v>
      </c>
      <c r="L21" s="42"/>
    </row>
    <row r="22" spans="1:12" x14ac:dyDescent="0.25">
      <c r="A22" s="7" t="s">
        <v>52</v>
      </c>
      <c r="B22" s="97" t="s">
        <v>15</v>
      </c>
      <c r="C22" s="98"/>
      <c r="D22" s="98"/>
      <c r="E22" s="98"/>
      <c r="F22" s="98"/>
      <c r="G22" s="99"/>
      <c r="H22" s="43">
        <f>SUM(H23:H27)</f>
        <v>0</v>
      </c>
      <c r="I22" s="43">
        <f>SUM(I23:I28)</f>
        <v>4373</v>
      </c>
      <c r="J22" s="43">
        <f>SUM(J23:J27)</f>
        <v>0</v>
      </c>
      <c r="K22" s="43">
        <f t="shared" si="0"/>
        <v>0</v>
      </c>
      <c r="L22" s="42"/>
    </row>
    <row r="23" spans="1:12" x14ac:dyDescent="0.25">
      <c r="A23" s="7"/>
      <c r="B23" s="100" t="s">
        <v>30</v>
      </c>
      <c r="C23" s="100"/>
      <c r="D23" s="100"/>
      <c r="E23" s="100"/>
      <c r="F23" s="100"/>
      <c r="G23" s="100"/>
      <c r="H23" s="38">
        <v>0</v>
      </c>
      <c r="I23" s="38">
        <v>0</v>
      </c>
      <c r="J23" s="38">
        <v>0</v>
      </c>
      <c r="K23" s="38">
        <f t="shared" si="0"/>
        <v>0</v>
      </c>
      <c r="L23" s="42"/>
    </row>
    <row r="24" spans="1:12" x14ac:dyDescent="0.25">
      <c r="A24" s="7"/>
      <c r="B24" s="101" t="s">
        <v>11</v>
      </c>
      <c r="C24" s="102"/>
      <c r="D24" s="102"/>
      <c r="E24" s="102"/>
      <c r="F24" s="102"/>
      <c r="G24" s="103"/>
      <c r="H24" s="38">
        <v>0</v>
      </c>
      <c r="I24" s="38">
        <v>2262</v>
      </c>
      <c r="J24" s="38">
        <v>0</v>
      </c>
      <c r="K24" s="38">
        <f t="shared" si="0"/>
        <v>0</v>
      </c>
      <c r="L24" s="42"/>
    </row>
    <row r="25" spans="1:12" x14ac:dyDescent="0.25">
      <c r="A25" s="7"/>
      <c r="B25" s="101" t="s">
        <v>12</v>
      </c>
      <c r="C25" s="102"/>
      <c r="D25" s="102"/>
      <c r="E25" s="102"/>
      <c r="F25" s="102"/>
      <c r="G25" s="103"/>
      <c r="H25" s="38">
        <v>0</v>
      </c>
      <c r="I25" s="38">
        <v>1264</v>
      </c>
      <c r="J25" s="38">
        <v>0</v>
      </c>
      <c r="K25" s="38">
        <f t="shared" si="0"/>
        <v>0</v>
      </c>
      <c r="L25" s="42"/>
    </row>
    <row r="26" spans="1:12" x14ac:dyDescent="0.25">
      <c r="A26" s="7"/>
      <c r="B26" s="101" t="s">
        <v>16</v>
      </c>
      <c r="C26" s="102"/>
      <c r="D26" s="102"/>
      <c r="E26" s="102"/>
      <c r="F26" s="102"/>
      <c r="G26" s="103"/>
      <c r="H26" s="38">
        <v>0</v>
      </c>
      <c r="I26" s="38">
        <v>0</v>
      </c>
      <c r="J26" s="38">
        <v>0</v>
      </c>
      <c r="K26" s="38">
        <f t="shared" si="0"/>
        <v>0</v>
      </c>
      <c r="L26" s="42"/>
    </row>
    <row r="27" spans="1:12" x14ac:dyDescent="0.25">
      <c r="A27" s="7"/>
      <c r="B27" s="101" t="s">
        <v>17</v>
      </c>
      <c r="C27" s="102"/>
      <c r="D27" s="102"/>
      <c r="E27" s="102"/>
      <c r="F27" s="102"/>
      <c r="G27" s="103"/>
      <c r="H27" s="38">
        <v>0</v>
      </c>
      <c r="I27" s="38">
        <v>347</v>
      </c>
      <c r="J27" s="38">
        <v>0</v>
      </c>
      <c r="K27" s="38">
        <f t="shared" si="0"/>
        <v>0</v>
      </c>
      <c r="L27" s="42"/>
    </row>
    <row r="28" spans="1:12" x14ac:dyDescent="0.25">
      <c r="A28" s="7"/>
      <c r="B28" s="66" t="s">
        <v>122</v>
      </c>
      <c r="C28" s="67"/>
      <c r="D28" s="67"/>
      <c r="E28" s="67"/>
      <c r="F28" s="67"/>
      <c r="G28" s="68"/>
      <c r="H28" s="38">
        <v>0</v>
      </c>
      <c r="I28" s="38">
        <v>500</v>
      </c>
      <c r="J28" s="38">
        <v>0</v>
      </c>
      <c r="K28" s="38">
        <f t="shared" si="0"/>
        <v>0</v>
      </c>
      <c r="L28" s="42"/>
    </row>
    <row r="29" spans="1:12" x14ac:dyDescent="0.25">
      <c r="A29" s="7"/>
      <c r="B29" s="66" t="s">
        <v>123</v>
      </c>
      <c r="C29" s="67"/>
      <c r="D29" s="67"/>
      <c r="E29" s="67"/>
      <c r="F29" s="67"/>
      <c r="G29" s="68"/>
      <c r="H29" s="38">
        <v>0</v>
      </c>
      <c r="I29" s="38">
        <v>0</v>
      </c>
      <c r="J29" s="38">
        <v>0</v>
      </c>
      <c r="K29" s="38">
        <f t="shared" si="0"/>
        <v>0</v>
      </c>
      <c r="L29" s="42"/>
    </row>
    <row r="30" spans="1:12" x14ac:dyDescent="0.25">
      <c r="A30" s="7"/>
      <c r="B30" s="85" t="s">
        <v>31</v>
      </c>
      <c r="C30" s="86"/>
      <c r="D30" s="86"/>
      <c r="E30" s="86"/>
      <c r="F30" s="86"/>
      <c r="G30" s="87"/>
      <c r="H30" s="5">
        <v>0</v>
      </c>
      <c r="I30" s="5">
        <v>0</v>
      </c>
      <c r="J30" s="5">
        <v>0</v>
      </c>
      <c r="K30" s="38">
        <f t="shared" si="0"/>
        <v>0</v>
      </c>
    </row>
    <row r="31" spans="1:12" x14ac:dyDescent="0.25">
      <c r="A31" s="7"/>
      <c r="B31" s="121" t="s">
        <v>2</v>
      </c>
      <c r="C31" s="122"/>
      <c r="D31" s="122"/>
      <c r="E31" s="122"/>
      <c r="F31" s="122"/>
      <c r="G31" s="123"/>
      <c r="H31" s="6">
        <f>H6+H21</f>
        <v>3303</v>
      </c>
      <c r="I31" s="6">
        <f>I6+I21</f>
        <v>30385</v>
      </c>
      <c r="J31" s="6">
        <f>J6+J21</f>
        <v>3303</v>
      </c>
      <c r="K31" s="43">
        <f t="shared" si="0"/>
        <v>0</v>
      </c>
    </row>
    <row r="32" spans="1:12" x14ac:dyDescent="0.25">
      <c r="A32" s="7"/>
      <c r="H32" s="17"/>
      <c r="I32" s="17"/>
      <c r="J32" s="17"/>
    </row>
    <row r="33" spans="1:17" x14ac:dyDescent="0.25">
      <c r="A33" s="7"/>
      <c r="B33" s="3" t="s">
        <v>3</v>
      </c>
      <c r="H33" s="17"/>
      <c r="I33" s="17"/>
      <c r="J33" s="17"/>
    </row>
    <row r="34" spans="1:17" ht="45" x14ac:dyDescent="0.25">
      <c r="B34" s="124"/>
      <c r="C34" s="124"/>
      <c r="D34" s="124"/>
      <c r="E34" s="124"/>
      <c r="F34" s="124"/>
      <c r="G34" s="124"/>
      <c r="H34" s="4" t="s">
        <v>19</v>
      </c>
      <c r="I34" s="4" t="s">
        <v>82</v>
      </c>
      <c r="J34" s="4" t="s">
        <v>83</v>
      </c>
      <c r="K34" s="46" t="s">
        <v>18</v>
      </c>
    </row>
    <row r="35" spans="1:17" x14ac:dyDescent="0.25">
      <c r="B35" s="93" t="s">
        <v>49</v>
      </c>
      <c r="C35" s="93"/>
      <c r="D35" s="93"/>
      <c r="E35" s="93"/>
      <c r="F35" s="93"/>
      <c r="G35" s="93"/>
      <c r="H35" s="6">
        <f>H36+H77</f>
        <v>3303</v>
      </c>
      <c r="I35" s="6">
        <f>I36+I77</f>
        <v>29032</v>
      </c>
      <c r="J35" s="6">
        <f>J36+J77</f>
        <v>3303</v>
      </c>
      <c r="K35" s="43">
        <f>+J35-H35</f>
        <v>0</v>
      </c>
    </row>
    <row r="36" spans="1:17" x14ac:dyDescent="0.25">
      <c r="B36" s="93" t="s">
        <v>50</v>
      </c>
      <c r="C36" s="93"/>
      <c r="D36" s="93"/>
      <c r="E36" s="93"/>
      <c r="F36" s="93"/>
      <c r="G36" s="93"/>
      <c r="H36" s="6">
        <f>H37+H46+H52+H70+H73</f>
        <v>3303</v>
      </c>
      <c r="I36" s="6">
        <f>I37+I46+I52+I70+I73+I75</f>
        <v>28177</v>
      </c>
      <c r="J36" s="6">
        <f>J37+J46+J52+J70+J73</f>
        <v>3303</v>
      </c>
      <c r="K36" s="43">
        <f>+J36-H36</f>
        <v>0</v>
      </c>
    </row>
    <row r="37" spans="1:17" x14ac:dyDescent="0.25">
      <c r="A37" s="7"/>
      <c r="B37" s="93" t="s">
        <v>40</v>
      </c>
      <c r="C37" s="93"/>
      <c r="D37" s="93"/>
      <c r="E37" s="93"/>
      <c r="F37" s="93"/>
      <c r="G37" s="93"/>
      <c r="H37" s="6">
        <f>SUM(H38:H45)</f>
        <v>1354</v>
      </c>
      <c r="I37" s="6">
        <f>SUM(I38:I45)</f>
        <v>9745</v>
      </c>
      <c r="J37" s="6">
        <f>SUM(J38:J45)</f>
        <v>1354</v>
      </c>
      <c r="K37" s="43">
        <f t="shared" ref="K37:K85" si="1">+J37-H37</f>
        <v>0</v>
      </c>
    </row>
    <row r="38" spans="1:17" s="53" customFormat="1" x14ac:dyDescent="0.25">
      <c r="A38" s="51" t="s">
        <v>53</v>
      </c>
      <c r="B38" s="94" t="s">
        <v>42</v>
      </c>
      <c r="C38" s="94"/>
      <c r="D38" s="94"/>
      <c r="E38" s="94"/>
      <c r="F38" s="94"/>
      <c r="G38" s="94"/>
      <c r="H38" s="52">
        <v>1234</v>
      </c>
      <c r="I38" s="52">
        <v>1234</v>
      </c>
      <c r="J38" s="52">
        <v>1234</v>
      </c>
      <c r="K38" s="52">
        <f t="shared" si="1"/>
        <v>0</v>
      </c>
      <c r="M38" s="53" t="s">
        <v>68</v>
      </c>
      <c r="N38" s="53">
        <v>38650</v>
      </c>
    </row>
    <row r="39" spans="1:17" x14ac:dyDescent="0.25">
      <c r="A39" s="7" t="s">
        <v>54</v>
      </c>
      <c r="B39" s="85" t="s">
        <v>43</v>
      </c>
      <c r="C39" s="91"/>
      <c r="D39" s="91"/>
      <c r="E39" s="91"/>
      <c r="F39" s="91"/>
      <c r="G39" s="92"/>
      <c r="H39" s="5">
        <v>0</v>
      </c>
      <c r="I39" s="5">
        <v>0</v>
      </c>
      <c r="J39" s="5">
        <v>0</v>
      </c>
      <c r="K39" s="38">
        <f t="shared" si="1"/>
        <v>0</v>
      </c>
      <c r="M39" t="s">
        <v>69</v>
      </c>
      <c r="N39">
        <v>29412</v>
      </c>
    </row>
    <row r="40" spans="1:17" x14ac:dyDescent="0.25">
      <c r="A40" s="7" t="s">
        <v>55</v>
      </c>
      <c r="B40" s="8" t="s">
        <v>89</v>
      </c>
      <c r="C40" s="18"/>
      <c r="D40" s="18"/>
      <c r="E40" s="18"/>
      <c r="F40" s="18"/>
      <c r="G40" s="19"/>
      <c r="H40" s="5">
        <v>0</v>
      </c>
      <c r="I40" s="39">
        <v>590</v>
      </c>
      <c r="J40" s="5">
        <v>0</v>
      </c>
      <c r="K40" s="38">
        <f t="shared" si="1"/>
        <v>0</v>
      </c>
      <c r="L40" s="40"/>
      <c r="M40" t="s">
        <v>70</v>
      </c>
      <c r="N40">
        <v>11590</v>
      </c>
    </row>
    <row r="41" spans="1:17" x14ac:dyDescent="0.25">
      <c r="A41" s="7"/>
      <c r="B41" s="8" t="s">
        <v>44</v>
      </c>
      <c r="C41" s="18"/>
      <c r="D41" s="18"/>
      <c r="E41" s="18"/>
      <c r="F41" s="18"/>
      <c r="G41" s="19"/>
      <c r="H41" s="5">
        <v>0</v>
      </c>
      <c r="I41" s="5">
        <v>180</v>
      </c>
      <c r="J41" s="5">
        <v>0</v>
      </c>
      <c r="K41" s="38">
        <f t="shared" si="1"/>
        <v>0</v>
      </c>
      <c r="L41" s="40"/>
      <c r="M41" t="s">
        <v>71</v>
      </c>
      <c r="N41">
        <v>11590</v>
      </c>
    </row>
    <row r="42" spans="1:17" x14ac:dyDescent="0.25">
      <c r="A42" s="7"/>
      <c r="B42" s="8" t="s">
        <v>90</v>
      </c>
      <c r="C42" s="18"/>
      <c r="D42" s="18"/>
      <c r="E42" s="18"/>
      <c r="F42" s="18"/>
      <c r="G42" s="19"/>
      <c r="H42" s="5">
        <v>0</v>
      </c>
      <c r="I42" s="5">
        <v>2151</v>
      </c>
      <c r="J42" s="5">
        <v>0</v>
      </c>
      <c r="K42" s="38">
        <f t="shared" si="1"/>
        <v>0</v>
      </c>
      <c r="L42" s="40"/>
      <c r="M42" t="s">
        <v>72</v>
      </c>
      <c r="N42">
        <v>11590</v>
      </c>
    </row>
    <row r="43" spans="1:17" x14ac:dyDescent="0.25">
      <c r="A43" s="7"/>
      <c r="B43" s="88" t="s">
        <v>91</v>
      </c>
      <c r="C43" s="95"/>
      <c r="D43" s="95"/>
      <c r="E43" s="95"/>
      <c r="F43" s="95"/>
      <c r="G43" s="96"/>
      <c r="H43" s="5">
        <v>0</v>
      </c>
      <c r="I43" s="5">
        <v>3905</v>
      </c>
      <c r="J43" s="5">
        <v>0</v>
      </c>
      <c r="K43" s="38">
        <f t="shared" si="1"/>
        <v>0</v>
      </c>
      <c r="L43" s="40"/>
      <c r="N43">
        <f>SUM(N38:N42)</f>
        <v>102832</v>
      </c>
      <c r="O43" s="48">
        <f>N43*12</f>
        <v>1233984</v>
      </c>
    </row>
    <row r="44" spans="1:17" x14ac:dyDescent="0.25">
      <c r="B44" s="88" t="s">
        <v>32</v>
      </c>
      <c r="C44" s="95"/>
      <c r="D44" s="95"/>
      <c r="E44" s="95"/>
      <c r="F44" s="95"/>
      <c r="G44" s="96"/>
      <c r="H44" s="5">
        <v>0</v>
      </c>
      <c r="I44" s="5">
        <v>0</v>
      </c>
      <c r="J44" s="5">
        <v>0</v>
      </c>
      <c r="K44" s="38">
        <f t="shared" si="1"/>
        <v>0</v>
      </c>
      <c r="L44" s="40"/>
      <c r="O44" s="49"/>
      <c r="P44" s="50"/>
    </row>
    <row r="45" spans="1:17" s="53" customFormat="1" x14ac:dyDescent="0.25">
      <c r="A45" s="51" t="s">
        <v>56</v>
      </c>
      <c r="B45" s="94" t="s">
        <v>92</v>
      </c>
      <c r="C45" s="94"/>
      <c r="D45" s="94"/>
      <c r="E45" s="94"/>
      <c r="F45" s="94"/>
      <c r="G45" s="94"/>
      <c r="H45" s="52">
        <v>120</v>
      </c>
      <c r="I45" s="52">
        <v>1685</v>
      </c>
      <c r="J45" s="52">
        <v>120</v>
      </c>
      <c r="K45" s="52">
        <f t="shared" si="1"/>
        <v>0</v>
      </c>
      <c r="L45" s="54"/>
      <c r="M45" s="53" t="s">
        <v>73</v>
      </c>
    </row>
    <row r="46" spans="1:17" s="53" customFormat="1" x14ac:dyDescent="0.25">
      <c r="A46" s="51" t="s">
        <v>57</v>
      </c>
      <c r="B46" s="84" t="s">
        <v>33</v>
      </c>
      <c r="C46" s="84"/>
      <c r="D46" s="84"/>
      <c r="E46" s="84"/>
      <c r="F46" s="84"/>
      <c r="G46" s="84"/>
      <c r="H46" s="55">
        <f>SUM(H47:H50)</f>
        <v>227</v>
      </c>
      <c r="I46" s="55">
        <f>SUM(I47:I51)</f>
        <v>1388</v>
      </c>
      <c r="J46" s="55">
        <f>SUM(J47:J50)</f>
        <v>227</v>
      </c>
      <c r="K46" s="55">
        <f t="shared" si="1"/>
        <v>0</v>
      </c>
      <c r="L46" s="54"/>
      <c r="M46" s="53" t="s">
        <v>74</v>
      </c>
      <c r="N46" s="53">
        <f>J45*1.27*0.3304</f>
        <v>50.352960000000003</v>
      </c>
      <c r="P46" s="56"/>
      <c r="Q46" s="56"/>
    </row>
    <row r="47" spans="1:17" x14ac:dyDescent="0.25">
      <c r="A47" s="7"/>
      <c r="B47" s="85" t="s">
        <v>13</v>
      </c>
      <c r="C47" s="86"/>
      <c r="D47" s="86"/>
      <c r="E47" s="86"/>
      <c r="F47" s="86"/>
      <c r="G47" s="87"/>
      <c r="H47" s="5">
        <v>227</v>
      </c>
      <c r="I47" s="5">
        <v>414</v>
      </c>
      <c r="J47" s="5">
        <v>227</v>
      </c>
      <c r="K47" s="38">
        <f t="shared" si="1"/>
        <v>0</v>
      </c>
      <c r="L47" s="41"/>
      <c r="M47" t="s">
        <v>75</v>
      </c>
      <c r="N47">
        <f>J38*0.9*0.13</f>
        <v>144.37800000000001</v>
      </c>
    </row>
    <row r="48" spans="1:17" x14ac:dyDescent="0.25">
      <c r="A48" s="7"/>
      <c r="B48" s="85" t="s">
        <v>41</v>
      </c>
      <c r="C48" s="91"/>
      <c r="D48" s="91"/>
      <c r="E48" s="91"/>
      <c r="F48" s="91"/>
      <c r="G48" s="92"/>
      <c r="H48" s="5">
        <v>0</v>
      </c>
      <c r="I48" s="5">
        <v>0</v>
      </c>
      <c r="J48" s="5">
        <v>0</v>
      </c>
      <c r="K48" s="38">
        <f t="shared" si="1"/>
        <v>0</v>
      </c>
      <c r="L48" s="40"/>
      <c r="N48" s="48">
        <f>SUM(N46:N47)</f>
        <v>194.73096000000001</v>
      </c>
    </row>
    <row r="49" spans="1:18" x14ac:dyDescent="0.25">
      <c r="A49" s="7"/>
      <c r="B49" s="20" t="s">
        <v>93</v>
      </c>
      <c r="C49" s="21"/>
      <c r="D49" s="21"/>
      <c r="E49" s="21"/>
      <c r="F49" s="21"/>
      <c r="G49" s="22"/>
      <c r="H49" s="5">
        <v>0</v>
      </c>
      <c r="I49" s="39">
        <v>35</v>
      </c>
      <c r="J49" s="5">
        <v>0</v>
      </c>
      <c r="K49" s="38">
        <f t="shared" si="1"/>
        <v>0</v>
      </c>
      <c r="L49" s="40"/>
    </row>
    <row r="50" spans="1:18" x14ac:dyDescent="0.25">
      <c r="A50" s="7"/>
      <c r="B50" s="88" t="s">
        <v>95</v>
      </c>
      <c r="C50" s="89"/>
      <c r="D50" s="89"/>
      <c r="E50" s="89"/>
      <c r="F50" s="89"/>
      <c r="G50" s="90"/>
      <c r="H50" s="5">
        <v>0</v>
      </c>
      <c r="I50" s="38">
        <v>333</v>
      </c>
      <c r="J50" s="5">
        <v>0</v>
      </c>
      <c r="K50" s="38">
        <f t="shared" si="1"/>
        <v>0</v>
      </c>
      <c r="L50" s="40"/>
    </row>
    <row r="51" spans="1:18" x14ac:dyDescent="0.25">
      <c r="A51" s="7"/>
      <c r="B51" s="78" t="s">
        <v>119</v>
      </c>
      <c r="C51" s="79"/>
      <c r="D51" s="79"/>
      <c r="E51" s="79"/>
      <c r="F51" s="79"/>
      <c r="G51" s="80"/>
      <c r="H51" s="5">
        <v>0</v>
      </c>
      <c r="I51" s="38">
        <v>606</v>
      </c>
      <c r="J51" s="5">
        <v>0</v>
      </c>
      <c r="K51" s="38">
        <f t="shared" si="1"/>
        <v>0</v>
      </c>
      <c r="L51" s="40"/>
      <c r="M51" s="53" t="s">
        <v>124</v>
      </c>
      <c r="N51" s="53">
        <v>150</v>
      </c>
    </row>
    <row r="52" spans="1:18" x14ac:dyDescent="0.25">
      <c r="B52" s="93" t="s">
        <v>37</v>
      </c>
      <c r="C52" s="93"/>
      <c r="D52" s="93"/>
      <c r="E52" s="93"/>
      <c r="F52" s="93"/>
      <c r="G52" s="93"/>
      <c r="H52" s="6">
        <f>SUM(H53:H69)</f>
        <v>1722</v>
      </c>
      <c r="I52" s="6">
        <f>SUM(I53:I69)</f>
        <v>14044</v>
      </c>
      <c r="J52" s="6">
        <f>SUM(J53:J69)</f>
        <v>1722</v>
      </c>
      <c r="K52" s="43">
        <f t="shared" si="1"/>
        <v>0</v>
      </c>
      <c r="M52" t="s">
        <v>125</v>
      </c>
      <c r="N52">
        <v>50</v>
      </c>
    </row>
    <row r="53" spans="1:18" s="53" customFormat="1" x14ac:dyDescent="0.25">
      <c r="A53" s="51" t="s">
        <v>58</v>
      </c>
      <c r="B53" s="94" t="s">
        <v>39</v>
      </c>
      <c r="C53" s="94"/>
      <c r="D53" s="94"/>
      <c r="E53" s="94"/>
      <c r="F53" s="94"/>
      <c r="G53" s="94"/>
      <c r="H53" s="52">
        <v>255</v>
      </c>
      <c r="I53" s="52">
        <v>562</v>
      </c>
      <c r="J53" s="52">
        <v>255</v>
      </c>
      <c r="K53" s="52">
        <f t="shared" si="1"/>
        <v>0</v>
      </c>
      <c r="N53" s="127">
        <f>SUM(N51:N52)</f>
        <v>200</v>
      </c>
    </row>
    <row r="54" spans="1:18" s="53" customFormat="1" x14ac:dyDescent="0.25">
      <c r="A54" s="51"/>
      <c r="B54" s="65" t="s">
        <v>96</v>
      </c>
      <c r="C54" s="65"/>
      <c r="D54" s="74"/>
      <c r="E54" s="75" t="s">
        <v>94</v>
      </c>
      <c r="F54" s="75"/>
      <c r="G54" s="76"/>
      <c r="H54" s="52">
        <v>0</v>
      </c>
      <c r="I54" s="52">
        <v>727</v>
      </c>
      <c r="J54" s="52">
        <v>0</v>
      </c>
      <c r="K54" s="52">
        <f t="shared" si="1"/>
        <v>0</v>
      </c>
    </row>
    <row r="55" spans="1:18" s="53" customFormat="1" x14ac:dyDescent="0.25">
      <c r="A55" s="51"/>
      <c r="B55" s="81" t="s">
        <v>97</v>
      </c>
      <c r="C55" s="82"/>
      <c r="D55" s="82"/>
      <c r="E55" s="82"/>
      <c r="F55" s="82"/>
      <c r="G55" s="83"/>
      <c r="H55" s="52">
        <v>0</v>
      </c>
      <c r="I55" s="52">
        <v>76</v>
      </c>
      <c r="J55" s="52">
        <v>0</v>
      </c>
      <c r="K55" s="52"/>
    </row>
    <row r="56" spans="1:18" s="53" customFormat="1" x14ac:dyDescent="0.25">
      <c r="A56" s="51" t="s">
        <v>59</v>
      </c>
      <c r="B56" s="94" t="s">
        <v>98</v>
      </c>
      <c r="C56" s="94"/>
      <c r="D56" s="94"/>
      <c r="E56" s="94"/>
      <c r="F56" s="94"/>
      <c r="G56" s="94"/>
      <c r="H56" s="52">
        <v>83</v>
      </c>
      <c r="I56" s="52">
        <v>83</v>
      </c>
      <c r="J56" s="52">
        <v>98</v>
      </c>
      <c r="K56" s="52">
        <f t="shared" si="1"/>
        <v>15</v>
      </c>
      <c r="M56" s="53" t="s">
        <v>76</v>
      </c>
    </row>
    <row r="57" spans="1:18" s="53" customFormat="1" x14ac:dyDescent="0.25">
      <c r="A57" s="51" t="s">
        <v>60</v>
      </c>
      <c r="B57" s="94" t="s">
        <v>99</v>
      </c>
      <c r="C57" s="94"/>
      <c r="D57" s="94"/>
      <c r="E57" s="94"/>
      <c r="F57" s="94"/>
      <c r="G57" s="94"/>
      <c r="H57" s="52">
        <v>100</v>
      </c>
      <c r="I57" s="52">
        <v>100</v>
      </c>
      <c r="J57" s="52">
        <v>115</v>
      </c>
      <c r="K57" s="52">
        <f t="shared" si="1"/>
        <v>15</v>
      </c>
      <c r="M57" s="53" t="s">
        <v>77</v>
      </c>
      <c r="N57" s="53">
        <f>J53*0.27</f>
        <v>68.850000000000009</v>
      </c>
    </row>
    <row r="58" spans="1:18" x14ac:dyDescent="0.25">
      <c r="A58" s="7" t="s">
        <v>61</v>
      </c>
      <c r="B58" s="115" t="s">
        <v>100</v>
      </c>
      <c r="C58" s="115"/>
      <c r="D58" s="115"/>
      <c r="E58" s="115"/>
      <c r="F58" s="115"/>
      <c r="G58" s="115"/>
      <c r="H58" s="5">
        <v>0</v>
      </c>
      <c r="I58" s="5">
        <v>151</v>
      </c>
      <c r="J58" s="5">
        <v>0</v>
      </c>
      <c r="K58" s="38">
        <f t="shared" si="1"/>
        <v>0</v>
      </c>
      <c r="M58" t="s">
        <v>81</v>
      </c>
      <c r="N58">
        <f>J56*0.05</f>
        <v>4.9000000000000004</v>
      </c>
    </row>
    <row r="59" spans="1:18" x14ac:dyDescent="0.25">
      <c r="A59" s="7"/>
      <c r="B59" s="60" t="s">
        <v>101</v>
      </c>
      <c r="C59" s="63"/>
      <c r="D59" s="63"/>
      <c r="E59" s="63"/>
      <c r="F59" s="63"/>
      <c r="G59" s="64"/>
      <c r="H59" s="5">
        <v>0</v>
      </c>
      <c r="I59" s="5">
        <v>14</v>
      </c>
      <c r="J59" s="5">
        <v>0</v>
      </c>
      <c r="K59" s="38">
        <f t="shared" si="1"/>
        <v>0</v>
      </c>
      <c r="M59" t="s">
        <v>80</v>
      </c>
      <c r="N59">
        <f>J56*0.27</f>
        <v>26.46</v>
      </c>
    </row>
    <row r="60" spans="1:18" x14ac:dyDescent="0.25">
      <c r="A60" s="7" t="s">
        <v>62</v>
      </c>
      <c r="B60" s="85" t="s">
        <v>103</v>
      </c>
      <c r="C60" s="116"/>
      <c r="D60" s="116"/>
      <c r="E60" s="116"/>
      <c r="F60" s="116"/>
      <c r="G60" s="117"/>
      <c r="H60" s="5">
        <v>0</v>
      </c>
      <c r="I60" s="5">
        <v>17</v>
      </c>
      <c r="J60" s="5">
        <v>0</v>
      </c>
      <c r="K60" s="38">
        <f t="shared" si="1"/>
        <v>0</v>
      </c>
      <c r="M60" s="53" t="s">
        <v>78</v>
      </c>
      <c r="N60" s="53">
        <f>J58*0.27</f>
        <v>0</v>
      </c>
      <c r="R60" s="48"/>
    </row>
    <row r="61" spans="1:18" x14ac:dyDescent="0.25">
      <c r="A61" s="7"/>
      <c r="B61" s="60" t="s">
        <v>104</v>
      </c>
      <c r="C61" s="71"/>
      <c r="D61" s="71"/>
      <c r="E61" s="71"/>
      <c r="F61" s="71"/>
      <c r="G61" s="72"/>
      <c r="H61" s="5">
        <v>0</v>
      </c>
      <c r="I61" s="5">
        <v>4</v>
      </c>
      <c r="J61" s="5">
        <v>0</v>
      </c>
      <c r="K61" s="38">
        <f t="shared" si="1"/>
        <v>0</v>
      </c>
      <c r="M61" t="s">
        <v>79</v>
      </c>
      <c r="N61">
        <f>(J62-N52-60)*0.27</f>
        <v>51.300000000000004</v>
      </c>
      <c r="R61" s="48"/>
    </row>
    <row r="62" spans="1:18" s="53" customFormat="1" x14ac:dyDescent="0.25">
      <c r="A62" s="51" t="s">
        <v>63</v>
      </c>
      <c r="B62" s="94" t="s">
        <v>118</v>
      </c>
      <c r="C62" s="94"/>
      <c r="D62" s="94"/>
      <c r="E62" s="94"/>
      <c r="F62" s="94"/>
      <c r="G62" s="94"/>
      <c r="H62" s="52">
        <v>300</v>
      </c>
      <c r="I62" s="52">
        <v>3408</v>
      </c>
      <c r="J62" s="52">
        <v>300</v>
      </c>
      <c r="K62" s="52">
        <f t="shared" si="1"/>
        <v>0</v>
      </c>
      <c r="N62" s="127">
        <f>SUM(N57:N61)</f>
        <v>151.51000000000002</v>
      </c>
    </row>
    <row r="63" spans="1:18" x14ac:dyDescent="0.25">
      <c r="B63" s="8" t="s">
        <v>105</v>
      </c>
      <c r="C63" s="9"/>
      <c r="D63" s="9"/>
      <c r="E63" s="9"/>
      <c r="F63" s="9"/>
      <c r="G63" s="10"/>
      <c r="H63" s="5">
        <v>0</v>
      </c>
      <c r="I63" s="5">
        <v>6001</v>
      </c>
      <c r="J63" s="5">
        <v>0</v>
      </c>
      <c r="K63" s="38">
        <f t="shared" si="1"/>
        <v>0</v>
      </c>
    </row>
    <row r="64" spans="1:18" s="53" customFormat="1" x14ac:dyDescent="0.25">
      <c r="A64" s="51" t="s">
        <v>64</v>
      </c>
      <c r="B64" s="57" t="s">
        <v>106</v>
      </c>
      <c r="C64" s="58"/>
      <c r="D64" s="58"/>
      <c r="E64" s="58"/>
      <c r="F64" s="58"/>
      <c r="G64" s="59"/>
      <c r="H64" s="52">
        <v>630</v>
      </c>
      <c r="I64" s="52">
        <v>360</v>
      </c>
      <c r="J64" s="52">
        <v>595</v>
      </c>
      <c r="K64" s="52">
        <f t="shared" si="1"/>
        <v>-35</v>
      </c>
      <c r="O64" s="56"/>
    </row>
    <row r="65" spans="1:11" x14ac:dyDescent="0.25">
      <c r="A65" s="7" t="s">
        <v>102</v>
      </c>
      <c r="B65" s="8" t="s">
        <v>107</v>
      </c>
      <c r="C65" s="9"/>
      <c r="D65" s="9"/>
      <c r="E65" s="9"/>
      <c r="F65" s="9"/>
      <c r="G65" s="10"/>
      <c r="H65" s="5">
        <v>0</v>
      </c>
      <c r="I65" s="5">
        <v>0</v>
      </c>
      <c r="J65" s="5">
        <v>0</v>
      </c>
      <c r="K65" s="38">
        <f t="shared" si="1"/>
        <v>0</v>
      </c>
    </row>
    <row r="66" spans="1:11" s="53" customFormat="1" x14ac:dyDescent="0.25">
      <c r="A66" s="51" t="s">
        <v>65</v>
      </c>
      <c r="B66" s="57" t="s">
        <v>108</v>
      </c>
      <c r="C66" s="58"/>
      <c r="D66" s="58"/>
      <c r="E66" s="58"/>
      <c r="F66" s="58"/>
      <c r="G66" s="59"/>
      <c r="H66" s="52">
        <v>170</v>
      </c>
      <c r="I66" s="52">
        <v>989</v>
      </c>
      <c r="J66" s="52">
        <v>175</v>
      </c>
      <c r="K66" s="52">
        <f t="shared" si="1"/>
        <v>5</v>
      </c>
    </row>
    <row r="67" spans="1:11" s="53" customFormat="1" x14ac:dyDescent="0.25">
      <c r="A67" s="51"/>
      <c r="B67" s="57" t="s">
        <v>109</v>
      </c>
      <c r="C67" s="58"/>
      <c r="D67" s="58"/>
      <c r="E67" s="58"/>
      <c r="F67" s="58"/>
      <c r="G67" s="59"/>
      <c r="H67" s="52">
        <v>0</v>
      </c>
      <c r="I67" s="52">
        <v>21</v>
      </c>
      <c r="J67" s="52">
        <v>0</v>
      </c>
      <c r="K67" s="52">
        <f t="shared" si="1"/>
        <v>0</v>
      </c>
    </row>
    <row r="68" spans="1:11" s="53" customFormat="1" x14ac:dyDescent="0.25">
      <c r="A68" s="51"/>
      <c r="B68" s="57" t="s">
        <v>110</v>
      </c>
      <c r="C68" s="58"/>
      <c r="D68" s="58"/>
      <c r="E68" s="58"/>
      <c r="F68" s="58"/>
      <c r="G68" s="59"/>
      <c r="H68" s="52">
        <v>0</v>
      </c>
      <c r="I68" s="52">
        <v>339</v>
      </c>
      <c r="J68" s="52">
        <v>0</v>
      </c>
      <c r="K68" s="52">
        <f t="shared" si="1"/>
        <v>0</v>
      </c>
    </row>
    <row r="69" spans="1:11" s="53" customFormat="1" x14ac:dyDescent="0.25">
      <c r="A69" s="51" t="s">
        <v>66</v>
      </c>
      <c r="B69" s="57" t="s">
        <v>111</v>
      </c>
      <c r="C69" s="58"/>
      <c r="D69" s="58"/>
      <c r="E69" s="58"/>
      <c r="F69" s="58"/>
      <c r="G69" s="59"/>
      <c r="H69" s="52">
        <v>184</v>
      </c>
      <c r="I69" s="52">
        <v>1192</v>
      </c>
      <c r="J69" s="52">
        <v>184</v>
      </c>
      <c r="K69" s="52">
        <f t="shared" si="1"/>
        <v>0</v>
      </c>
    </row>
    <row r="70" spans="1:11" x14ac:dyDescent="0.25">
      <c r="A70" s="7"/>
      <c r="B70" s="14" t="s">
        <v>45</v>
      </c>
      <c r="C70" s="25"/>
      <c r="D70" s="25"/>
      <c r="E70" s="25"/>
      <c r="F70" s="25"/>
      <c r="G70" s="26"/>
      <c r="H70" s="27">
        <f>SUM(H71:H72)</f>
        <v>0</v>
      </c>
      <c r="I70" s="27">
        <f>SUM(I71:I72)</f>
        <v>0</v>
      </c>
      <c r="J70" s="27">
        <f>SUM(J71:J72)</f>
        <v>0</v>
      </c>
      <c r="K70" s="43">
        <f t="shared" si="1"/>
        <v>0</v>
      </c>
    </row>
    <row r="71" spans="1:11" x14ac:dyDescent="0.25">
      <c r="A71" s="7"/>
      <c r="B71" s="114" t="s">
        <v>46</v>
      </c>
      <c r="C71" s="114"/>
      <c r="D71" s="114"/>
      <c r="E71" s="114"/>
      <c r="F71" s="114"/>
      <c r="G71" s="114"/>
      <c r="H71" s="5">
        <v>0</v>
      </c>
      <c r="I71" s="5">
        <v>0</v>
      </c>
      <c r="J71" s="5">
        <v>0</v>
      </c>
      <c r="K71" s="38">
        <f t="shared" si="1"/>
        <v>0</v>
      </c>
    </row>
    <row r="72" spans="1:11" x14ac:dyDescent="0.25">
      <c r="A72" s="7"/>
      <c r="B72" s="105" t="s">
        <v>121</v>
      </c>
      <c r="C72" s="106"/>
      <c r="D72" s="106"/>
      <c r="E72" s="106"/>
      <c r="F72" s="106"/>
      <c r="G72" s="107"/>
      <c r="H72" s="5">
        <v>0</v>
      </c>
      <c r="I72" s="5">
        <v>0</v>
      </c>
      <c r="J72" s="5">
        <v>0</v>
      </c>
      <c r="K72" s="38">
        <f t="shared" si="1"/>
        <v>0</v>
      </c>
    </row>
    <row r="73" spans="1:11" x14ac:dyDescent="0.25">
      <c r="A73" s="7"/>
      <c r="B73" s="14" t="s">
        <v>47</v>
      </c>
      <c r="C73" s="15"/>
      <c r="D73" s="15"/>
      <c r="E73" s="15"/>
      <c r="F73" s="15"/>
      <c r="G73" s="16"/>
      <c r="H73" s="6">
        <f>SUM(H74)</f>
        <v>0</v>
      </c>
      <c r="I73" s="6">
        <f>SUM(I74)</f>
        <v>0</v>
      </c>
      <c r="J73" s="6">
        <f>SUM(J74)</f>
        <v>0</v>
      </c>
      <c r="K73" s="43">
        <f t="shared" si="1"/>
        <v>0</v>
      </c>
    </row>
    <row r="74" spans="1:11" x14ac:dyDescent="0.25">
      <c r="A74" s="7"/>
      <c r="B74" s="28" t="s">
        <v>48</v>
      </c>
      <c r="C74" s="15"/>
      <c r="D74" s="15"/>
      <c r="E74" s="15"/>
      <c r="F74" s="15"/>
      <c r="G74" s="16"/>
      <c r="H74" s="5">
        <v>0</v>
      </c>
      <c r="I74" s="5">
        <v>0</v>
      </c>
      <c r="J74" s="5">
        <v>0</v>
      </c>
      <c r="K74" s="38">
        <f t="shared" si="1"/>
        <v>0</v>
      </c>
    </row>
    <row r="75" spans="1:11" x14ac:dyDescent="0.25">
      <c r="A75" s="7"/>
      <c r="B75" s="77" t="s">
        <v>112</v>
      </c>
      <c r="C75" s="69"/>
      <c r="D75" s="69"/>
      <c r="E75" s="69"/>
      <c r="F75" s="69"/>
      <c r="G75" s="70"/>
      <c r="H75" s="6">
        <v>0</v>
      </c>
      <c r="I75" s="6">
        <f>I76</f>
        <v>3000</v>
      </c>
      <c r="J75" s="6">
        <v>0</v>
      </c>
      <c r="K75" s="43">
        <f t="shared" si="1"/>
        <v>0</v>
      </c>
    </row>
    <row r="76" spans="1:11" x14ac:dyDescent="0.25">
      <c r="A76" s="7"/>
      <c r="B76" s="28" t="s">
        <v>113</v>
      </c>
      <c r="C76" s="69"/>
      <c r="D76" s="69"/>
      <c r="E76" s="69"/>
      <c r="F76" s="69"/>
      <c r="G76" s="70"/>
      <c r="H76" s="5">
        <v>0</v>
      </c>
      <c r="I76" s="5">
        <v>3000</v>
      </c>
      <c r="J76" s="5">
        <v>0</v>
      </c>
      <c r="K76" s="38">
        <f t="shared" si="1"/>
        <v>0</v>
      </c>
    </row>
    <row r="77" spans="1:11" x14ac:dyDescent="0.25">
      <c r="A77" s="7"/>
      <c r="B77" s="14" t="s">
        <v>36</v>
      </c>
      <c r="C77" s="9"/>
      <c r="D77" s="9"/>
      <c r="E77" s="9"/>
      <c r="F77" s="9"/>
      <c r="G77" s="10"/>
      <c r="H77" s="6">
        <f>SUM(H78:H81)</f>
        <v>0</v>
      </c>
      <c r="I77" s="6">
        <f>SUM(I78:I81)</f>
        <v>855</v>
      </c>
      <c r="J77" s="6">
        <f>SUM(J78:J81)</f>
        <v>0</v>
      </c>
      <c r="K77" s="43">
        <f t="shared" si="1"/>
        <v>0</v>
      </c>
    </row>
    <row r="78" spans="1:11" x14ac:dyDescent="0.25">
      <c r="A78" s="7"/>
      <c r="B78" s="85" t="s">
        <v>34</v>
      </c>
      <c r="C78" s="91"/>
      <c r="D78" s="91"/>
      <c r="E78" s="91"/>
      <c r="F78" s="91"/>
      <c r="G78" s="92"/>
      <c r="H78" s="5">
        <v>0</v>
      </c>
      <c r="I78" s="5">
        <v>347</v>
      </c>
      <c r="J78" s="5">
        <v>0</v>
      </c>
      <c r="K78" s="38">
        <f t="shared" si="1"/>
        <v>0</v>
      </c>
    </row>
    <row r="79" spans="1:11" x14ac:dyDescent="0.25">
      <c r="A79" s="7"/>
      <c r="B79" s="113" t="s">
        <v>114</v>
      </c>
      <c r="C79" s="91"/>
      <c r="D79" s="91"/>
      <c r="E79" s="91"/>
      <c r="F79" s="91"/>
      <c r="G79" s="92"/>
      <c r="H79" s="5">
        <v>0</v>
      </c>
      <c r="I79" s="5">
        <v>8</v>
      </c>
      <c r="J79" s="5">
        <v>0</v>
      </c>
      <c r="K79" s="38">
        <f t="shared" si="1"/>
        <v>0</v>
      </c>
    </row>
    <row r="80" spans="1:11" x14ac:dyDescent="0.25">
      <c r="A80" s="7"/>
      <c r="B80" s="85" t="s">
        <v>35</v>
      </c>
      <c r="C80" s="91"/>
      <c r="D80" s="91"/>
      <c r="E80" s="91"/>
      <c r="F80" s="91"/>
      <c r="G80" s="92"/>
      <c r="H80" s="5">
        <v>0</v>
      </c>
      <c r="I80" s="5">
        <v>0</v>
      </c>
      <c r="J80" s="5">
        <v>0</v>
      </c>
      <c r="K80" s="38">
        <f t="shared" si="1"/>
        <v>0</v>
      </c>
    </row>
    <row r="81" spans="1:11" x14ac:dyDescent="0.25">
      <c r="A81" s="7" t="s">
        <v>67</v>
      </c>
      <c r="B81" s="113" t="s">
        <v>115</v>
      </c>
      <c r="C81" s="91"/>
      <c r="D81" s="91"/>
      <c r="E81" s="91"/>
      <c r="F81" s="91"/>
      <c r="G81" s="92"/>
      <c r="H81" s="5">
        <f t="shared" ref="H81" si="2">G81-F81</f>
        <v>0</v>
      </c>
      <c r="I81" s="5">
        <v>500</v>
      </c>
      <c r="J81" s="5">
        <v>0</v>
      </c>
      <c r="K81" s="38">
        <f t="shared" si="1"/>
        <v>0</v>
      </c>
    </row>
    <row r="82" spans="1:11" x14ac:dyDescent="0.25">
      <c r="A82" s="7"/>
      <c r="B82" s="108" t="s">
        <v>38</v>
      </c>
      <c r="C82" s="109"/>
      <c r="D82" s="109"/>
      <c r="E82" s="109"/>
      <c r="F82" s="109"/>
      <c r="G82" s="110"/>
      <c r="H82" s="6">
        <f t="shared" ref="H82:J82" si="3">+H83</f>
        <v>0</v>
      </c>
      <c r="I82" s="6">
        <f>+I83+I84</f>
        <v>1353</v>
      </c>
      <c r="J82" s="6">
        <f t="shared" si="3"/>
        <v>0</v>
      </c>
      <c r="K82" s="43">
        <f t="shared" si="1"/>
        <v>0</v>
      </c>
    </row>
    <row r="83" spans="1:11" x14ac:dyDescent="0.25">
      <c r="A83" s="7"/>
      <c r="B83" s="85" t="s">
        <v>116</v>
      </c>
      <c r="C83" s="86"/>
      <c r="D83" s="86"/>
      <c r="E83" s="86"/>
      <c r="F83" s="86"/>
      <c r="G83" s="87"/>
      <c r="H83" s="5">
        <v>0</v>
      </c>
      <c r="I83" s="5">
        <v>753</v>
      </c>
      <c r="J83" s="5">
        <v>0</v>
      </c>
      <c r="K83" s="38">
        <f t="shared" si="1"/>
        <v>0</v>
      </c>
    </row>
    <row r="84" spans="1:11" x14ac:dyDescent="0.25">
      <c r="A84" s="7"/>
      <c r="B84" s="60" t="s">
        <v>117</v>
      </c>
      <c r="C84" s="61"/>
      <c r="D84" s="61"/>
      <c r="E84" s="61"/>
      <c r="F84" s="61"/>
      <c r="G84" s="62"/>
      <c r="H84" s="5">
        <v>0</v>
      </c>
      <c r="I84" s="5">
        <v>600</v>
      </c>
      <c r="J84" s="5">
        <v>0</v>
      </c>
      <c r="K84" s="38">
        <f t="shared" si="1"/>
        <v>0</v>
      </c>
    </row>
    <row r="85" spans="1:11" x14ac:dyDescent="0.25">
      <c r="A85" s="7"/>
      <c r="B85" s="111" t="s">
        <v>4</v>
      </c>
      <c r="C85" s="111"/>
      <c r="D85" s="111"/>
      <c r="E85" s="111"/>
      <c r="F85" s="111"/>
      <c r="G85" s="111"/>
      <c r="H85" s="27">
        <f>H82+H35</f>
        <v>3303</v>
      </c>
      <c r="I85" s="27">
        <f>I82+I35</f>
        <v>30385</v>
      </c>
      <c r="J85" s="27">
        <f>J82+J35</f>
        <v>3303</v>
      </c>
      <c r="K85" s="43">
        <f t="shared" si="1"/>
        <v>0</v>
      </c>
    </row>
    <row r="86" spans="1:11" x14ac:dyDescent="0.25">
      <c r="A86" s="7"/>
      <c r="B86" s="30"/>
      <c r="C86" s="31"/>
      <c r="D86" s="31"/>
      <c r="E86" s="31"/>
      <c r="F86" s="31"/>
      <c r="G86" s="32"/>
    </row>
    <row r="87" spans="1:11" ht="45" x14ac:dyDescent="0.25">
      <c r="A87" s="7"/>
      <c r="B87" s="112" t="s">
        <v>5</v>
      </c>
      <c r="C87" s="112"/>
      <c r="D87" s="112"/>
      <c r="E87" s="112"/>
      <c r="F87" s="112"/>
      <c r="G87" s="112"/>
      <c r="H87" s="4" t="s">
        <v>19</v>
      </c>
      <c r="I87" s="4" t="s">
        <v>82</v>
      </c>
      <c r="J87" s="4" t="s">
        <v>83</v>
      </c>
      <c r="K87" s="46" t="s">
        <v>18</v>
      </c>
    </row>
    <row r="88" spans="1:11" x14ac:dyDescent="0.25">
      <c r="A88" s="7"/>
      <c r="B88" s="104" t="s">
        <v>6</v>
      </c>
      <c r="C88" s="104"/>
      <c r="D88" s="104"/>
      <c r="E88" s="104"/>
      <c r="F88" s="104"/>
      <c r="G88" s="104"/>
      <c r="H88" s="5">
        <v>0</v>
      </c>
      <c r="I88" s="5">
        <v>1</v>
      </c>
      <c r="J88" s="5">
        <v>0</v>
      </c>
      <c r="K88" s="47">
        <f>+J88-I88</f>
        <v>-1</v>
      </c>
    </row>
    <row r="89" spans="1:11" x14ac:dyDescent="0.25">
      <c r="A89" s="7"/>
      <c r="B89" s="104" t="s">
        <v>7</v>
      </c>
      <c r="C89" s="104"/>
      <c r="D89" s="104"/>
      <c r="E89" s="104"/>
      <c r="F89" s="104"/>
      <c r="G89" s="104"/>
      <c r="H89" s="5">
        <v>0</v>
      </c>
      <c r="I89" s="5">
        <v>0</v>
      </c>
      <c r="J89" s="5">
        <v>0</v>
      </c>
      <c r="K89" s="47">
        <f t="shared" ref="K89:K91" si="4">+J89-I89</f>
        <v>0</v>
      </c>
    </row>
    <row r="90" spans="1:11" x14ac:dyDescent="0.25">
      <c r="A90" s="29"/>
      <c r="B90" s="33" t="s">
        <v>8</v>
      </c>
      <c r="C90" s="23"/>
      <c r="D90" s="23"/>
      <c r="E90" s="23"/>
      <c r="F90" s="23"/>
      <c r="G90" s="24"/>
      <c r="H90" s="5">
        <v>0</v>
      </c>
      <c r="I90" s="5">
        <v>0</v>
      </c>
      <c r="J90" s="5">
        <v>0</v>
      </c>
      <c r="K90" s="47">
        <f t="shared" si="4"/>
        <v>0</v>
      </c>
    </row>
    <row r="91" spans="1:11" x14ac:dyDescent="0.25">
      <c r="A91" s="29"/>
      <c r="B91" s="33" t="s">
        <v>9</v>
      </c>
      <c r="C91" s="23"/>
      <c r="D91" s="23"/>
      <c r="E91" s="23"/>
      <c r="F91" s="23"/>
      <c r="G91" s="24"/>
      <c r="H91" s="5">
        <f>G91-F91</f>
        <v>0</v>
      </c>
      <c r="I91" s="5">
        <v>2</v>
      </c>
      <c r="J91" s="5">
        <v>3</v>
      </c>
      <c r="K91" s="47">
        <f t="shared" si="4"/>
        <v>1</v>
      </c>
    </row>
    <row r="92" spans="1:11" x14ac:dyDescent="0.25">
      <c r="A92" s="29"/>
      <c r="B92" s="34" t="s">
        <v>10</v>
      </c>
      <c r="C92" s="35"/>
      <c r="D92" s="35"/>
      <c r="E92" s="35"/>
      <c r="F92" s="35"/>
      <c r="G92" s="36"/>
      <c r="H92" s="27">
        <f>SUM(H88:H91)</f>
        <v>0</v>
      </c>
      <c r="I92" s="27">
        <f>SUM(I88:I91)</f>
        <v>3</v>
      </c>
      <c r="J92" s="27">
        <f>SUM(J88:J91)</f>
        <v>3</v>
      </c>
      <c r="K92" s="27">
        <f>SUM(K88:K91)</f>
        <v>0</v>
      </c>
    </row>
    <row r="93" spans="1:11" x14ac:dyDescent="0.25">
      <c r="A93" s="29"/>
    </row>
    <row r="94" spans="1:11" x14ac:dyDescent="0.25">
      <c r="A94" s="29"/>
      <c r="B94" s="37"/>
    </row>
    <row r="95" spans="1:11" x14ac:dyDescent="0.25">
      <c r="A95" s="7"/>
    </row>
  </sheetData>
  <mergeCells count="56">
    <mergeCell ref="B9:G9"/>
    <mergeCell ref="B4:G4"/>
    <mergeCell ref="B5:G5"/>
    <mergeCell ref="B6:G6"/>
    <mergeCell ref="B7:G7"/>
    <mergeCell ref="B8:G8"/>
    <mergeCell ref="B10:G10"/>
    <mergeCell ref="B11:G11"/>
    <mergeCell ref="B14:G14"/>
    <mergeCell ref="B19:G19"/>
    <mergeCell ref="B30:G30"/>
    <mergeCell ref="B12:G12"/>
    <mergeCell ref="B15:G15"/>
    <mergeCell ref="B26:G26"/>
    <mergeCell ref="B13:G13"/>
    <mergeCell ref="B27:G27"/>
    <mergeCell ref="B21:G21"/>
    <mergeCell ref="B71:G71"/>
    <mergeCell ref="B52:G52"/>
    <mergeCell ref="B53:G53"/>
    <mergeCell ref="B56:G56"/>
    <mergeCell ref="B57:G57"/>
    <mergeCell ref="B58:G58"/>
    <mergeCell ref="B60:G60"/>
    <mergeCell ref="B62:G62"/>
    <mergeCell ref="B88:G88"/>
    <mergeCell ref="B89:G89"/>
    <mergeCell ref="B72:G72"/>
    <mergeCell ref="B78:G78"/>
    <mergeCell ref="B82:G82"/>
    <mergeCell ref="B83:G83"/>
    <mergeCell ref="B85:G85"/>
    <mergeCell ref="B87:G87"/>
    <mergeCell ref="B80:G80"/>
    <mergeCell ref="B81:G81"/>
    <mergeCell ref="B79:G79"/>
    <mergeCell ref="B22:G22"/>
    <mergeCell ref="B23:G23"/>
    <mergeCell ref="B24:G24"/>
    <mergeCell ref="B25:G25"/>
    <mergeCell ref="B39:G39"/>
    <mergeCell ref="B36:G36"/>
    <mergeCell ref="B31:G31"/>
    <mergeCell ref="B34:G34"/>
    <mergeCell ref="B35:G35"/>
    <mergeCell ref="B37:G37"/>
    <mergeCell ref="B38:G38"/>
    <mergeCell ref="B43:G43"/>
    <mergeCell ref="B44:G44"/>
    <mergeCell ref="B45:G45"/>
    <mergeCell ref="B51:G51"/>
    <mergeCell ref="B55:G55"/>
    <mergeCell ref="B46:G46"/>
    <mergeCell ref="B47:G47"/>
    <mergeCell ref="B50:G50"/>
    <mergeCell ref="B48:G48"/>
  </mergeCells>
  <pageMargins left="0.23622047244094491" right="0.23622047244094491" top="0.74803149606299213" bottom="0.74803149606299213" header="0.31496062992125984" footer="0.31496062992125984"/>
  <pageSetup paperSize="9" scale="60" orientation="portrait" r:id="rId1"/>
  <headerFooter>
    <oddHeader>&amp;R1. sz. melléklet</oddHeader>
  </headerFooter>
  <rowBreaks count="1" manualBreakCount="1">
    <brk id="3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2021 mód</vt:lpstr>
      <vt:lpstr>'2021 mód'!Nyomtatási_terület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lengyelkrisztina</cp:lastModifiedBy>
  <cp:lastPrinted>2022-01-26T13:29:17Z</cp:lastPrinted>
  <dcterms:created xsi:type="dcterms:W3CDTF">2017-12-01T10:15:35Z</dcterms:created>
  <dcterms:modified xsi:type="dcterms:W3CDTF">2022-01-26T13:35:44Z</dcterms:modified>
</cp:coreProperties>
</file>