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work\Gondnoksági Iroda\Lengyel Krisztina\2021. évi előterjesztések\2021. évi utolsó módosítás\RNÖ\"/>
    </mc:Choice>
  </mc:AlternateContent>
  <bookViews>
    <workbookView xWindow="-105" yWindow="-105" windowWidth="23250" windowHeight="12570"/>
  </bookViews>
  <sheets>
    <sheet name="2021 mód" sheetId="1" r:id="rId1"/>
  </sheets>
  <definedNames>
    <definedName name="_xlnm.Print_Area" localSheetId="0">'2021 mód'!$B$1:$E$73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7" i="1" l="1"/>
  <c r="D13" i="1"/>
  <c r="D71" i="1"/>
  <c r="C71" i="1"/>
  <c r="D67" i="1"/>
  <c r="D58" i="1"/>
  <c r="C58" i="1"/>
  <c r="D56" i="1"/>
  <c r="C56" i="1"/>
  <c r="D59" i="1"/>
  <c r="D61" i="1"/>
  <c r="D63" i="1"/>
  <c r="D53" i="1"/>
  <c r="C53" i="1"/>
  <c r="D51" i="1"/>
  <c r="D49" i="1"/>
  <c r="C49" i="1"/>
  <c r="C45" i="1"/>
  <c r="D45" i="1"/>
  <c r="D41" i="1"/>
  <c r="C41" i="1"/>
  <c r="D39" i="1"/>
  <c r="C39" i="1"/>
  <c r="D65" i="1" l="1"/>
  <c r="E67" i="1"/>
  <c r="E50" i="1" l="1"/>
  <c r="C70" i="1" l="1"/>
  <c r="C65" i="1"/>
  <c r="C63" i="1"/>
  <c r="C61" i="1"/>
  <c r="C59" i="1"/>
  <c r="C54" i="1"/>
  <c r="C51" i="1"/>
  <c r="C40" i="1"/>
  <c r="C34" i="1"/>
  <c r="C21" i="1"/>
  <c r="C20" i="1" s="1"/>
  <c r="C17" i="1"/>
  <c r="C8" i="1"/>
  <c r="C7" i="1"/>
  <c r="C6" i="1" s="1"/>
  <c r="C44" i="1" l="1"/>
  <c r="C33" i="1" s="1"/>
  <c r="C32" i="1" s="1"/>
  <c r="C72" i="1" s="1"/>
  <c r="C28" i="1"/>
  <c r="D54" i="1"/>
  <c r="E52" i="1" l="1"/>
  <c r="E16" i="1" l="1"/>
  <c r="E57" i="1"/>
  <c r="E46" i="1" l="1"/>
  <c r="E64" i="1" l="1"/>
  <c r="E63" i="1"/>
  <c r="D17" i="1"/>
  <c r="E19" i="1"/>
  <c r="E18" i="1"/>
  <c r="D70" i="1" l="1"/>
  <c r="D40" i="1"/>
  <c r="D34" i="1"/>
  <c r="D44" i="1" l="1"/>
  <c r="D33" i="1" s="1"/>
  <c r="D32" i="1" s="1"/>
  <c r="D72" i="1" s="1"/>
  <c r="E26" i="1" l="1"/>
  <c r="D21" i="1" l="1"/>
  <c r="D20" i="1" s="1"/>
  <c r="E27" i="1"/>
  <c r="E71" i="1" l="1"/>
  <c r="E70" i="1"/>
  <c r="E69" i="1"/>
  <c r="E68" i="1"/>
  <c r="E66" i="1"/>
  <c r="E62" i="1"/>
  <c r="E60" i="1"/>
  <c r="E58" i="1"/>
  <c r="E56" i="1"/>
  <c r="E55" i="1"/>
  <c r="E54" i="1"/>
  <c r="E53" i="1"/>
  <c r="E51" i="1"/>
  <c r="E49" i="1"/>
  <c r="E48" i="1"/>
  <c r="E47" i="1"/>
  <c r="E45" i="1"/>
  <c r="E43" i="1"/>
  <c r="E42" i="1"/>
  <c r="E41" i="1"/>
  <c r="E39" i="1"/>
  <c r="E38" i="1"/>
  <c r="E37" i="1"/>
  <c r="E36" i="1"/>
  <c r="E35" i="1"/>
  <c r="E25" i="1"/>
  <c r="E24" i="1"/>
  <c r="E23" i="1"/>
  <c r="E22" i="1"/>
  <c r="E17" i="1"/>
  <c r="E15" i="1"/>
  <c r="E14" i="1"/>
  <c r="E13" i="1"/>
  <c r="E12" i="1"/>
  <c r="E11" i="1"/>
  <c r="E10" i="1"/>
  <c r="E9" i="1"/>
  <c r="D8" i="1"/>
  <c r="D7" i="1" s="1"/>
  <c r="E65" i="1" l="1"/>
  <c r="E59" i="1"/>
  <c r="E61" i="1"/>
  <c r="E8" i="1"/>
  <c r="E34" i="1"/>
  <c r="E40" i="1"/>
  <c r="D6" i="1"/>
  <c r="E20" i="1"/>
  <c r="E21" i="1"/>
  <c r="E44" i="1" l="1"/>
  <c r="E6" i="1"/>
  <c r="E28" i="1" s="1"/>
  <c r="E7" i="1"/>
  <c r="D28" i="1"/>
  <c r="E33" i="1"/>
  <c r="E72" i="1" l="1"/>
  <c r="E32" i="1"/>
</calcChain>
</file>

<file path=xl/sharedStrings.xml><?xml version="1.0" encoding="utf-8"?>
<sst xmlns="http://schemas.openxmlformats.org/spreadsheetml/2006/main" count="106" uniqueCount="104">
  <si>
    <t>BEVÉTELEK</t>
  </si>
  <si>
    <t>I. Tárgyévi működési bevételek</t>
  </si>
  <si>
    <t>BEVÉTELEK mindösszesen</t>
  </si>
  <si>
    <t>KIADÁSOK</t>
  </si>
  <si>
    <r>
      <t>I.</t>
    </r>
    <r>
      <rPr>
        <sz val="7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</si>
  <si>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>1.2. Feladatalapú támogatás maradványa</t>
  </si>
  <si>
    <t>1.3. Önkormányzati támogatás maradványa</t>
  </si>
  <si>
    <t>1.2.1. Munkaadót terhelő járulékok (tiszteletdíj, repiadó, cégtelefon)</t>
  </si>
  <si>
    <t>II. Pénzmaradvány</t>
  </si>
  <si>
    <t>1. Működési pénzmaradvány</t>
  </si>
  <si>
    <t>1.4. Közfoglalkoztatási támogatás maradványa</t>
  </si>
  <si>
    <r>
      <t>1.1.2.</t>
    </r>
    <r>
      <rPr>
        <sz val="7"/>
        <color indexed="8"/>
        <rFont val="Times New Roman"/>
        <family val="1"/>
        <charset val="238"/>
      </rPr>
      <t>  </t>
    </r>
    <r>
      <rPr>
        <sz val="12"/>
        <color indexed="8"/>
        <rFont val="Times New Roman"/>
        <family val="1"/>
        <charset val="238"/>
      </rPr>
      <t>Kaposvár MJV Önkormányzatának támogatása</t>
    </r>
  </si>
  <si>
    <t>1.1.1.2. Feladatalapú támogatás</t>
  </si>
  <si>
    <t>1.1.1.1. Működési támogatás</t>
  </si>
  <si>
    <r>
      <t>1.1.1.</t>
    </r>
    <r>
      <rPr>
        <sz val="7"/>
        <color indexed="8"/>
        <rFont val="Times New Roman"/>
        <family val="1"/>
        <charset val="238"/>
      </rPr>
      <t xml:space="preserve">  </t>
    </r>
    <r>
      <rPr>
        <sz val="12"/>
        <color indexed="8"/>
        <rFont val="Times New Roman"/>
        <family val="1"/>
        <charset val="238"/>
      </rPr>
      <t>Központi támogatás</t>
    </r>
  </si>
  <si>
    <r>
      <t>1.1.</t>
    </r>
    <r>
      <rPr>
        <b/>
        <sz val="7"/>
        <color indexed="8"/>
        <rFont val="Times New Roman"/>
        <family val="1"/>
        <charset val="238"/>
      </rPr>
      <t xml:space="preserve">  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</si>
  <si>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r>
      <t>1.</t>
    </r>
    <r>
      <rPr>
        <b/>
        <sz val="7"/>
        <color indexed="8"/>
        <rFont val="Times New Roman"/>
        <family val="1"/>
        <charset val="238"/>
      </rPr>
      <t xml:space="preserve"> 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</si>
  <si>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r>
      <t xml:space="preserve">1.1. </t>
    </r>
    <r>
      <rPr>
        <sz val="12"/>
        <color indexed="8"/>
        <rFont val="Times New Roman"/>
        <family val="1"/>
        <charset val="238"/>
      </rPr>
      <t>Állami támogatás maradványa</t>
    </r>
  </si>
  <si>
    <t>1.2. Egyéb bevétel</t>
  </si>
  <si>
    <r>
      <t xml:space="preserve">1.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</si>
  <si>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>1.1. Személyi juttatás összesen</t>
  </si>
  <si>
    <t>1.1.1. Nemzetiségi önkormányzati képviselők tiszteletdíja</t>
  </si>
  <si>
    <t>1.2. Munkaadót terhelő járulékok és szociális hozzájárulási adó</t>
  </si>
  <si>
    <t xml:space="preserve">1.1.2. Munkabér Diákmunka </t>
  </si>
  <si>
    <t>1.2.2. Munkaadót terhelő járulékok Diákmunka</t>
  </si>
  <si>
    <r>
      <t xml:space="preserve">1.3.1. </t>
    </r>
    <r>
      <rPr>
        <sz val="12"/>
        <color indexed="8"/>
        <rFont val="Times New Roman"/>
        <family val="1"/>
        <charset val="238"/>
      </rPr>
      <t>Üzemeltetési anyagok besz.(pl: tisztítószer, rendezvények anyagktg-e)</t>
    </r>
  </si>
  <si>
    <t>1.3. Dologi és egyéb folyó kiadás</t>
  </si>
  <si>
    <t>2. Támogatások</t>
  </si>
  <si>
    <t>II. Tárgyévi felhalmozási célú kiadások</t>
  </si>
  <si>
    <t>2.1. TOP-os pályázatok előlegének visszafizetése CSER</t>
  </si>
  <si>
    <t>1.4. Céltartalék</t>
  </si>
  <si>
    <r>
      <t>1.4.1.</t>
    </r>
    <r>
      <rPr>
        <sz val="12"/>
        <color indexed="8"/>
        <rFont val="Times New Roman"/>
        <family val="1"/>
        <charset val="238"/>
      </rPr>
      <t xml:space="preserve"> NGM Támogatása Cseri városrész (TOP-6.9.1-15.KA1-2016-00001) </t>
    </r>
  </si>
  <si>
    <t>1.5. Általános tartalék</t>
  </si>
  <si>
    <t>1.5.1. Technikai pénzmaradvány (zárolt)</t>
  </si>
  <si>
    <t>KIADÁSOK mindösszesen</t>
  </si>
  <si>
    <t>Eltérés</t>
  </si>
  <si>
    <t>09161</t>
  </si>
  <si>
    <t>0981311</t>
  </si>
  <si>
    <t>051211</t>
  </si>
  <si>
    <t>0511011</t>
  </si>
  <si>
    <t>0511091</t>
  </si>
  <si>
    <t>051231</t>
  </si>
  <si>
    <t>0521</t>
  </si>
  <si>
    <t>053121</t>
  </si>
  <si>
    <t>053211</t>
  </si>
  <si>
    <t>053221</t>
  </si>
  <si>
    <t>053331</t>
  </si>
  <si>
    <t>053361</t>
  </si>
  <si>
    <t>053371</t>
  </si>
  <si>
    <t>053411</t>
  </si>
  <si>
    <t>053511</t>
  </si>
  <si>
    <t>053551</t>
  </si>
  <si>
    <t>05641</t>
  </si>
  <si>
    <t>2021. évi    módosított előirányzat</t>
  </si>
  <si>
    <t>1.5. TOP 6.9.1-1-15-KA1-2016-00001 Cseri projekt</t>
  </si>
  <si>
    <t>1.6. Emberi Erőforrás Min. támogatása Kulturális program maradványa</t>
  </si>
  <si>
    <t>2021. évi módosított előirányzat</t>
  </si>
  <si>
    <t>1.2.1. Egyéb működési bevétel</t>
  </si>
  <si>
    <t>1.2.2. KMJV Önkormányzata által nyújtott kölcsön</t>
  </si>
  <si>
    <t>1.6. Működési tartalék</t>
  </si>
  <si>
    <t>1.6.1. KMJV Önkormányzata által nyújtott kölcsön</t>
  </si>
  <si>
    <t xml:space="preserve">1.1.3. Munkabér közfoglalkoztatottak </t>
  </si>
  <si>
    <t xml:space="preserve">1.2.3. Munkaadót terhelő járulékok közfoglalkoztatottak </t>
  </si>
  <si>
    <t>1.1. Beruházás (informatikai eszközök)</t>
  </si>
  <si>
    <t>1.1.4. Közlekedési költségtérítés 2021.04-2023.02. (23 havi)</t>
  </si>
  <si>
    <t xml:space="preserve">1.1.3. Munkaügyi Kp.  Diákmunka </t>
  </si>
  <si>
    <t>1.1.4. Munkaügyi Kp. Közfoglalkoztatottak támogatása 2021. évre eső része
(2021.09-2022.02.28.)</t>
  </si>
  <si>
    <t>1.1.5. Emberi Erőforrás Támogatáskezelő támogatása Tábor</t>
  </si>
  <si>
    <t>1.1.6. Emberi Erőforrás Támogatáskezelő támogatása rétesfesztivál</t>
  </si>
  <si>
    <t>1.1.7. Emberi Erőforrás Támogatáskezelő támogatása ROM-RKT-21-0102</t>
  </si>
  <si>
    <t>1.3.7. Szakmai tevékenységet segítő szolgáltatás</t>
  </si>
  <si>
    <t>1.3.8. Szakmai tevékenységet segítő szolgáltatás közfoglal. Orvosi vizsg.</t>
  </si>
  <si>
    <r>
      <t>1.3.9.</t>
    </r>
    <r>
      <rPr>
        <sz val="12"/>
        <color indexed="8"/>
        <rFont val="Times New Roman"/>
        <family val="1"/>
        <charset val="238"/>
      </rPr>
      <t> Egyéb szolgáltatások (pl: bank ktg, posta)</t>
    </r>
  </si>
  <si>
    <t>53341</t>
  </si>
  <si>
    <t xml:space="preserve">
</t>
  </si>
  <si>
    <t>055061</t>
  </si>
  <si>
    <t>2.2. ROMA-NEMZ KULT  pályázatok előlegének visszafizetése Rétesfesztivál</t>
  </si>
  <si>
    <t>2.3. Alapítványi támogatás</t>
  </si>
  <si>
    <t>2.4. Emberi Erőforrás Támogatáskezelő-NEMZ-KUL-20 maradványa visszafizetése</t>
  </si>
  <si>
    <t>1.1.5.  Egyéb külső személyi juttatások</t>
  </si>
  <si>
    <r>
      <t xml:space="preserve">1.3.2. </t>
    </r>
    <r>
      <rPr>
        <sz val="12"/>
        <color indexed="8"/>
        <rFont val="Times New Roman"/>
        <family val="1"/>
        <charset val="238"/>
      </rPr>
      <t xml:space="preserve">Üzemeltetési anyagok besz. közfoglalkoztatottak </t>
    </r>
  </si>
  <si>
    <r>
      <t>1.3.3.</t>
    </r>
    <r>
      <rPr>
        <sz val="12"/>
        <color indexed="8"/>
        <rFont val="Times New Roman"/>
        <family val="1"/>
        <charset val="238"/>
      </rPr>
      <t> Informatikai szolgáltatások (internet)</t>
    </r>
  </si>
  <si>
    <r>
      <t>1.3.4.</t>
    </r>
    <r>
      <rPr>
        <sz val="12"/>
        <color indexed="8"/>
        <rFont val="Times New Roman"/>
        <family val="1"/>
        <charset val="238"/>
      </rPr>
      <t> Kommunikációs szolgáltatások (telefon)</t>
    </r>
  </si>
  <si>
    <r>
      <t>1.3.5.</t>
    </r>
    <r>
      <rPr>
        <sz val="12"/>
        <color indexed="8"/>
        <rFont val="Times New Roman"/>
        <family val="1"/>
        <charset val="238"/>
      </rPr>
      <t> Bérleti díj</t>
    </r>
  </si>
  <si>
    <t>1.3.6. Karbantartás kisjavítás</t>
  </si>
  <si>
    <t>1.3.10. Kiküldetések</t>
  </si>
  <si>
    <t>1.3.11. Karbantartás, kisjavítás</t>
  </si>
  <si>
    <t>1.3.12. Működési célú előzetesen felszámított áfa</t>
  </si>
  <si>
    <t>1.3.13. Működési célú előzetesen felszámított áfa közfogi</t>
  </si>
  <si>
    <t>1.3.14. Egyéb dologi kiadások</t>
  </si>
  <si>
    <t xml:space="preserve">-17eFt Rendelkező levél alapján.
'+182e Ft 50/2021 Karácsonyi csomag,
 '+13  Rendelkező levél kissebbségek napja
 -16e Ft 29/2021 hat. ROM-RKT alapján, </t>
  </si>
  <si>
    <t xml:space="preserve">+30e Ft 50/2021 Karácsonyi csomag,
 '-1e Ft  Rendelkező levél kissebbségek napja </t>
  </si>
  <si>
    <t>-80e Ft Kissebbségek napja 48/2021 ,
 '-160e Ft 50/2021 Karácsonyi csomag,
  '-3e Ft Rendelkező levél  kissebbségek napja,</t>
  </si>
  <si>
    <t>+1e Ft közfog orvosi vizsg kieg.</t>
  </si>
  <si>
    <t>-45e Ft  Rendelkező levél alapkján.
 '+10e Ft Rétesfesztivál visszafizetés rendelkező levél. 
'-320e Ft Kissebbségek napja 48/2021, 
'-62e Ft Szakmai tréning 36/2021  
 '-59e Ft 50/2021 Karácsonyi csomag, 
-300eFt 48/2021 Nyomtató,
 '-1e Ft közfog orvosi vizsg kieg,
 '-1e Ft 29/2021 hat. ROM-RKT alapján, 
  '-6e Ft  Rendelkező levél  kissebbségek napja,</t>
  </si>
  <si>
    <t>+17eFt Rendelkező levél alapkján
 ' +6e Ft 29/2021 hat. ROM-RKT alapján,
  +7e Ft 50/2021 Karácsonyi csomag,
 ' +3e Ft  Rendelkező levél  kissebbségek napja</t>
  </si>
  <si>
    <r>
      <t xml:space="preserve">
</t>
    </r>
    <r>
      <rPr>
        <b/>
        <sz val="8"/>
        <rFont val="Calibri"/>
        <family val="2"/>
        <charset val="238"/>
        <scheme val="minor"/>
      </rPr>
      <t>'+45e Ft  Rendelkező levél alapkján 
 '+62e Ft szakmai tréning, 
+400e Ft kisebbségek napja
 ' +11e Ft 29/2021 hat. ROM-RKT alapján,
 '-5e Ft Rendelkező levél kissebbségek napja, 
+1 NAV kerekítés</t>
    </r>
    <r>
      <rPr>
        <sz val="8"/>
        <rFont val="Calibri"/>
        <family val="2"/>
        <charset val="238"/>
        <scheme val="minor"/>
      </rPr>
      <t xml:space="preserve">
</t>
    </r>
  </si>
  <si>
    <t xml:space="preserve"> '-10e Ft Rétesfesztivál visszafizetés rendelkező levél</t>
  </si>
  <si>
    <t>'+142e Közcélú kifizetés bevétel</t>
  </si>
  <si>
    <t>+1eFt NAV kerekítés</t>
  </si>
  <si>
    <t>+142e Ft közfogl</t>
  </si>
  <si>
    <t>+300e Ft 48/2021 nyomtató vásárlás, 
 '-1e Ft Rendelkező levél kissebbségek napja</t>
  </si>
  <si>
    <t>2021. évi 6.sz. módosított új előirányzat</t>
  </si>
  <si>
    <t>Roma Nemzetiségi Önkormányzat 2021. évi költségvetési előirányzat 6. számú módosítása TOP nélkül (adatok e Ft-ban)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</si>
</sst>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B050"/>
      <name val="Calibri"/>
      <family val="2"/>
      <charset val="238"/>
      <scheme val="minor"/>
    </font>
    <font>
      <b/>
      <sz val="8"/>
      <color theme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7030A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quotePrefix="1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/>
    <xf numFmtId="0" fontId="2" fillId="0" borderId="2" xfId="0" applyFont="1" applyBorder="1" applyAlignment="1">
      <alignment horizontal="left"/>
    </xf>
    <xf numFmtId="3" fontId="11" fillId="0" borderId="1" xfId="0" applyNumberFormat="1" applyFont="1" applyBorder="1"/>
    <xf numFmtId="14" fontId="1" fillId="0" borderId="2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16" fontId="1" fillId="0" borderId="2" xfId="0" applyNumberFormat="1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3" fillId="0" borderId="0" xfId="0" applyFont="1" applyAlignment="1"/>
    <xf numFmtId="0" fontId="8" fillId="0" borderId="2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2" fillId="0" borderId="1" xfId="0" applyNumberFormat="1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49" fontId="15" fillId="0" borderId="0" xfId="0" applyNumberFormat="1" applyFont="1" applyBorder="1" applyAlignment="1">
      <alignment vertical="top" wrapText="1"/>
    </xf>
    <xf numFmtId="49" fontId="15" fillId="0" borderId="0" xfId="0" applyNumberFormat="1" applyFont="1" applyBorder="1" applyAlignment="1">
      <alignment vertical="top"/>
    </xf>
    <xf numFmtId="0" fontId="2" fillId="0" borderId="0" xfId="0" quotePrefix="1" applyFont="1" applyAlignment="1">
      <alignment horizontal="center"/>
    </xf>
    <xf numFmtId="0" fontId="16" fillId="0" borderId="0" xfId="0" applyFont="1"/>
    <xf numFmtId="0" fontId="0" fillId="0" borderId="0" xfId="0" applyFont="1"/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left" wrapText="1"/>
    </xf>
    <xf numFmtId="0" fontId="17" fillId="0" borderId="0" xfId="0" quotePrefix="1" applyFont="1" applyAlignment="1">
      <alignment horizontal="justify"/>
    </xf>
    <xf numFmtId="0" fontId="17" fillId="0" borderId="0" xfId="0" quotePrefix="1" applyFont="1" applyAlignment="1">
      <alignment horizontal="justify" wrapText="1"/>
    </xf>
    <xf numFmtId="0" fontId="17" fillId="0" borderId="0" xfId="0" quotePrefix="1" applyFont="1" applyAlignment="1">
      <alignment wrapText="1"/>
    </xf>
    <xf numFmtId="0" fontId="18" fillId="0" borderId="0" xfId="0" quotePrefix="1" applyFont="1" applyAlignment="1">
      <alignment horizontal="justify" wrapText="1"/>
    </xf>
    <xf numFmtId="0" fontId="19" fillId="0" borderId="0" xfId="0" quotePrefix="1" applyFont="1" applyAlignment="1">
      <alignment horizontal="fill"/>
    </xf>
    <xf numFmtId="0" fontId="20" fillId="0" borderId="0" xfId="0" quotePrefix="1" applyFont="1" applyAlignment="1">
      <alignment horizontal="justify" wrapText="1"/>
    </xf>
    <xf numFmtId="49" fontId="17" fillId="0" borderId="0" xfId="0" applyNumberFormat="1" applyFont="1" applyBorder="1" applyAlignment="1">
      <alignment vertical="top"/>
    </xf>
    <xf numFmtId="0" fontId="17" fillId="0" borderId="0" xfId="0" quotePrefix="1" applyFont="1" applyBorder="1" applyAlignment="1">
      <alignment horizontal="left" wrapText="1"/>
    </xf>
    <xf numFmtId="0" fontId="21" fillId="0" borderId="0" xfId="0" quotePrefix="1" applyFont="1" applyAlignment="1">
      <alignment horizontal="justify"/>
    </xf>
    <xf numFmtId="0" fontId="22" fillId="0" borderId="0" xfId="0" quotePrefix="1" applyFont="1" applyBorder="1" applyAlignment="1">
      <alignment horizontal="left" wrapText="1"/>
    </xf>
    <xf numFmtId="0" fontId="21" fillId="0" borderId="0" xfId="0" quotePrefix="1" applyFont="1"/>
    <xf numFmtId="0" fontId="23" fillId="0" borderId="0" xfId="0" applyFont="1" applyAlignment="1"/>
    <xf numFmtId="0" fontId="23" fillId="2" borderId="0" xfId="0" applyFont="1" applyFill="1" applyAlignment="1"/>
    <xf numFmtId="0" fontId="24" fillId="0" borderId="0" xfId="0" applyFont="1"/>
    <xf numFmtId="0" fontId="24" fillId="2" borderId="0" xfId="0" applyFont="1" applyFill="1"/>
    <xf numFmtId="0" fontId="24" fillId="0" borderId="1" xfId="0" applyFont="1" applyBorder="1"/>
    <xf numFmtId="0" fontId="24" fillId="2" borderId="1" xfId="0" applyFont="1" applyFill="1" applyBorder="1"/>
    <xf numFmtId="3" fontId="11" fillId="2" borderId="1" xfId="0" applyNumberFormat="1" applyFont="1" applyFill="1" applyBorder="1"/>
    <xf numFmtId="3" fontId="9" fillId="0" borderId="1" xfId="0" applyNumberFormat="1" applyFont="1" applyBorder="1"/>
    <xf numFmtId="3" fontId="9" fillId="2" borderId="1" xfId="0" applyNumberFormat="1" applyFont="1" applyFill="1" applyBorder="1"/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24" fillId="0" borderId="0" xfId="0" applyNumberFormat="1" applyFont="1"/>
    <xf numFmtId="3" fontId="24" fillId="2" borderId="0" xfId="0" applyNumberFormat="1" applyFont="1" applyFill="1"/>
    <xf numFmtId="0" fontId="13" fillId="0" borderId="0" xfId="0" applyFont="1" applyAlignment="1">
      <alignment horizontal="center"/>
    </xf>
    <xf numFmtId="0" fontId="26" fillId="0" borderId="0" xfId="0" quotePrefix="1" applyFont="1" applyAlignment="1">
      <alignment horizontal="justify" wrapText="1"/>
    </xf>
    <xf numFmtId="0" fontId="20" fillId="0" borderId="0" xfId="0" quotePrefix="1" applyFont="1"/>
    <xf numFmtId="49" fontId="26" fillId="0" borderId="0" xfId="0" quotePrefix="1" applyNumberFormat="1" applyFont="1" applyBorder="1" applyAlignment="1">
      <alignment vertical="top" wrapText="1"/>
    </xf>
    <xf numFmtId="0" fontId="26" fillId="0" borderId="4" xfId="0" quotePrefix="1" applyFont="1" applyBorder="1" applyAlignment="1">
      <alignment horizontal="justify" wrapText="1"/>
    </xf>
    <xf numFmtId="0" fontId="26" fillId="0" borderId="0" xfId="0" quotePrefix="1" applyFont="1" applyAlignment="1">
      <alignment wrapText="1"/>
    </xf>
    <xf numFmtId="0" fontId="25" fillId="0" borderId="4" xfId="0" quotePrefix="1" applyFont="1" applyBorder="1" applyAlignment="1">
      <alignment horizontal="left" wrapText="1"/>
    </xf>
    <xf numFmtId="0" fontId="26" fillId="0" borderId="0" xfId="0" applyFont="1"/>
    <xf numFmtId="0" fontId="20" fillId="0" borderId="0" xfId="0" applyFont="1"/>
    <xf numFmtId="0" fontId="23" fillId="0" borderId="1" xfId="0" applyFont="1" applyBorder="1" applyAlignment="1">
      <alignment horizontal="center" wrapText="1"/>
    </xf>
    <xf numFmtId="0" fontId="23" fillId="2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view="pageBreakPreview" zoomScale="118" zoomScaleNormal="118" zoomScaleSheetLayoutView="118" workbookViewId="0">
      <selection activeCell="E31" sqref="E31"/>
    </sheetView>
  </sheetViews>
  <sheetFormatPr defaultRowHeight="15.75" x14ac:dyDescent="0.25"/>
  <cols>
    <col min="1" max="1" width="8.85546875" style="1"/>
    <col min="2" max="2" width="75.7109375" customWidth="1"/>
    <col min="3" max="3" width="13.5703125" style="50" customWidth="1"/>
    <col min="4" max="4" width="14.42578125" style="50" customWidth="1"/>
    <col min="5" max="5" width="13" style="51" customWidth="1"/>
    <col min="6" max="6" width="29" customWidth="1"/>
    <col min="7" max="7" width="41.7109375" customWidth="1"/>
  </cols>
  <sheetData>
    <row r="1" spans="1:6" x14ac:dyDescent="0.25">
      <c r="B1" s="24" t="s">
        <v>103</v>
      </c>
      <c r="C1" s="48"/>
      <c r="D1" s="48"/>
      <c r="E1" s="49"/>
    </row>
    <row r="2" spans="1:6" x14ac:dyDescent="0.25">
      <c r="B2" s="61"/>
    </row>
    <row r="3" spans="1:6" x14ac:dyDescent="0.25">
      <c r="B3" s="2" t="s">
        <v>0</v>
      </c>
    </row>
    <row r="4" spans="1:6" ht="43.5" x14ac:dyDescent="0.25">
      <c r="B4" s="14"/>
      <c r="C4" s="70" t="s">
        <v>53</v>
      </c>
      <c r="D4" s="70" t="s">
        <v>102</v>
      </c>
      <c r="E4" s="71" t="s">
        <v>35</v>
      </c>
    </row>
    <row r="5" spans="1:6" x14ac:dyDescent="0.25">
      <c r="B5" s="15" t="s">
        <v>1</v>
      </c>
      <c r="C5" s="52"/>
      <c r="D5" s="52"/>
      <c r="E5" s="53"/>
    </row>
    <row r="6" spans="1:6" x14ac:dyDescent="0.25">
      <c r="B6" s="16" t="s">
        <v>16</v>
      </c>
      <c r="C6" s="7">
        <f>C7+C17</f>
        <v>11207</v>
      </c>
      <c r="D6" s="7">
        <f>D7+D17</f>
        <v>11350</v>
      </c>
      <c r="E6" s="54">
        <f>D6-C6</f>
        <v>143</v>
      </c>
    </row>
    <row r="7" spans="1:6" x14ac:dyDescent="0.25">
      <c r="B7" s="16" t="s">
        <v>15</v>
      </c>
      <c r="C7" s="7">
        <f>SUM(C11:C16)+C8</f>
        <v>8203</v>
      </c>
      <c r="D7" s="7">
        <f>SUM(D11:D16)+D8</f>
        <v>8345</v>
      </c>
      <c r="E7" s="54">
        <f t="shared" ref="E7:E27" si="0">D7-C7</f>
        <v>142</v>
      </c>
    </row>
    <row r="8" spans="1:6" x14ac:dyDescent="0.25">
      <c r="A8" s="3" t="s">
        <v>36</v>
      </c>
      <c r="B8" s="17" t="s">
        <v>14</v>
      </c>
      <c r="C8" s="55">
        <f>SUM(C9:C10)</f>
        <v>2806</v>
      </c>
      <c r="D8" s="55">
        <f>SUM(D9:D10)</f>
        <v>2806</v>
      </c>
      <c r="E8" s="56">
        <f t="shared" si="0"/>
        <v>0</v>
      </c>
    </row>
    <row r="9" spans="1:6" x14ac:dyDescent="0.25">
      <c r="B9" s="13" t="s">
        <v>13</v>
      </c>
      <c r="C9" s="55">
        <v>1040</v>
      </c>
      <c r="D9" s="55">
        <v>1040</v>
      </c>
      <c r="E9" s="56">
        <f t="shared" si="0"/>
        <v>0</v>
      </c>
    </row>
    <row r="10" spans="1:6" x14ac:dyDescent="0.25">
      <c r="B10" s="13" t="s">
        <v>12</v>
      </c>
      <c r="C10" s="55">
        <v>1766</v>
      </c>
      <c r="D10" s="55">
        <v>1766</v>
      </c>
      <c r="E10" s="56">
        <f t="shared" si="0"/>
        <v>0</v>
      </c>
    </row>
    <row r="11" spans="1:6" x14ac:dyDescent="0.25">
      <c r="A11" s="3"/>
      <c r="B11" s="13" t="s">
        <v>11</v>
      </c>
      <c r="C11" s="55">
        <v>2263</v>
      </c>
      <c r="D11" s="55">
        <v>2263</v>
      </c>
      <c r="E11" s="56">
        <f t="shared" si="0"/>
        <v>0</v>
      </c>
    </row>
    <row r="12" spans="1:6" x14ac:dyDescent="0.25">
      <c r="A12" s="3"/>
      <c r="B12" s="18" t="s">
        <v>65</v>
      </c>
      <c r="C12" s="55">
        <v>0</v>
      </c>
      <c r="D12" s="55">
        <v>0</v>
      </c>
      <c r="E12" s="56">
        <f t="shared" si="0"/>
        <v>0</v>
      </c>
    </row>
    <row r="13" spans="1:6" ht="31.5" x14ac:dyDescent="0.25">
      <c r="A13" s="3"/>
      <c r="B13" s="36" t="s">
        <v>66</v>
      </c>
      <c r="C13" s="55">
        <v>584</v>
      </c>
      <c r="D13" s="55">
        <f>584+142</f>
        <v>726</v>
      </c>
      <c r="E13" s="56">
        <f t="shared" si="0"/>
        <v>142</v>
      </c>
      <c r="F13" s="69" t="s">
        <v>98</v>
      </c>
    </row>
    <row r="14" spans="1:6" x14ac:dyDescent="0.25">
      <c r="A14" s="3"/>
      <c r="B14" s="5" t="s">
        <v>67</v>
      </c>
      <c r="C14" s="55">
        <v>950</v>
      </c>
      <c r="D14" s="55">
        <v>950</v>
      </c>
      <c r="E14" s="56">
        <f t="shared" si="0"/>
        <v>0</v>
      </c>
    </row>
    <row r="15" spans="1:6" x14ac:dyDescent="0.25">
      <c r="A15" s="3"/>
      <c r="B15" s="5" t="s">
        <v>68</v>
      </c>
      <c r="C15" s="55">
        <v>800</v>
      </c>
      <c r="D15" s="55">
        <v>800</v>
      </c>
      <c r="E15" s="56">
        <f t="shared" si="0"/>
        <v>0</v>
      </c>
    </row>
    <row r="16" spans="1:6" x14ac:dyDescent="0.25">
      <c r="A16" s="3"/>
      <c r="B16" s="5" t="s">
        <v>69</v>
      </c>
      <c r="C16" s="55">
        <v>800</v>
      </c>
      <c r="D16" s="55">
        <v>800</v>
      </c>
      <c r="E16" s="56">
        <f t="shared" si="0"/>
        <v>0</v>
      </c>
    </row>
    <row r="17" spans="1:6" x14ac:dyDescent="0.25">
      <c r="A17" s="3"/>
      <c r="B17" s="6" t="s">
        <v>18</v>
      </c>
      <c r="C17" s="7">
        <f>SUM(C18:C19)</f>
        <v>3004</v>
      </c>
      <c r="D17" s="7">
        <f>SUM(D18:D19)</f>
        <v>3005</v>
      </c>
      <c r="E17" s="54">
        <f t="shared" si="0"/>
        <v>1</v>
      </c>
    </row>
    <row r="18" spans="1:6" s="33" customFormat="1" x14ac:dyDescent="0.25">
      <c r="A18" s="3"/>
      <c r="B18" s="13" t="s">
        <v>57</v>
      </c>
      <c r="C18" s="55">
        <v>4</v>
      </c>
      <c r="D18" s="55">
        <v>5</v>
      </c>
      <c r="E18" s="56">
        <f t="shared" si="0"/>
        <v>1</v>
      </c>
      <c r="F18" s="63" t="s">
        <v>99</v>
      </c>
    </row>
    <row r="19" spans="1:6" s="33" customFormat="1" x14ac:dyDescent="0.25">
      <c r="A19" s="3"/>
      <c r="B19" s="13" t="s">
        <v>58</v>
      </c>
      <c r="C19" s="55">
        <v>3000</v>
      </c>
      <c r="D19" s="55">
        <v>3000</v>
      </c>
      <c r="E19" s="56">
        <f t="shared" si="0"/>
        <v>0</v>
      </c>
    </row>
    <row r="20" spans="1:6" x14ac:dyDescent="0.25">
      <c r="A20" s="3"/>
      <c r="B20" s="26" t="s">
        <v>8</v>
      </c>
      <c r="C20" s="7">
        <f>C21</f>
        <v>4373</v>
      </c>
      <c r="D20" s="7">
        <f>D21</f>
        <v>4373</v>
      </c>
      <c r="E20" s="54">
        <f t="shared" si="0"/>
        <v>0</v>
      </c>
    </row>
    <row r="21" spans="1:6" x14ac:dyDescent="0.25">
      <c r="A21" s="3"/>
      <c r="B21" s="22" t="s">
        <v>9</v>
      </c>
      <c r="C21" s="54">
        <f>SUM(C22:C27)</f>
        <v>4373</v>
      </c>
      <c r="D21" s="54">
        <f>SUM(D22:D27)</f>
        <v>4373</v>
      </c>
      <c r="E21" s="54">
        <f t="shared" si="0"/>
        <v>0</v>
      </c>
    </row>
    <row r="22" spans="1:6" x14ac:dyDescent="0.25">
      <c r="A22" s="3" t="s">
        <v>37</v>
      </c>
      <c r="B22" s="23" t="s">
        <v>17</v>
      </c>
      <c r="C22" s="56">
        <v>0</v>
      </c>
      <c r="D22" s="56">
        <v>0</v>
      </c>
      <c r="E22" s="56">
        <f t="shared" si="0"/>
        <v>0</v>
      </c>
    </row>
    <row r="23" spans="1:6" x14ac:dyDescent="0.25">
      <c r="A23" s="3"/>
      <c r="B23" s="20" t="s">
        <v>5</v>
      </c>
      <c r="C23" s="56">
        <v>2262</v>
      </c>
      <c r="D23" s="56">
        <v>2262</v>
      </c>
      <c r="E23" s="56">
        <f t="shared" si="0"/>
        <v>0</v>
      </c>
    </row>
    <row r="24" spans="1:6" x14ac:dyDescent="0.25">
      <c r="A24" s="3"/>
      <c r="B24" s="20" t="s">
        <v>6</v>
      </c>
      <c r="C24" s="56">
        <v>1264</v>
      </c>
      <c r="D24" s="56">
        <v>1264</v>
      </c>
      <c r="E24" s="56">
        <f t="shared" si="0"/>
        <v>0</v>
      </c>
    </row>
    <row r="25" spans="1:6" x14ac:dyDescent="0.25">
      <c r="A25" s="3"/>
      <c r="B25" s="20" t="s">
        <v>10</v>
      </c>
      <c r="C25" s="56">
        <v>0</v>
      </c>
      <c r="D25" s="56">
        <v>0</v>
      </c>
      <c r="E25" s="56">
        <f t="shared" si="0"/>
        <v>0</v>
      </c>
    </row>
    <row r="26" spans="1:6" x14ac:dyDescent="0.25">
      <c r="A26" s="3"/>
      <c r="B26" s="20" t="s">
        <v>54</v>
      </c>
      <c r="C26" s="56">
        <v>347</v>
      </c>
      <c r="D26" s="56">
        <v>347</v>
      </c>
      <c r="E26" s="56">
        <f t="shared" si="0"/>
        <v>0</v>
      </c>
    </row>
    <row r="27" spans="1:6" x14ac:dyDescent="0.25">
      <c r="A27" s="3"/>
      <c r="B27" s="13" t="s">
        <v>55</v>
      </c>
      <c r="C27" s="55">
        <v>500</v>
      </c>
      <c r="D27" s="55">
        <v>500</v>
      </c>
      <c r="E27" s="56">
        <f t="shared" si="0"/>
        <v>0</v>
      </c>
    </row>
    <row r="28" spans="1:6" x14ac:dyDescent="0.25">
      <c r="A28" s="3"/>
      <c r="B28" s="19" t="s">
        <v>2</v>
      </c>
      <c r="C28" s="57">
        <f>C6+C20</f>
        <v>15580</v>
      </c>
      <c r="D28" s="57">
        <f>D6+D20</f>
        <v>15723</v>
      </c>
      <c r="E28" s="58">
        <f>E6+E21</f>
        <v>143</v>
      </c>
    </row>
    <row r="29" spans="1:6" x14ac:dyDescent="0.25">
      <c r="A29" s="3"/>
      <c r="C29" s="59"/>
      <c r="D29" s="59"/>
      <c r="E29" s="60"/>
    </row>
    <row r="30" spans="1:6" x14ac:dyDescent="0.25">
      <c r="A30" s="3"/>
      <c r="B30" s="2" t="s">
        <v>3</v>
      </c>
      <c r="C30" s="59"/>
      <c r="D30" s="59"/>
      <c r="E30" s="60"/>
    </row>
    <row r="31" spans="1:6" ht="43.5" x14ac:dyDescent="0.25">
      <c r="A31" s="3"/>
      <c r="B31" s="14"/>
      <c r="C31" s="70" t="s">
        <v>56</v>
      </c>
      <c r="D31" s="70" t="s">
        <v>102</v>
      </c>
      <c r="E31" s="71" t="s">
        <v>35</v>
      </c>
    </row>
    <row r="32" spans="1:6" x14ac:dyDescent="0.25">
      <c r="B32" s="17" t="s">
        <v>4</v>
      </c>
      <c r="C32" s="7">
        <f>C33+C65</f>
        <v>15126</v>
      </c>
      <c r="D32" s="7">
        <f>D33+D65</f>
        <v>14970</v>
      </c>
      <c r="E32" s="54">
        <f t="shared" ref="E32:E72" si="1">D32-C32</f>
        <v>-156</v>
      </c>
    </row>
    <row r="33" spans="1:8" x14ac:dyDescent="0.25">
      <c r="B33" s="16" t="s">
        <v>19</v>
      </c>
      <c r="C33" s="7">
        <f>C34+C40+C44+C59+C61+C63</f>
        <v>14261</v>
      </c>
      <c r="D33" s="7">
        <f>D34+D40+D44+D59+D61+D63</f>
        <v>14115</v>
      </c>
      <c r="E33" s="54">
        <f t="shared" si="1"/>
        <v>-146</v>
      </c>
    </row>
    <row r="34" spans="1:8" x14ac:dyDescent="0.25">
      <c r="B34" s="16" t="s">
        <v>20</v>
      </c>
      <c r="C34" s="7">
        <f>SUM(C35:C39)</f>
        <v>3385</v>
      </c>
      <c r="D34" s="7">
        <f>SUM(D35:D39)</f>
        <v>3689</v>
      </c>
      <c r="E34" s="54">
        <f t="shared" si="1"/>
        <v>304</v>
      </c>
    </row>
    <row r="35" spans="1:8" x14ac:dyDescent="0.25">
      <c r="A35" s="3" t="s">
        <v>38</v>
      </c>
      <c r="B35" s="17" t="s">
        <v>21</v>
      </c>
      <c r="C35" s="55">
        <v>1234</v>
      </c>
      <c r="D35" s="55">
        <v>1234</v>
      </c>
      <c r="E35" s="56">
        <f t="shared" si="1"/>
        <v>0</v>
      </c>
    </row>
    <row r="36" spans="1:8" x14ac:dyDescent="0.25">
      <c r="B36" s="13" t="s">
        <v>23</v>
      </c>
      <c r="C36" s="55">
        <v>0</v>
      </c>
      <c r="D36" s="55">
        <v>0</v>
      </c>
      <c r="E36" s="56">
        <f t="shared" si="1"/>
        <v>0</v>
      </c>
    </row>
    <row r="37" spans="1:8" x14ac:dyDescent="0.25">
      <c r="A37" s="3" t="s">
        <v>39</v>
      </c>
      <c r="B37" s="4" t="s">
        <v>61</v>
      </c>
      <c r="C37" s="55">
        <v>448</v>
      </c>
      <c r="D37" s="55">
        <f>448+142</f>
        <v>590</v>
      </c>
      <c r="E37" s="56">
        <f t="shared" si="1"/>
        <v>142</v>
      </c>
      <c r="F37" s="63" t="s">
        <v>100</v>
      </c>
    </row>
    <row r="38" spans="1:8" x14ac:dyDescent="0.25">
      <c r="A38" s="3" t="s">
        <v>40</v>
      </c>
      <c r="B38" s="4" t="s">
        <v>64</v>
      </c>
      <c r="C38" s="55">
        <v>180</v>
      </c>
      <c r="D38" s="55">
        <v>180</v>
      </c>
      <c r="E38" s="56">
        <f t="shared" si="1"/>
        <v>0</v>
      </c>
    </row>
    <row r="39" spans="1:8" ht="44.45" customHeight="1" x14ac:dyDescent="0.25">
      <c r="A39" s="3" t="s">
        <v>41</v>
      </c>
      <c r="B39" s="17" t="s">
        <v>79</v>
      </c>
      <c r="C39" s="55">
        <f>120+8+177+357+346+177+142+110+24-358+170+17+4+29-1+20+181</f>
        <v>1523</v>
      </c>
      <c r="D39" s="55">
        <f>120+8+177+357+346+177+142+110+24-358+170+17+4+29-1+20+181-17+182+13-16</f>
        <v>1685</v>
      </c>
      <c r="E39" s="56">
        <f t="shared" si="1"/>
        <v>162</v>
      </c>
      <c r="F39" s="42" t="s">
        <v>90</v>
      </c>
      <c r="G39" s="38"/>
      <c r="H39" s="30"/>
    </row>
    <row r="40" spans="1:8" ht="15.75" customHeight="1" x14ac:dyDescent="0.25">
      <c r="A40" s="3" t="s">
        <v>42</v>
      </c>
      <c r="B40" s="16" t="s">
        <v>22</v>
      </c>
      <c r="C40" s="7">
        <f>SUM(C41:C43)</f>
        <v>420</v>
      </c>
      <c r="D40" s="7">
        <f>SUM(D41:D43)</f>
        <v>449</v>
      </c>
      <c r="E40" s="54">
        <f t="shared" si="1"/>
        <v>29</v>
      </c>
      <c r="F40" s="30"/>
      <c r="G40" s="30"/>
      <c r="H40" s="30"/>
    </row>
    <row r="41" spans="1:8" ht="33.75" x14ac:dyDescent="0.25">
      <c r="A41" s="3"/>
      <c r="B41" s="13" t="s">
        <v>7</v>
      </c>
      <c r="C41" s="55">
        <f>227+116+3+5+34</f>
        <v>385</v>
      </c>
      <c r="D41" s="55">
        <f>227+116+3+5+34+30-1</f>
        <v>414</v>
      </c>
      <c r="E41" s="56">
        <f t="shared" si="1"/>
        <v>29</v>
      </c>
      <c r="F41" s="64" t="s">
        <v>91</v>
      </c>
      <c r="G41" s="30"/>
      <c r="H41" s="30"/>
    </row>
    <row r="42" spans="1:8" ht="15.75" customHeight="1" x14ac:dyDescent="0.25">
      <c r="A42" s="3"/>
      <c r="B42" s="13" t="s">
        <v>24</v>
      </c>
      <c r="C42" s="55">
        <v>0</v>
      </c>
      <c r="D42" s="55">
        <v>0</v>
      </c>
      <c r="E42" s="56">
        <f t="shared" si="1"/>
        <v>0</v>
      </c>
    </row>
    <row r="43" spans="1:8" ht="15.75" customHeight="1" x14ac:dyDescent="0.25">
      <c r="A43" s="3"/>
      <c r="B43" s="25" t="s">
        <v>62</v>
      </c>
      <c r="C43" s="55">
        <v>35</v>
      </c>
      <c r="D43" s="55">
        <v>35</v>
      </c>
      <c r="E43" s="56">
        <f t="shared" si="1"/>
        <v>0</v>
      </c>
    </row>
    <row r="44" spans="1:8" x14ac:dyDescent="0.25">
      <c r="A44" s="3"/>
      <c r="B44" s="16" t="s">
        <v>26</v>
      </c>
      <c r="C44" s="7">
        <f>SUM(C45:C58)</f>
        <v>7456</v>
      </c>
      <c r="D44" s="7">
        <f>SUM(D45:D58)</f>
        <v>6977</v>
      </c>
      <c r="E44" s="54">
        <f t="shared" si="1"/>
        <v>-479</v>
      </c>
    </row>
    <row r="45" spans="1:8" ht="22.15" customHeight="1" x14ac:dyDescent="0.25">
      <c r="A45" s="3" t="s">
        <v>43</v>
      </c>
      <c r="B45" s="17" t="s">
        <v>25</v>
      </c>
      <c r="C45" s="55">
        <f>255+236+39+5-5+32</f>
        <v>562</v>
      </c>
      <c r="D45" s="55">
        <f>255+236+39+5-5+32</f>
        <v>562</v>
      </c>
      <c r="E45" s="56">
        <f t="shared" si="1"/>
        <v>0</v>
      </c>
      <c r="F45" s="42"/>
      <c r="G45" s="45"/>
    </row>
    <row r="46" spans="1:8" x14ac:dyDescent="0.25">
      <c r="A46" s="3"/>
      <c r="B46" s="17" t="s">
        <v>80</v>
      </c>
      <c r="C46" s="55">
        <v>76</v>
      </c>
      <c r="D46" s="55">
        <v>76</v>
      </c>
      <c r="E46" s="56">
        <f t="shared" si="1"/>
        <v>0</v>
      </c>
    </row>
    <row r="47" spans="1:8" ht="15.75" customHeight="1" x14ac:dyDescent="0.25">
      <c r="A47" s="3" t="s">
        <v>44</v>
      </c>
      <c r="B47" s="17" t="s">
        <v>81</v>
      </c>
      <c r="C47" s="55">
        <v>83</v>
      </c>
      <c r="D47" s="55">
        <v>83</v>
      </c>
      <c r="E47" s="56">
        <f t="shared" si="1"/>
        <v>0</v>
      </c>
    </row>
    <row r="48" spans="1:8" x14ac:dyDescent="0.25">
      <c r="A48" s="3" t="s">
        <v>45</v>
      </c>
      <c r="B48" s="17" t="s">
        <v>82</v>
      </c>
      <c r="C48" s="55">
        <v>100</v>
      </c>
      <c r="D48" s="55">
        <v>100</v>
      </c>
      <c r="E48" s="56">
        <f t="shared" si="1"/>
        <v>0</v>
      </c>
    </row>
    <row r="49" spans="1:8" ht="45.75" x14ac:dyDescent="0.25">
      <c r="A49" s="3" t="s">
        <v>46</v>
      </c>
      <c r="B49" s="17" t="s">
        <v>83</v>
      </c>
      <c r="C49" s="55">
        <f>71+180+63+80</f>
        <v>394</v>
      </c>
      <c r="D49" s="55">
        <f>71+180+63+80-160-3-80</f>
        <v>151</v>
      </c>
      <c r="E49" s="56">
        <f t="shared" si="1"/>
        <v>-243</v>
      </c>
      <c r="F49" s="62" t="s">
        <v>92</v>
      </c>
      <c r="G49" s="37"/>
    </row>
    <row r="50" spans="1:8" ht="23.45" customHeight="1" x14ac:dyDescent="0.25">
      <c r="A50" s="3" t="s">
        <v>73</v>
      </c>
      <c r="B50" s="13" t="s">
        <v>84</v>
      </c>
      <c r="C50" s="55">
        <v>14</v>
      </c>
      <c r="D50" s="55">
        <v>14</v>
      </c>
      <c r="E50" s="56">
        <f t="shared" si="1"/>
        <v>0</v>
      </c>
      <c r="F50" s="40"/>
      <c r="G50" s="37"/>
    </row>
    <row r="51" spans="1:8" x14ac:dyDescent="0.25">
      <c r="A51" s="3" t="s">
        <v>47</v>
      </c>
      <c r="B51" s="13" t="s">
        <v>70</v>
      </c>
      <c r="C51" s="55">
        <f>11+5</f>
        <v>16</v>
      </c>
      <c r="D51" s="55">
        <f>11+5+1</f>
        <v>17</v>
      </c>
      <c r="E51" s="56">
        <f t="shared" si="1"/>
        <v>1</v>
      </c>
      <c r="F51" s="63" t="s">
        <v>93</v>
      </c>
    </row>
    <row r="52" spans="1:8" x14ac:dyDescent="0.25">
      <c r="A52" s="3"/>
      <c r="B52" s="13" t="s">
        <v>71</v>
      </c>
      <c r="C52" s="55">
        <v>4</v>
      </c>
      <c r="D52" s="55">
        <v>4</v>
      </c>
      <c r="E52" s="56">
        <f t="shared" si="1"/>
        <v>0</v>
      </c>
    </row>
    <row r="53" spans="1:8" ht="124.5" x14ac:dyDescent="0.25">
      <c r="A53" s="3" t="s">
        <v>48</v>
      </c>
      <c r="B53" s="17" t="s">
        <v>72</v>
      </c>
      <c r="C53" s="55">
        <f>300+1+200+100+265+10+63+75+225+544+84+251+70+580+357+300-265+1000+45-19-35-10-72+1+10+32+80</f>
        <v>4192</v>
      </c>
      <c r="D53" s="55">
        <f>300+1+200+100+265+10+63+75+225+544+84+251+70+580+357+300-265-1+1000+45-45-19-35-10+10-72+1+10+32-32-30+80-80-240-25-360-6+24+1</f>
        <v>3408</v>
      </c>
      <c r="E53" s="56">
        <f t="shared" si="1"/>
        <v>-784</v>
      </c>
      <c r="F53" s="65" t="s">
        <v>94</v>
      </c>
      <c r="G53" s="46"/>
      <c r="H53" s="30"/>
    </row>
    <row r="54" spans="1:8" x14ac:dyDescent="0.25">
      <c r="A54" s="3" t="s">
        <v>49</v>
      </c>
      <c r="B54" s="4" t="s">
        <v>85</v>
      </c>
      <c r="C54" s="55">
        <f>630-270</f>
        <v>360</v>
      </c>
      <c r="D54" s="55">
        <f>630-270</f>
        <v>360</v>
      </c>
      <c r="E54" s="56">
        <f t="shared" si="1"/>
        <v>0</v>
      </c>
      <c r="F54" s="30"/>
      <c r="G54" s="43"/>
      <c r="H54" s="30"/>
    </row>
    <row r="55" spans="1:8" ht="15.75" customHeight="1" x14ac:dyDescent="0.25">
      <c r="B55" s="4" t="s">
        <v>86</v>
      </c>
      <c r="C55" s="55">
        <v>0</v>
      </c>
      <c r="D55" s="55">
        <v>0</v>
      </c>
      <c r="E55" s="56">
        <f t="shared" si="1"/>
        <v>0</v>
      </c>
      <c r="F55" s="30"/>
      <c r="G55" s="30"/>
      <c r="H55" s="30"/>
    </row>
    <row r="56" spans="1:8" ht="48.6" customHeight="1" x14ac:dyDescent="0.25">
      <c r="A56" s="3" t="s">
        <v>50</v>
      </c>
      <c r="B56" s="4" t="s">
        <v>87</v>
      </c>
      <c r="C56" s="55">
        <f>170+2+48+93+16+48+64+6+70+68+6+17+56+270-17+10-2+11-10+5+25</f>
        <v>956</v>
      </c>
      <c r="D56" s="55">
        <f>170+2+48+93+16+48+64+6+70+68+6+17+56+270-17+10-2+11-10+5+25+17+7+3+6</f>
        <v>989</v>
      </c>
      <c r="E56" s="56">
        <f t="shared" si="1"/>
        <v>33</v>
      </c>
      <c r="F56" s="66" t="s">
        <v>95</v>
      </c>
      <c r="G56" s="39"/>
      <c r="H56" s="29"/>
    </row>
    <row r="57" spans="1:8" ht="15.75" customHeight="1" x14ac:dyDescent="0.25">
      <c r="A57" s="3"/>
      <c r="B57" s="13" t="s">
        <v>88</v>
      </c>
      <c r="C57" s="55">
        <v>21</v>
      </c>
      <c r="D57" s="55">
        <v>21</v>
      </c>
      <c r="E57" s="56">
        <f t="shared" si="1"/>
        <v>0</v>
      </c>
      <c r="G57" s="29"/>
      <c r="H57" s="29"/>
    </row>
    <row r="58" spans="1:8" ht="102" x14ac:dyDescent="0.25">
      <c r="A58" s="3" t="s">
        <v>51</v>
      </c>
      <c r="B58" s="4" t="s">
        <v>89</v>
      </c>
      <c r="C58" s="55">
        <f>184+296+1349-11+2+1016-5+2+671+44-90-500-379-380-1000-45-3-11-62-400</f>
        <v>678</v>
      </c>
      <c r="D58" s="55">
        <f>184+296+1349-11+2+1016-5+2+671+44-90-500-379-380-1000-45+45-3-11-62+62-400+400+25-5-14+1</f>
        <v>1192</v>
      </c>
      <c r="E58" s="56">
        <f t="shared" si="1"/>
        <v>514</v>
      </c>
      <c r="F58" s="67" t="s">
        <v>96</v>
      </c>
      <c r="G58" s="44" t="s">
        <v>74</v>
      </c>
      <c r="H58" s="35"/>
    </row>
    <row r="59" spans="1:8" x14ac:dyDescent="0.25">
      <c r="A59" s="3"/>
      <c r="B59" s="12" t="s">
        <v>30</v>
      </c>
      <c r="C59" s="7">
        <f>SUM(C60:C60)</f>
        <v>0</v>
      </c>
      <c r="D59" s="7">
        <f>SUM(D60:D60)</f>
        <v>0</v>
      </c>
      <c r="E59" s="54">
        <f t="shared" si="1"/>
        <v>0</v>
      </c>
      <c r="F59" s="34"/>
      <c r="G59" s="35"/>
      <c r="H59" s="35"/>
    </row>
    <row r="60" spans="1:8" x14ac:dyDescent="0.25">
      <c r="A60" s="3"/>
      <c r="B60" s="17" t="s">
        <v>31</v>
      </c>
      <c r="C60" s="55">
        <v>0</v>
      </c>
      <c r="D60" s="55">
        <v>0</v>
      </c>
      <c r="E60" s="56">
        <f t="shared" si="1"/>
        <v>0</v>
      </c>
    </row>
    <row r="61" spans="1:8" x14ac:dyDescent="0.25">
      <c r="A61" s="3"/>
      <c r="B61" s="12" t="s">
        <v>32</v>
      </c>
      <c r="C61" s="7">
        <f>SUM(C62)</f>
        <v>0</v>
      </c>
      <c r="D61" s="7">
        <f>SUM(D62)</f>
        <v>0</v>
      </c>
      <c r="E61" s="54">
        <f t="shared" si="1"/>
        <v>0</v>
      </c>
    </row>
    <row r="62" spans="1:8" x14ac:dyDescent="0.25">
      <c r="A62" s="3"/>
      <c r="B62" s="8" t="s">
        <v>33</v>
      </c>
      <c r="C62" s="55">
        <v>0</v>
      </c>
      <c r="D62" s="55">
        <v>0</v>
      </c>
      <c r="E62" s="56">
        <f t="shared" si="1"/>
        <v>0</v>
      </c>
    </row>
    <row r="63" spans="1:8" s="32" customFormat="1" x14ac:dyDescent="0.25">
      <c r="A63" s="31"/>
      <c r="B63" s="19" t="s">
        <v>59</v>
      </c>
      <c r="C63" s="7">
        <f>SUM(C64)</f>
        <v>3000</v>
      </c>
      <c r="D63" s="7">
        <f>SUM(D64)</f>
        <v>3000</v>
      </c>
      <c r="E63" s="54">
        <f t="shared" si="1"/>
        <v>0</v>
      </c>
    </row>
    <row r="64" spans="1:8" x14ac:dyDescent="0.25">
      <c r="A64" s="3"/>
      <c r="B64" s="8" t="s">
        <v>60</v>
      </c>
      <c r="C64" s="55">
        <v>3000</v>
      </c>
      <c r="D64" s="55">
        <v>3000</v>
      </c>
      <c r="E64" s="56">
        <f t="shared" si="1"/>
        <v>0</v>
      </c>
    </row>
    <row r="65" spans="1:7" x14ac:dyDescent="0.25">
      <c r="A65" s="3"/>
      <c r="B65" s="12" t="s">
        <v>27</v>
      </c>
      <c r="C65" s="7">
        <f>SUM(C66:C69)</f>
        <v>865</v>
      </c>
      <c r="D65" s="7">
        <f>SUM(D66:D69)</f>
        <v>855</v>
      </c>
      <c r="E65" s="54">
        <f t="shared" si="1"/>
        <v>-10</v>
      </c>
    </row>
    <row r="66" spans="1:7" ht="15.75" customHeight="1" x14ac:dyDescent="0.25">
      <c r="A66" s="3" t="s">
        <v>75</v>
      </c>
      <c r="B66" s="13" t="s">
        <v>29</v>
      </c>
      <c r="C66" s="55">
        <v>347</v>
      </c>
      <c r="D66" s="55">
        <v>347</v>
      </c>
      <c r="E66" s="56">
        <f t="shared" si="1"/>
        <v>0</v>
      </c>
    </row>
    <row r="67" spans="1:7" ht="15.75" customHeight="1" x14ac:dyDescent="0.25">
      <c r="A67" s="3"/>
      <c r="B67" s="13" t="s">
        <v>76</v>
      </c>
      <c r="C67" s="55">
        <v>18</v>
      </c>
      <c r="D67" s="55">
        <f>18-10</f>
        <v>8</v>
      </c>
      <c r="E67" s="56">
        <f t="shared" si="1"/>
        <v>-10</v>
      </c>
      <c r="F67" s="68" t="s">
        <v>97</v>
      </c>
      <c r="G67" s="47"/>
    </row>
    <row r="68" spans="1:7" x14ac:dyDescent="0.25">
      <c r="A68" s="3"/>
      <c r="B68" s="21" t="s">
        <v>77</v>
      </c>
      <c r="C68" s="55">
        <v>0</v>
      </c>
      <c r="D68" s="55">
        <v>0</v>
      </c>
      <c r="E68" s="56">
        <f t="shared" si="1"/>
        <v>0</v>
      </c>
    </row>
    <row r="69" spans="1:7" x14ac:dyDescent="0.25">
      <c r="A69" s="3"/>
      <c r="B69" s="21" t="s">
        <v>78</v>
      </c>
      <c r="C69" s="55">
        <v>500</v>
      </c>
      <c r="D69" s="55">
        <v>500</v>
      </c>
      <c r="E69" s="56">
        <f t="shared" si="1"/>
        <v>0</v>
      </c>
    </row>
    <row r="70" spans="1:7" x14ac:dyDescent="0.25">
      <c r="A70" s="3" t="s">
        <v>52</v>
      </c>
      <c r="B70" s="28" t="s">
        <v>28</v>
      </c>
      <c r="C70" s="7">
        <f>SUM(C71:C71)</f>
        <v>454</v>
      </c>
      <c r="D70" s="7">
        <f>SUM(D71:D71)</f>
        <v>753</v>
      </c>
      <c r="E70" s="54">
        <f t="shared" si="1"/>
        <v>299</v>
      </c>
    </row>
    <row r="71" spans="1:7" ht="34.5" x14ac:dyDescent="0.25">
      <c r="A71" s="3"/>
      <c r="B71" s="13" t="s">
        <v>63</v>
      </c>
      <c r="C71" s="55">
        <f>900-481+35</f>
        <v>454</v>
      </c>
      <c r="D71" s="55">
        <f>900-481+35+300-1</f>
        <v>753</v>
      </c>
      <c r="E71" s="56">
        <f t="shared" si="1"/>
        <v>299</v>
      </c>
      <c r="F71" s="62" t="s">
        <v>101</v>
      </c>
      <c r="G71" s="41"/>
    </row>
    <row r="72" spans="1:7" x14ac:dyDescent="0.25">
      <c r="A72" s="3"/>
      <c r="B72" s="27" t="s">
        <v>34</v>
      </c>
      <c r="C72" s="7">
        <f>C32+C70</f>
        <v>15580</v>
      </c>
      <c r="D72" s="7">
        <f>D32+D70</f>
        <v>15723</v>
      </c>
      <c r="E72" s="54">
        <f t="shared" si="1"/>
        <v>143</v>
      </c>
    </row>
    <row r="73" spans="1:7" x14ac:dyDescent="0.25">
      <c r="A73" s="3"/>
      <c r="B73" s="10"/>
    </row>
    <row r="74" spans="1:7" ht="15" x14ac:dyDescent="0.25">
      <c r="A74" s="9"/>
    </row>
    <row r="75" spans="1:7" ht="15" x14ac:dyDescent="0.25">
      <c r="A75" s="9"/>
      <c r="B75" s="11"/>
    </row>
    <row r="76" spans="1:7" ht="33.75" customHeight="1" x14ac:dyDescent="0.25">
      <c r="A76" s="9"/>
    </row>
    <row r="77" spans="1:7" ht="15" x14ac:dyDescent="0.25">
      <c r="A77" s="9"/>
    </row>
    <row r="78" spans="1:7" x14ac:dyDescent="0.25">
      <c r="A78" s="3"/>
    </row>
  </sheetData>
  <pageMargins left="0.23622047244094491" right="0.23622047244094491" top="0.74803149606299213" bottom="0.74803149606299213" header="0.31496062992125984" footer="0.31496062992125984"/>
  <pageSetup paperSize="9" scale="65" orientation="portrait" r:id="rId1"/>
  <headerFooter>
    <oddHeader>&amp;R2. sz. melléklet</oddHeader>
  </headerFooter>
  <rowBreaks count="2" manualBreakCount="2">
    <brk id="29" min="1" max="4" man="1"/>
    <brk id="8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2021 mód</vt:lpstr>
      <vt:lpstr>'2021 mód'!Nyomtatási_terület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blinczkiandrea</dc:creator>
  <cp:lastModifiedBy>lengyelkrisztina</cp:lastModifiedBy>
  <cp:lastPrinted>2022-01-26T14:15:41Z</cp:lastPrinted>
  <dcterms:created xsi:type="dcterms:W3CDTF">2017-12-01T10:15:35Z</dcterms:created>
  <dcterms:modified xsi:type="dcterms:W3CDTF">2022-01-26T14:15:45Z</dcterms:modified>
</cp:coreProperties>
</file>