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work\Gondnoksági Iroda\Lengyel Krisztina\2021. évi előterjesztések\2021. évi utolsó módosítás\RNÖ\"/>
    </mc:Choice>
  </mc:AlternateContent>
  <bookViews>
    <workbookView xWindow="0" yWindow="0" windowWidth="28800" windowHeight="12435"/>
  </bookViews>
  <sheets>
    <sheet name="Munka1" sheetId="1" r:id="rId1"/>
  </sheets>
  <definedNames>
    <definedName name="_xlnm.Print_Titles" localSheetId="0">Munka1!$32:$32</definedName>
    <definedName name="_xlnm.Print_Area" localSheetId="0">Munka1!$B$1:$E$86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6" i="1" l="1"/>
  <c r="E85" i="1"/>
  <c r="D65" i="1" l="1"/>
  <c r="D62" i="1"/>
  <c r="D59" i="1"/>
  <c r="D55" i="1"/>
  <c r="D44" i="1"/>
  <c r="D42" i="1"/>
  <c r="D19" i="1" l="1"/>
  <c r="D38" i="1" l="1"/>
  <c r="D13" i="1"/>
  <c r="E13" i="1"/>
  <c r="D50" i="1"/>
  <c r="D79" i="1" l="1"/>
  <c r="D75" i="1"/>
  <c r="E59" i="1" l="1"/>
  <c r="D57" i="1"/>
  <c r="D43" i="1"/>
  <c r="D35" i="1"/>
  <c r="E65" i="1"/>
  <c r="E62" i="1"/>
  <c r="E79" i="1"/>
  <c r="C43" i="1"/>
  <c r="E38" i="1"/>
  <c r="E86" i="1"/>
  <c r="C86" i="1"/>
  <c r="E84" i="1"/>
  <c r="E80" i="1"/>
  <c r="D80" i="1"/>
  <c r="C80" i="1"/>
  <c r="C78" i="1" s="1"/>
  <c r="E77" i="1"/>
  <c r="E76" i="1"/>
  <c r="E75" i="1"/>
  <c r="E74" i="1"/>
  <c r="E73" i="1"/>
  <c r="D73" i="1"/>
  <c r="E72" i="1"/>
  <c r="D71" i="1"/>
  <c r="E71" i="1" s="1"/>
  <c r="C71" i="1"/>
  <c r="E70" i="1"/>
  <c r="D69" i="1"/>
  <c r="E69" i="1" s="1"/>
  <c r="C69" i="1"/>
  <c r="E68" i="1"/>
  <c r="E67" i="1"/>
  <c r="D66" i="1"/>
  <c r="E66" i="1" s="1"/>
  <c r="C66" i="1"/>
  <c r="D64" i="1"/>
  <c r="E64" i="1" s="1"/>
  <c r="C64" i="1"/>
  <c r="E63" i="1"/>
  <c r="D61" i="1"/>
  <c r="E61" i="1" s="1"/>
  <c r="C61" i="1"/>
  <c r="C49" i="1" s="1"/>
  <c r="D60" i="1"/>
  <c r="E60" i="1" s="1"/>
  <c r="E58" i="1"/>
  <c r="C57" i="1"/>
  <c r="E56" i="1"/>
  <c r="E54" i="1"/>
  <c r="E53" i="1"/>
  <c r="E52" i="1"/>
  <c r="E51" i="1"/>
  <c r="D51" i="1"/>
  <c r="E50" i="1"/>
  <c r="E48" i="1"/>
  <c r="E47" i="1"/>
  <c r="E46" i="1"/>
  <c r="E45" i="1"/>
  <c r="C35" i="1"/>
  <c r="E41" i="1"/>
  <c r="E40" i="1"/>
  <c r="E39" i="1"/>
  <c r="E37" i="1"/>
  <c r="E36" i="1"/>
  <c r="E28" i="1"/>
  <c r="E27" i="1"/>
  <c r="E26" i="1"/>
  <c r="E25" i="1"/>
  <c r="E24" i="1"/>
  <c r="E23" i="1"/>
  <c r="D22" i="1"/>
  <c r="E22" i="1" s="1"/>
  <c r="C22" i="1"/>
  <c r="C21" i="1" s="1"/>
  <c r="E20" i="1"/>
  <c r="E19" i="1"/>
  <c r="D18" i="1"/>
  <c r="E18" i="1" s="1"/>
  <c r="C18" i="1"/>
  <c r="D17" i="1"/>
  <c r="E17" i="1" s="1"/>
  <c r="E16" i="1"/>
  <c r="E15" i="1"/>
  <c r="E14" i="1"/>
  <c r="E12" i="1"/>
  <c r="E11" i="1"/>
  <c r="E10" i="1"/>
  <c r="E9" i="1"/>
  <c r="D8" i="1"/>
  <c r="C8" i="1"/>
  <c r="C7" i="1" s="1"/>
  <c r="C6" i="1" s="1"/>
  <c r="C29" i="1" s="1"/>
  <c r="E8" i="1" l="1"/>
  <c r="E57" i="1"/>
  <c r="E44" i="1"/>
  <c r="E43" i="1"/>
  <c r="E55" i="1"/>
  <c r="C34" i="1"/>
  <c r="C33" i="1" s="1"/>
  <c r="C81" i="1" s="1"/>
  <c r="E35" i="1"/>
  <c r="D7" i="1"/>
  <c r="E42" i="1"/>
  <c r="D49" i="1"/>
  <c r="E49" i="1" s="1"/>
  <c r="D78" i="1"/>
  <c r="E78" i="1" s="1"/>
  <c r="D21" i="1"/>
  <c r="E21" i="1" s="1"/>
  <c r="E7" i="1" l="1"/>
  <c r="D6" i="1"/>
  <c r="D34" i="1"/>
  <c r="E34" i="1" l="1"/>
  <c r="D33" i="1"/>
  <c r="E6" i="1"/>
  <c r="E29" i="1" s="1"/>
  <c r="D29" i="1"/>
  <c r="D81" i="1" l="1"/>
  <c r="E81" i="1" s="1"/>
  <c r="E33" i="1"/>
</calcChain>
</file>

<file path=xl/sharedStrings.xml><?xml version="1.0" encoding="utf-8"?>
<sst xmlns="http://schemas.openxmlformats.org/spreadsheetml/2006/main" count="121" uniqueCount="116">
  <si>
    <t>BEVÉTELEK</t>
  </si>
  <si>
    <t>2021. évi    módosított előirányzat</t>
  </si>
  <si>
    <t>2021. évi módosított új előirányzat</t>
  </si>
  <si>
    <t>Eltérés</t>
  </si>
  <si>
    <t>I. Tárgyévi működési bevételek</t>
  </si>
  <si>
    <r>
      <t>1.</t>
    </r>
    <r>
      <rPr>
        <b/>
        <sz val="7"/>
        <color indexed="8"/>
        <rFont val="Times New Roman"/>
        <family val="1"/>
        <charset val="238"/>
      </rPr>
      <t xml:space="preserve">  </t>
    </r>
    <r>
      <rPr>
        <b/>
        <sz val="12"/>
        <color indexed="8"/>
        <rFont val="Times New Roman"/>
        <family val="1"/>
        <charset val="238"/>
      </rPr>
      <t xml:space="preserve">Nemzetiségi önkormányzat működési célú bevételei összesen    </t>
    </r>
  </si>
  <si>
    <r>
      <t>1.1.</t>
    </r>
    <r>
      <rPr>
        <b/>
        <sz val="7"/>
        <color indexed="8"/>
        <rFont val="Times New Roman"/>
        <family val="1"/>
        <charset val="238"/>
      </rPr>
      <t xml:space="preserve">  </t>
    </r>
    <r>
      <rPr>
        <b/>
        <sz val="12"/>
        <color indexed="8"/>
        <rFont val="Times New Roman"/>
        <family val="1"/>
        <charset val="238"/>
      </rPr>
      <t>Költségvetési támogatás összesen</t>
    </r>
  </si>
  <si>
    <t>09161</t>
  </si>
  <si>
    <r>
      <t>1.1.1.</t>
    </r>
    <r>
      <rPr>
        <sz val="7"/>
        <color indexed="8"/>
        <rFont val="Times New Roman"/>
        <family val="1"/>
        <charset val="238"/>
      </rPr>
      <t xml:space="preserve">  </t>
    </r>
    <r>
      <rPr>
        <sz val="12"/>
        <color indexed="8"/>
        <rFont val="Times New Roman"/>
        <family val="1"/>
        <charset val="238"/>
      </rPr>
      <t>Központi támogatás</t>
    </r>
  </si>
  <si>
    <t>1.1.1.1. Működési támogatás</t>
  </si>
  <si>
    <t>1.1.1.2. Feladatalapú támogatás</t>
  </si>
  <si>
    <r>
      <t>1.1.2.</t>
    </r>
    <r>
      <rPr>
        <sz val="7"/>
        <color indexed="8"/>
        <rFont val="Times New Roman"/>
        <family val="1"/>
        <charset val="238"/>
      </rPr>
      <t>  </t>
    </r>
    <r>
      <rPr>
        <sz val="12"/>
        <color indexed="8"/>
        <rFont val="Times New Roman"/>
        <family val="1"/>
        <charset val="238"/>
      </rPr>
      <t>Kaposvár MJV Önkormányzatának támogatása</t>
    </r>
  </si>
  <si>
    <t xml:space="preserve">1.1.3. Munkaügyi Kp.  Diákmunka </t>
  </si>
  <si>
    <t>1.1.4. Munkaügyi Kp. Közfoglalkoztatottak támogatása 2021. évre eső része
(2021.09-2022.02.28.)</t>
  </si>
  <si>
    <t>1.1.5. Emberi Erőforrás Támogatáskezelő támogatása Tábor</t>
  </si>
  <si>
    <t>1.1.6. Emberi Erőforrás Támogatáskezelő támogatása rétesfesztivál</t>
  </si>
  <si>
    <t>1.1.7. Emberi Erőforrás Támogatáskezelő támogatása ROM-RKT-21-0102</t>
  </si>
  <si>
    <t xml:space="preserve">1.1.8. Szentjakabi városrész (TOP-6.9.1-16-KA1-2020-00001) </t>
  </si>
  <si>
    <t>1.2. Egyéb bevétel</t>
  </si>
  <si>
    <t>1.2.1. Egyéb működési bevétel</t>
  </si>
  <si>
    <t>1.2.2. KMJV Önkormányzata által nyújtott kölcsön</t>
  </si>
  <si>
    <t>II. Pénzmaradvány</t>
  </si>
  <si>
    <t>1. Működési pénzmaradvány</t>
  </si>
  <si>
    <t>0981311</t>
  </si>
  <si>
    <r>
      <t xml:space="preserve">1.1. </t>
    </r>
    <r>
      <rPr>
        <sz val="12"/>
        <color indexed="8"/>
        <rFont val="Times New Roman"/>
        <family val="1"/>
        <charset val="238"/>
      </rPr>
      <t>Állami támogatás maradványa</t>
    </r>
  </si>
  <si>
    <t>1.2. Feladatalapú támogatás maradványa</t>
  </si>
  <si>
    <t>1.3. Önkormányzati támogatás maradványa</t>
  </si>
  <si>
    <t>1.4. Közfoglalkoztatási támogatás maradványa</t>
  </si>
  <si>
    <t>1.5. TOP 6.9.1-1-15-KA1-2016-00001 Cseri projekt</t>
  </si>
  <si>
    <t>1.6. Emberi Erőforrás Min. támogatása Kulturális program maradványa</t>
  </si>
  <si>
    <t>BEVÉTELEK mindösszesen</t>
  </si>
  <si>
    <t>KIADÁSOK</t>
  </si>
  <si>
    <t>2021. évi módosított előirányzat</t>
  </si>
  <si>
    <r>
      <t>I.</t>
    </r>
    <r>
      <rPr>
        <sz val="7"/>
        <color indexed="8"/>
        <rFont val="Times New Roman"/>
        <family val="1"/>
        <charset val="238"/>
      </rPr>
      <t xml:space="preserve">    </t>
    </r>
    <r>
      <rPr>
        <u/>
        <sz val="12"/>
        <color indexed="8"/>
        <rFont val="Times New Roman"/>
        <family val="1"/>
        <charset val="238"/>
      </rPr>
      <t>Tárgyévi működési kiadások</t>
    </r>
  </si>
  <si>
    <r>
      <t xml:space="preserve">1. </t>
    </r>
    <r>
      <rPr>
        <b/>
        <sz val="12"/>
        <color indexed="8"/>
        <rFont val="Times New Roman"/>
        <family val="1"/>
        <charset val="238"/>
      </rPr>
      <t xml:space="preserve">Nemzetiségi önkormányzat működési célú kiadásai </t>
    </r>
  </si>
  <si>
    <t>1.1. Személyi juttatás összesen</t>
  </si>
  <si>
    <t>051211</t>
  </si>
  <si>
    <t>1.1.1. Nemzetiségi önkormányzati képviselők tiszteletdíja</t>
  </si>
  <si>
    <t xml:space="preserve">1.1.2. Munkabér Diákmunka </t>
  </si>
  <si>
    <t>0511011</t>
  </si>
  <si>
    <t xml:space="preserve">1.1.3. Munkabér közfoglalkoztatottak </t>
  </si>
  <si>
    <t>0511091</t>
  </si>
  <si>
    <t>1.1.4. Közlekedési költségtérítés 2021.04-2023.02. (23 havi)</t>
  </si>
  <si>
    <t>1.1.5. Munkabér - Szakmai vezető (1 fő) SZENTJAKAB</t>
  </si>
  <si>
    <t>1.1.6. Munkabér - Mentor (2 fő) SZENTJAKAB</t>
  </si>
  <si>
    <t>051231</t>
  </si>
  <si>
    <t>0521</t>
  </si>
  <si>
    <t>1.2. Munkaadót terhelő járulékok és szociális hozzájárulási adó</t>
  </si>
  <si>
    <t>1.2.1. Munkaadót terhelő járulékok (tiszteletdíj, repiadó, cégtelefon)</t>
  </si>
  <si>
    <t>1.2.2. Munkaadót terhelő járulékok Diákmunka</t>
  </si>
  <si>
    <t xml:space="preserve">1.2.3. Munkaadót terhelő járulékok közfoglalkoztatottak </t>
  </si>
  <si>
    <t>1.2.4. Munkaadót terhelő járulékok - Szakmai vezető (1 fő) SZENTJAKAB</t>
  </si>
  <si>
    <t>1.2.5. Munkaadót terhelő járulékok - Mentor (2 fő) SZENTJAKAB</t>
  </si>
  <si>
    <t>1.3. Dologi és egyéb folyó kiadás</t>
  </si>
  <si>
    <t>053121</t>
  </si>
  <si>
    <r>
      <t xml:space="preserve">1.3.2. </t>
    </r>
    <r>
      <rPr>
        <sz val="12"/>
        <color indexed="8"/>
        <rFont val="Times New Roman"/>
        <family val="1"/>
        <charset val="238"/>
      </rPr>
      <t>Üzemeltetési anyagok besz. SZENTJAKAB</t>
    </r>
  </si>
  <si>
    <r>
      <t xml:space="preserve">1.3.3. </t>
    </r>
    <r>
      <rPr>
        <sz val="12"/>
        <color indexed="8"/>
        <rFont val="Times New Roman"/>
        <family val="1"/>
        <charset val="238"/>
      </rPr>
      <t xml:space="preserve">Üzemeltetési anyagok besz. közfoglalkoztatottak </t>
    </r>
  </si>
  <si>
    <t>053211</t>
  </si>
  <si>
    <r>
      <t>1.3.4.</t>
    </r>
    <r>
      <rPr>
        <sz val="12"/>
        <color indexed="8"/>
        <rFont val="Times New Roman"/>
        <family val="1"/>
        <charset val="238"/>
      </rPr>
      <t> Informatikai szolgáltatások (internet)</t>
    </r>
  </si>
  <si>
    <t>053221</t>
  </si>
  <si>
    <r>
      <t>1.3.5.</t>
    </r>
    <r>
      <rPr>
        <sz val="12"/>
        <color indexed="8"/>
        <rFont val="Times New Roman"/>
        <family val="1"/>
        <charset val="238"/>
      </rPr>
      <t> Kommunikációs szolgáltatások (telefon)</t>
    </r>
  </si>
  <si>
    <t>053331</t>
  </si>
  <si>
    <t>53341</t>
  </si>
  <si>
    <t>1.3.7. Karbantartás kisjavítás</t>
  </si>
  <si>
    <t>053361</t>
  </si>
  <si>
    <t>1.3.8. Szakmai tevékenységet segítő szolgáltatás</t>
  </si>
  <si>
    <t>1.3.9. Szakmai tevékenységet segítő szolgáltatás közfoglal. Orvosi vizsg.</t>
  </si>
  <si>
    <t>053371</t>
  </si>
  <si>
    <t>1.3.11. Egyéb szolgáltatások SZENTJAKAB</t>
  </si>
  <si>
    <t>053411</t>
  </si>
  <si>
    <t>1.3.12. Kiküldetések</t>
  </si>
  <si>
    <t>053511</t>
  </si>
  <si>
    <t>053551</t>
  </si>
  <si>
    <t>1.4. Céltartalék</t>
  </si>
  <si>
    <r>
      <t>1.4.1.</t>
    </r>
    <r>
      <rPr>
        <sz val="12"/>
        <color indexed="8"/>
        <rFont val="Times New Roman"/>
        <family val="1"/>
        <charset val="238"/>
      </rPr>
      <t xml:space="preserve"> NGM Támogatása Cseri városrész (TOP-6.9.1-15.KA1-2016-00001) </t>
    </r>
  </si>
  <si>
    <t xml:space="preserve">1.4.2. NGM Támogatása Szentjakabi városrész (TOP-6.9.1-15.KA1-2016-00002) </t>
  </si>
  <si>
    <t>1.5. Általános tartalék</t>
  </si>
  <si>
    <t>1.5.1. Technikai pénzmaradvány (zárolt)</t>
  </si>
  <si>
    <t>1.6. Működési tartalék</t>
  </si>
  <si>
    <t>1.6.1. KMJV Önkormányzata által nyújtott kölcsön</t>
  </si>
  <si>
    <t>2. Támogatások</t>
  </si>
  <si>
    <t>055061</t>
  </si>
  <si>
    <t>2.1. TOP-os pályázatok előlegének visszafizetése CSER</t>
  </si>
  <si>
    <t>2.2. ROMA-NEMZ KULT  pályázatok előlegének visszafizetése Rétesfesztivál</t>
  </si>
  <si>
    <t>2.3. Alapítványi támogatás</t>
  </si>
  <si>
    <t>2.4. Emberi Erőforrás Támogatáskezelő-NEMZ-KUL-20 maradványa visszafizetése</t>
  </si>
  <si>
    <t>05641</t>
  </si>
  <si>
    <t>II. Tárgyévi felhalmozási célú kiadások</t>
  </si>
  <si>
    <t>1.1. Beruházás (informatikai eszközök)</t>
  </si>
  <si>
    <t>1.2. Beruházás - SZENTJAKAB</t>
  </si>
  <si>
    <t>KIADÁSOK mindösszesen</t>
  </si>
  <si>
    <t>LÉTSZÁMADATOK</t>
  </si>
  <si>
    <t>TOP SZENTJAKAB program</t>
  </si>
  <si>
    <t>Összesen</t>
  </si>
  <si>
    <t>1.3.10. Egyéb szolgáltatások (pl: bank ktg, posta)</t>
  </si>
  <si>
    <t>1.3.6. Bérleti díj</t>
  </si>
  <si>
    <t>1.3.1. Üzemeltetési anyagok besz.(pl: tisztítószer, rendezvények anyagktg-e)</t>
  </si>
  <si>
    <t>+1e Ft közfog orvosi vizsg kieg.</t>
  </si>
  <si>
    <t>+1eFt NAV kerekítés</t>
  </si>
  <si>
    <t>+142e Közcélú kifizetés bevétel</t>
  </si>
  <si>
    <t>Roma Nemzetiségi Önkormányzat 2021. évi költségvetési előirányzat 6. számú módosítása (adatok e Ft-ban)</t>
  </si>
  <si>
    <t xml:space="preserve"> '-10e Ft Rétesfesztivál visszafizetés rendelkező levél</t>
  </si>
  <si>
    <r>
      <t>-17eFt Rendelkező levél alapján</t>
    </r>
    <r>
      <rPr>
        <b/>
        <sz val="8"/>
        <rFont val="Calibri"/>
        <family val="2"/>
        <charset val="238"/>
        <scheme val="minor"/>
      </rPr>
      <t xml:space="preserve">.
</t>
    </r>
    <r>
      <rPr>
        <b/>
        <sz val="8"/>
        <color rgb="FF00B0F0"/>
        <rFont val="Calibri"/>
        <family val="2"/>
        <charset val="238"/>
        <scheme val="minor"/>
      </rPr>
      <t>'+182e Ft 50/2021 Karácsonyi csomag</t>
    </r>
    <r>
      <rPr>
        <b/>
        <sz val="8"/>
        <color theme="8" tint="-0.249977111117893"/>
        <rFont val="Calibri"/>
        <family val="2"/>
        <charset val="238"/>
        <scheme val="minor"/>
      </rPr>
      <t xml:space="preserve">,
</t>
    </r>
    <r>
      <rPr>
        <b/>
        <sz val="8"/>
        <color rgb="FF7030A0"/>
        <rFont val="Calibri"/>
        <family val="2"/>
        <charset val="238"/>
        <scheme val="minor"/>
      </rPr>
      <t xml:space="preserve"> '+13  Rendelkező levél kissebbségek napja
</t>
    </r>
    <r>
      <rPr>
        <b/>
        <sz val="8"/>
        <color theme="2" tint="-0.749992370372631"/>
        <rFont val="Calibri"/>
        <family val="2"/>
        <charset val="238"/>
        <scheme val="minor"/>
      </rPr>
      <t xml:space="preserve"> -16e Ft </t>
    </r>
    <r>
      <rPr>
        <b/>
        <sz val="8"/>
        <color theme="3" tint="-0.249977111117893"/>
        <rFont val="Calibri"/>
        <family val="2"/>
        <charset val="238"/>
        <scheme val="minor"/>
      </rPr>
      <t xml:space="preserve">29/2021 hat. ROM-RKT alapján, </t>
    </r>
  </si>
  <si>
    <r>
      <t xml:space="preserve"> '+30e Ft 50/2021 Karácsonyi csomag,
</t>
    </r>
    <r>
      <rPr>
        <b/>
        <sz val="8"/>
        <color rgb="FF7030A0"/>
        <rFont val="Calibri"/>
        <family val="2"/>
        <charset val="238"/>
        <scheme val="minor"/>
      </rPr>
      <t xml:space="preserve"> '-1e Ft  Rendelkező levél kissebbségek napja </t>
    </r>
  </si>
  <si>
    <r>
      <t>-</t>
    </r>
    <r>
      <rPr>
        <b/>
        <sz val="8"/>
        <color theme="9" tint="-0.249977111117893"/>
        <rFont val="Calibri"/>
        <family val="2"/>
        <charset val="238"/>
        <scheme val="minor"/>
      </rPr>
      <t xml:space="preserve">45e Ft  Rendelkező levél alapkján.
</t>
    </r>
    <r>
      <rPr>
        <b/>
        <sz val="8"/>
        <color theme="5" tint="-0.249977111117893"/>
        <rFont val="Calibri"/>
        <family val="2"/>
        <charset val="238"/>
        <scheme val="minor"/>
      </rPr>
      <t xml:space="preserve"> '+10e Ft Rétesfesztivál visszafizetés rendelkező levél.</t>
    </r>
    <r>
      <rPr>
        <b/>
        <sz val="8"/>
        <color theme="8" tint="-0.249977111117893"/>
        <rFont val="Calibri"/>
        <family val="2"/>
        <charset val="238"/>
        <scheme val="minor"/>
      </rPr>
      <t xml:space="preserve"> 
'-320e Ft Kissebbségek napja 48/2021, 
</t>
    </r>
    <r>
      <rPr>
        <b/>
        <sz val="8"/>
        <color rgb="FF993300"/>
        <rFont val="Calibri"/>
        <family val="2"/>
        <charset val="238"/>
        <scheme val="minor"/>
      </rPr>
      <t xml:space="preserve">'-62e Ft Szakmai tréning 36/2021  </t>
    </r>
    <r>
      <rPr>
        <b/>
        <sz val="8"/>
        <color theme="8" tint="-0.249977111117893"/>
        <rFont val="Calibri"/>
        <family val="2"/>
        <charset val="238"/>
        <scheme val="minor"/>
      </rPr>
      <t xml:space="preserve">
 '</t>
    </r>
    <r>
      <rPr>
        <b/>
        <sz val="8"/>
        <color rgb="FF00B0F0"/>
        <rFont val="Calibri"/>
        <family val="2"/>
        <charset val="238"/>
        <scheme val="minor"/>
      </rPr>
      <t xml:space="preserve">-59e Ft 50/2021 Karácsonyi csomag, 
</t>
    </r>
    <r>
      <rPr>
        <b/>
        <sz val="8"/>
        <color rgb="FFFF3300"/>
        <rFont val="Calibri"/>
        <family val="2"/>
        <charset val="238"/>
        <scheme val="minor"/>
      </rPr>
      <t>-300eFt 48/2021 Nyomtató,</t>
    </r>
    <r>
      <rPr>
        <b/>
        <sz val="8"/>
        <color rgb="FF7030A0"/>
        <rFont val="Calibri"/>
        <family val="2"/>
        <charset val="238"/>
        <scheme val="minor"/>
      </rPr>
      <t xml:space="preserve">
</t>
    </r>
    <r>
      <rPr>
        <b/>
        <sz val="8"/>
        <color rgb="FFCC6600"/>
        <rFont val="Calibri"/>
        <family val="2"/>
        <charset val="238"/>
        <scheme val="minor"/>
      </rPr>
      <t xml:space="preserve"> '-1e Ft közfog orvosi vizsg kieg,
</t>
    </r>
    <r>
      <rPr>
        <b/>
        <sz val="8"/>
        <color theme="1"/>
        <rFont val="Calibri"/>
        <family val="2"/>
        <charset val="238"/>
        <scheme val="minor"/>
      </rPr>
      <t xml:space="preserve"> </t>
    </r>
    <r>
      <rPr>
        <b/>
        <sz val="8"/>
        <color theme="2" tint="-0.749992370372631"/>
        <rFont val="Calibri"/>
        <family val="2"/>
        <charset val="238"/>
        <scheme val="minor"/>
      </rPr>
      <t xml:space="preserve">'-1e Ft 29/2021 hat. ROM-RKT alapján, 
</t>
    </r>
    <r>
      <rPr>
        <b/>
        <sz val="8"/>
        <color rgb="FF7030A0"/>
        <rFont val="Calibri"/>
        <family val="2"/>
        <charset val="238"/>
        <scheme val="minor"/>
      </rPr>
      <t xml:space="preserve">  '-6e Ft  Rendelkező levél  kissebbségek napja,</t>
    </r>
  </si>
  <si>
    <r>
      <rPr>
        <b/>
        <sz val="8"/>
        <color rgb="FFFF3300"/>
        <rFont val="Calibri"/>
        <family val="2"/>
        <charset val="238"/>
        <scheme val="minor"/>
      </rPr>
      <t xml:space="preserve">+300e Ft 48/2021 nyomtató vásárlás, </t>
    </r>
    <r>
      <rPr>
        <b/>
        <sz val="8"/>
        <color theme="8"/>
        <rFont val="Calibri"/>
        <family val="2"/>
        <charset val="238"/>
        <scheme val="minor"/>
      </rPr>
      <t xml:space="preserve">
</t>
    </r>
    <r>
      <rPr>
        <b/>
        <sz val="8"/>
        <color rgb="FF7030A0"/>
        <rFont val="Calibri"/>
        <family val="2"/>
        <charset val="238"/>
        <scheme val="minor"/>
      </rPr>
      <t xml:space="preserve"> '-1e Ft Rendelkező levél kissebbségek napja</t>
    </r>
  </si>
  <si>
    <r>
      <rPr>
        <b/>
        <sz val="8"/>
        <color theme="9" tint="-0.249977111117893"/>
        <rFont val="Calibri"/>
        <family val="2"/>
        <charset val="238"/>
        <scheme val="minor"/>
      </rPr>
      <t xml:space="preserve">+17eFt Rendelkező levél alapkján
</t>
    </r>
    <r>
      <rPr>
        <b/>
        <sz val="8"/>
        <color theme="1"/>
        <rFont val="Calibri"/>
        <family val="2"/>
        <charset val="238"/>
        <scheme val="minor"/>
      </rPr>
      <t xml:space="preserve"> '</t>
    </r>
    <r>
      <rPr>
        <b/>
        <sz val="8"/>
        <color theme="5" tint="-0.249977111117893"/>
        <rFont val="Calibri"/>
        <family val="2"/>
        <charset val="238"/>
        <scheme val="minor"/>
      </rPr>
      <t xml:space="preserve"> </t>
    </r>
    <r>
      <rPr>
        <b/>
        <sz val="8"/>
        <color theme="1"/>
        <rFont val="Calibri"/>
        <family val="2"/>
        <charset val="238"/>
        <scheme val="minor"/>
      </rPr>
      <t xml:space="preserve">+6e Ft 29/2021 hat. ROM-RKT alapján,
  </t>
    </r>
    <r>
      <rPr>
        <b/>
        <sz val="8"/>
        <color rgb="FF00B0F0"/>
        <rFont val="Calibri"/>
        <family val="2"/>
        <charset val="238"/>
        <scheme val="minor"/>
      </rPr>
      <t xml:space="preserve">+7e Ft 50/2021 Karácsonyi csomag,
</t>
    </r>
    <r>
      <rPr>
        <b/>
        <sz val="8"/>
        <color rgb="FF7030A0"/>
        <rFont val="Calibri"/>
        <family val="2"/>
        <charset val="238"/>
        <scheme val="minor"/>
      </rPr>
      <t xml:space="preserve"> ' +3e Ft  Rendelkező levél  kissebbségek napja</t>
    </r>
  </si>
  <si>
    <r>
      <t xml:space="preserve">
</t>
    </r>
    <r>
      <rPr>
        <b/>
        <sz val="8"/>
        <color theme="9"/>
        <rFont val="Calibri"/>
        <family val="2"/>
        <charset val="238"/>
        <scheme val="minor"/>
      </rPr>
      <t xml:space="preserve">'+45e Ft  Rendelkező levél alapkján </t>
    </r>
    <r>
      <rPr>
        <sz val="8"/>
        <color theme="1"/>
        <rFont val="Calibri"/>
        <family val="2"/>
        <charset val="238"/>
        <scheme val="minor"/>
      </rPr>
      <t xml:space="preserve">
</t>
    </r>
    <r>
      <rPr>
        <b/>
        <sz val="8"/>
        <color rgb="FF993300"/>
        <rFont val="Calibri"/>
        <family val="2"/>
        <charset val="238"/>
        <scheme val="minor"/>
      </rPr>
      <t xml:space="preserve"> '+62e Ft szakmai tréning,</t>
    </r>
    <r>
      <rPr>
        <b/>
        <sz val="8"/>
        <color rgb="FF00B0F0"/>
        <rFont val="Calibri"/>
        <family val="2"/>
        <charset val="238"/>
        <scheme val="minor"/>
      </rPr>
      <t xml:space="preserve"> 
</t>
    </r>
    <r>
      <rPr>
        <b/>
        <sz val="8"/>
        <color theme="4" tint="-0.249977111117893"/>
        <rFont val="Calibri"/>
        <family val="2"/>
        <charset val="238"/>
        <scheme val="minor"/>
      </rPr>
      <t>+400e Ft kisebbségek napja</t>
    </r>
    <r>
      <rPr>
        <b/>
        <sz val="8"/>
        <color rgb="FFC00000"/>
        <rFont val="Calibri"/>
        <family val="2"/>
        <charset val="238"/>
        <scheme val="minor"/>
      </rPr>
      <t xml:space="preserve">
 </t>
    </r>
    <r>
      <rPr>
        <b/>
        <sz val="8"/>
        <rFont val="Calibri"/>
        <family val="2"/>
        <charset val="238"/>
        <scheme val="minor"/>
      </rPr>
      <t xml:space="preserve">' +11e Ft 29/2021 hat. ROM-RKT alapján,
</t>
    </r>
    <r>
      <rPr>
        <b/>
        <sz val="8"/>
        <color rgb="FF7030A0"/>
        <rFont val="Calibri"/>
        <family val="2"/>
        <charset val="238"/>
        <scheme val="minor"/>
      </rPr>
      <t xml:space="preserve"> '-5e Ft Rendelkező levél kissebbségek napja,</t>
    </r>
    <r>
      <rPr>
        <b/>
        <sz val="8"/>
        <rFont val="Calibri"/>
        <family val="2"/>
        <charset val="238"/>
        <scheme val="minor"/>
      </rPr>
      <t xml:space="preserve"> 
+1 NAV kerekítés</t>
    </r>
  </si>
  <si>
    <r>
      <t xml:space="preserve">-80e Ft Kissebbségek napja 48/2021 </t>
    </r>
    <r>
      <rPr>
        <b/>
        <sz val="8"/>
        <rFont val="Calibri"/>
        <family val="2"/>
        <charset val="238"/>
        <scheme val="minor"/>
      </rPr>
      <t xml:space="preserve">,
 </t>
    </r>
    <r>
      <rPr>
        <b/>
        <sz val="8"/>
        <color rgb="FF00B0F0"/>
        <rFont val="Calibri"/>
        <family val="2"/>
        <charset val="238"/>
        <scheme val="minor"/>
      </rPr>
      <t xml:space="preserve">'-160e Ft 50/2021 Karácsonyi csomag,
</t>
    </r>
    <r>
      <rPr>
        <b/>
        <sz val="8"/>
        <rFont val="Calibri"/>
        <family val="2"/>
        <charset val="238"/>
        <scheme val="minor"/>
      </rPr>
      <t xml:space="preserve"> </t>
    </r>
    <r>
      <rPr>
        <b/>
        <sz val="8"/>
        <color rgb="FF7030A0"/>
        <rFont val="Calibri"/>
        <family val="2"/>
        <charset val="238"/>
        <scheme val="minor"/>
      </rPr>
      <t xml:space="preserve"> '-3e Ft Rendelkező levél  kissebbségek napja,</t>
    </r>
  </si>
  <si>
    <t>+142e Ft közfogl</t>
  </si>
  <si>
    <t>1.1.7.  Egyéb külső személyi juttatások / Reprezentációs kiadások</t>
  </si>
  <si>
    <t>1.3.13. Működési célú előzetesen felszámított áfa</t>
  </si>
  <si>
    <t>1.3.14. Működési célú előzetesen felszámított áfa közfogi</t>
  </si>
  <si>
    <t>1.3.15. Működési célú előzetesen felszámított áfa SZENTJAKAB</t>
  </si>
  <si>
    <t>1.3.16. Egyéb dologi kiadások</t>
  </si>
  <si>
    <t>Közfoglalkoztatás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</si>
</sst>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u/>
      <sz val="12"/>
      <color indexed="8"/>
      <name val="Times New Roman"/>
      <family val="1"/>
      <charset val="238"/>
    </font>
    <font>
      <b/>
      <sz val="8"/>
      <color theme="9" tint="-0.249977111117893"/>
      <name val="Calibri"/>
      <family val="2"/>
      <charset val="238"/>
      <scheme val="minor"/>
    </font>
    <font>
      <b/>
      <sz val="8"/>
      <color rgb="FF7030A0"/>
      <name val="Calibri"/>
      <family val="2"/>
      <charset val="238"/>
      <scheme val="minor"/>
    </font>
    <font>
      <b/>
      <sz val="8"/>
      <color rgb="FF00B0F0"/>
      <name val="Calibri"/>
      <family val="2"/>
      <charset val="238"/>
      <scheme val="minor"/>
    </font>
    <font>
      <b/>
      <sz val="8"/>
      <color rgb="FFC00000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sz val="8"/>
      <color rgb="FF00B0F0"/>
      <name val="Calibri"/>
      <family val="2"/>
      <charset val="238"/>
      <scheme val="minor"/>
    </font>
    <font>
      <sz val="8"/>
      <color rgb="FFC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00B050"/>
      <name val="Calibri"/>
      <family val="2"/>
      <charset val="238"/>
      <scheme val="minor"/>
    </font>
    <font>
      <b/>
      <sz val="8"/>
      <color theme="8"/>
      <name val="Calibri"/>
      <family val="2"/>
      <charset val="238"/>
      <scheme val="minor"/>
    </font>
    <font>
      <u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8"/>
      <color theme="8" tint="-0.249977111117893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theme="3" tint="-0.249977111117893"/>
      <name val="Calibri"/>
      <family val="2"/>
      <charset val="238"/>
      <scheme val="minor"/>
    </font>
    <font>
      <b/>
      <sz val="8"/>
      <color theme="5" tint="-0.249977111117893"/>
      <name val="Calibri"/>
      <family val="2"/>
      <charset val="238"/>
      <scheme val="minor"/>
    </font>
    <font>
      <b/>
      <sz val="8"/>
      <color theme="2" tint="-0.749992370372631"/>
      <name val="Calibri"/>
      <family val="2"/>
      <charset val="238"/>
      <scheme val="minor"/>
    </font>
    <font>
      <b/>
      <sz val="8"/>
      <color theme="4" tint="-0.499984740745262"/>
      <name val="Calibri"/>
      <family val="2"/>
      <charset val="238"/>
      <scheme val="minor"/>
    </font>
    <font>
      <b/>
      <sz val="8"/>
      <color theme="9"/>
      <name val="Calibri"/>
      <family val="2"/>
      <charset val="238"/>
      <scheme val="minor"/>
    </font>
    <font>
      <b/>
      <sz val="8"/>
      <color rgb="FFCC6600"/>
      <name val="Calibri"/>
      <family val="2"/>
      <charset val="238"/>
      <scheme val="minor"/>
    </font>
    <font>
      <sz val="8"/>
      <color rgb="FFCC6600"/>
      <name val="Calibri"/>
      <family val="2"/>
      <charset val="238"/>
      <scheme val="minor"/>
    </font>
    <font>
      <b/>
      <sz val="8"/>
      <color rgb="FF993300"/>
      <name val="Calibri"/>
      <family val="2"/>
      <charset val="238"/>
      <scheme val="minor"/>
    </font>
    <font>
      <b/>
      <sz val="8"/>
      <color theme="4" tint="-0.249977111117893"/>
      <name val="Calibri"/>
      <family val="2"/>
      <charset val="238"/>
      <scheme val="minor"/>
    </font>
    <font>
      <b/>
      <sz val="8"/>
      <color rgb="FFFF33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0" fontId="4" fillId="2" borderId="0" xfId="0" applyFont="1" applyFill="1" applyAlignment="1"/>
    <xf numFmtId="0" fontId="5" fillId="0" borderId="0" xfId="0" applyFont="1"/>
    <xf numFmtId="0" fontId="6" fillId="0" borderId="0" xfId="0" applyFont="1"/>
    <xf numFmtId="0" fontId="6" fillId="2" borderId="0" xfId="0" applyFont="1" applyFill="1"/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/>
    </xf>
    <xf numFmtId="0" fontId="7" fillId="0" borderId="0" xfId="0" applyFont="1"/>
    <xf numFmtId="0" fontId="9" fillId="0" borderId="1" xfId="0" applyFont="1" applyBorder="1" applyAlignment="1">
      <alignment horizontal="left"/>
    </xf>
    <xf numFmtId="0" fontId="6" fillId="0" borderId="1" xfId="0" applyFont="1" applyBorder="1"/>
    <xf numFmtId="0" fontId="6" fillId="2" borderId="1" xfId="0" applyFont="1" applyFill="1" applyBorder="1"/>
    <xf numFmtId="0" fontId="5" fillId="0" borderId="1" xfId="0" applyFont="1" applyBorder="1" applyAlignment="1">
      <alignment horizontal="left"/>
    </xf>
    <xf numFmtId="3" fontId="8" fillId="0" borderId="1" xfId="0" applyNumberFormat="1" applyFont="1" applyBorder="1"/>
    <xf numFmtId="3" fontId="8" fillId="2" borderId="1" xfId="0" applyNumberFormat="1" applyFont="1" applyFill="1" applyBorder="1"/>
    <xf numFmtId="0" fontId="2" fillId="0" borderId="0" xfId="0" quotePrefix="1" applyFont="1" applyAlignment="1">
      <alignment horizontal="center"/>
    </xf>
    <xf numFmtId="0" fontId="2" fillId="0" borderId="1" xfId="0" applyFont="1" applyBorder="1" applyAlignment="1">
      <alignment horizontal="left"/>
    </xf>
    <xf numFmtId="3" fontId="14" fillId="0" borderId="1" xfId="0" applyNumberFormat="1" applyFont="1" applyBorder="1"/>
    <xf numFmtId="3" fontId="14" fillId="2" borderId="1" xfId="0" applyNumberFormat="1" applyFont="1" applyFill="1" applyBorder="1"/>
    <xf numFmtId="0" fontId="2" fillId="0" borderId="2" xfId="0" applyFont="1" applyBorder="1" applyAlignment="1">
      <alignment horizontal="left"/>
    </xf>
    <xf numFmtId="0" fontId="2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1" xfId="0" applyFont="1" applyBorder="1"/>
    <xf numFmtId="0" fontId="15" fillId="0" borderId="0" xfId="0" applyFont="1"/>
    <xf numFmtId="0" fontId="5" fillId="0" borderId="2" xfId="0" applyFont="1" applyBorder="1" applyAlignment="1">
      <alignment horizontal="left"/>
    </xf>
    <xf numFmtId="0" fontId="0" fillId="0" borderId="0" xfId="0" applyFont="1"/>
    <xf numFmtId="0" fontId="9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3" fontId="8" fillId="0" borderId="1" xfId="0" applyNumberFormat="1" applyFont="1" applyBorder="1" applyAlignment="1">
      <alignment horizontal="right"/>
    </xf>
    <xf numFmtId="3" fontId="8" fillId="2" borderId="1" xfId="0" applyNumberFormat="1" applyFont="1" applyFill="1" applyBorder="1" applyAlignment="1">
      <alignment horizontal="right"/>
    </xf>
    <xf numFmtId="3" fontId="6" fillId="0" borderId="0" xfId="0" applyNumberFormat="1" applyFont="1"/>
    <xf numFmtId="3" fontId="6" fillId="2" borderId="0" xfId="0" applyNumberFormat="1" applyFont="1" applyFill="1"/>
    <xf numFmtId="0" fontId="15" fillId="0" borderId="0" xfId="0" quotePrefix="1" applyFont="1" applyAlignment="1">
      <alignment horizontal="justify" wrapText="1"/>
    </xf>
    <xf numFmtId="49" fontId="24" fillId="0" borderId="0" xfId="0" applyNumberFormat="1" applyFont="1" applyBorder="1" applyAlignment="1">
      <alignment vertical="top"/>
    </xf>
    <xf numFmtId="49" fontId="22" fillId="0" borderId="0" xfId="0" quotePrefix="1" applyNumberFormat="1" applyFont="1" applyBorder="1" applyAlignment="1">
      <alignment vertical="top"/>
    </xf>
    <xf numFmtId="0" fontId="7" fillId="0" borderId="2" xfId="0" applyFont="1" applyBorder="1" applyAlignment="1">
      <alignment horizontal="left"/>
    </xf>
    <xf numFmtId="0" fontId="14" fillId="0" borderId="2" xfId="0" applyFont="1" applyBorder="1" applyAlignment="1">
      <alignment vertical="center" wrapText="1"/>
    </xf>
    <xf numFmtId="0" fontId="18" fillId="0" borderId="0" xfId="0" quotePrefix="1" applyFont="1" applyAlignment="1">
      <alignment horizontal="justify"/>
    </xf>
    <xf numFmtId="0" fontId="15" fillId="0" borderId="0" xfId="0" quotePrefix="1" applyFont="1"/>
    <xf numFmtId="0" fontId="23" fillId="0" borderId="0" xfId="0" quotePrefix="1" applyFont="1" applyAlignment="1">
      <alignment horizontal="justify"/>
    </xf>
    <xf numFmtId="0" fontId="26" fillId="0" borderId="0" xfId="0" quotePrefix="1" applyFont="1" applyAlignment="1">
      <alignment horizontal="justify" wrapText="1"/>
    </xf>
    <xf numFmtId="0" fontId="15" fillId="0" borderId="0" xfId="0" quotePrefix="1" applyFont="1" applyAlignment="1">
      <alignment horizontal="justify"/>
    </xf>
    <xf numFmtId="0" fontId="21" fillId="0" borderId="0" xfId="0" quotePrefix="1" applyFont="1" applyBorder="1" applyAlignment="1">
      <alignment horizontal="left" wrapText="1"/>
    </xf>
    <xf numFmtId="49" fontId="15" fillId="0" borderId="0" xfId="0" quotePrefix="1" applyNumberFormat="1" applyFont="1" applyBorder="1" applyAlignment="1">
      <alignment vertical="top" wrapText="1"/>
    </xf>
    <xf numFmtId="49" fontId="15" fillId="0" borderId="0" xfId="0" applyNumberFormat="1" applyFont="1" applyBorder="1" applyAlignment="1">
      <alignment vertical="top"/>
    </xf>
    <xf numFmtId="0" fontId="15" fillId="0" borderId="0" xfId="0" quotePrefix="1" applyFont="1" applyAlignment="1">
      <alignment wrapText="1"/>
    </xf>
    <xf numFmtId="49" fontId="24" fillId="0" borderId="0" xfId="0" applyNumberFormat="1" applyFont="1" applyBorder="1" applyAlignment="1">
      <alignment vertical="top" wrapText="1"/>
    </xf>
    <xf numFmtId="0" fontId="15" fillId="0" borderId="3" xfId="0" quotePrefix="1" applyFont="1" applyBorder="1" applyAlignment="1">
      <alignment horizontal="left" wrapText="1"/>
    </xf>
    <xf numFmtId="0" fontId="15" fillId="0" borderId="0" xfId="0" quotePrefix="1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14" fontId="2" fillId="0" borderId="2" xfId="0" applyNumberFormat="1" applyFont="1" applyBorder="1" applyAlignment="1">
      <alignment horizontal="left"/>
    </xf>
    <xf numFmtId="0" fontId="5" fillId="0" borderId="0" xfId="0" quotePrefix="1" applyFont="1" applyAlignment="1">
      <alignment horizontal="center"/>
    </xf>
    <xf numFmtId="0" fontId="1" fillId="0" borderId="0" xfId="0" applyFont="1"/>
    <xf numFmtId="0" fontId="18" fillId="0" borderId="0" xfId="0" quotePrefix="1" applyFont="1"/>
    <xf numFmtId="16" fontId="2" fillId="0" borderId="2" xfId="0" applyNumberFormat="1" applyFont="1" applyBorder="1" applyAlignment="1">
      <alignment horizontal="left"/>
    </xf>
    <xf numFmtId="0" fontId="28" fillId="0" borderId="2" xfId="0" applyFont="1" applyBorder="1" applyAlignment="1">
      <alignment horizontal="left"/>
    </xf>
    <xf numFmtId="0" fontId="27" fillId="0" borderId="0" xfId="0" quotePrefix="1" applyFont="1" applyAlignment="1">
      <alignment horizontal="fill"/>
    </xf>
    <xf numFmtId="0" fontId="29" fillId="0" borderId="1" xfId="0" applyNumberFormat="1" applyFont="1" applyBorder="1" applyAlignment="1">
      <alignment horizontal="left"/>
    </xf>
    <xf numFmtId="0" fontId="5" fillId="0" borderId="4" xfId="0" applyNumberFormat="1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8" fillId="0" borderId="2" xfId="0" applyFont="1" applyBorder="1"/>
    <xf numFmtId="0" fontId="0" fillId="0" borderId="0" xfId="0" applyAlignment="1">
      <alignment horizontal="left"/>
    </xf>
    <xf numFmtId="0" fontId="30" fillId="0" borderId="2" xfId="0" applyFont="1" applyBorder="1" applyAlignment="1">
      <alignment horizontal="left"/>
    </xf>
    <xf numFmtId="3" fontId="30" fillId="0" borderId="1" xfId="0" applyNumberFormat="1" applyFont="1" applyBorder="1"/>
    <xf numFmtId="3" fontId="30" fillId="2" borderId="1" xfId="0" applyNumberFormat="1" applyFont="1" applyFill="1" applyBorder="1"/>
    <xf numFmtId="0" fontId="30" fillId="0" borderId="1" xfId="0" applyFont="1" applyBorder="1" applyAlignment="1">
      <alignment horizontal="left"/>
    </xf>
    <xf numFmtId="3" fontId="31" fillId="0" borderId="1" xfId="0" applyNumberFormat="1" applyFont="1" applyBorder="1"/>
    <xf numFmtId="0" fontId="17" fillId="0" borderId="0" xfId="0" quotePrefix="1" applyFont="1" applyAlignment="1">
      <alignment horizontal="justify" wrapText="1"/>
    </xf>
    <xf numFmtId="0" fontId="35" fillId="0" borderId="0" xfId="0" quotePrefix="1" applyFont="1" applyAlignment="1">
      <alignment horizontal="justify" wrapText="1"/>
    </xf>
    <xf numFmtId="0" fontId="25" fillId="0" borderId="3" xfId="0" quotePrefix="1" applyFont="1" applyBorder="1" applyAlignment="1">
      <alignment horizontal="justify" wrapText="1"/>
    </xf>
    <xf numFmtId="0" fontId="25" fillId="0" borderId="0" xfId="0" quotePrefix="1" applyFont="1" applyAlignment="1">
      <alignment wrapText="1"/>
    </xf>
    <xf numFmtId="0" fontId="40" fillId="0" borderId="0" xfId="0" quotePrefix="1" applyFont="1"/>
    <xf numFmtId="3" fontId="0" fillId="0" borderId="0" xfId="0" applyNumberFormat="1"/>
    <xf numFmtId="3" fontId="0" fillId="0" borderId="0" xfId="0" applyNumberFormat="1" applyAlignment="1">
      <alignment wrapText="1"/>
    </xf>
    <xf numFmtId="49" fontId="19" fillId="0" borderId="0" xfId="0" quotePrefix="1" applyNumberFormat="1" applyFont="1" applyBorder="1" applyAlignment="1">
      <alignment vertical="top" wrapText="1"/>
    </xf>
    <xf numFmtId="0" fontId="37" fillId="0" borderId="0" xfId="0" quotePrefix="1" applyFont="1" applyAlignment="1">
      <alignment horizontal="justify" wrapText="1"/>
    </xf>
    <xf numFmtId="0" fontId="27" fillId="0" borderId="0" xfId="0" quotePrefix="1" applyFont="1" applyAlignment="1">
      <alignment horizontal="justify" wrapText="1"/>
    </xf>
    <xf numFmtId="0" fontId="35" fillId="0" borderId="0" xfId="0" applyFont="1"/>
    <xf numFmtId="0" fontId="25" fillId="0" borderId="0" xfId="0" quotePrefix="1" applyFont="1"/>
    <xf numFmtId="3" fontId="30" fillId="2" borderId="0" xfId="0" applyNumberFormat="1" applyFont="1" applyFill="1" applyBorder="1"/>
    <xf numFmtId="3" fontId="30" fillId="0" borderId="0" xfId="0" applyNumberFormat="1" applyFont="1" applyBorder="1"/>
    <xf numFmtId="3" fontId="14" fillId="2" borderId="0" xfId="0" applyNumberFormat="1" applyFont="1" applyFill="1" applyBorder="1"/>
    <xf numFmtId="3" fontId="14" fillId="0" borderId="0" xfId="0" applyNumberFormat="1" applyFont="1" applyBorder="1"/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3300"/>
      <color rgb="FF993300"/>
      <color rgb="FF66FF66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abSelected="1" topLeftCell="A54" workbookViewId="0">
      <selection activeCell="F75" sqref="F75"/>
    </sheetView>
  </sheetViews>
  <sheetFormatPr defaultRowHeight="15.75" x14ac:dyDescent="0.25"/>
  <cols>
    <col min="1" max="1" width="9.140625" style="1"/>
    <col min="2" max="2" width="75.7109375" customWidth="1"/>
    <col min="3" max="3" width="13.5703125" style="6" customWidth="1"/>
    <col min="4" max="4" width="13" style="6" customWidth="1"/>
    <col min="5" max="5" width="13" style="7" customWidth="1"/>
    <col min="6" max="6" width="32.28515625" customWidth="1"/>
    <col min="7" max="7" width="41.7109375" customWidth="1"/>
    <col min="8" max="8" width="14" customWidth="1"/>
    <col min="10" max="10" width="14.42578125" customWidth="1"/>
  </cols>
  <sheetData>
    <row r="1" spans="1:6" x14ac:dyDescent="0.25">
      <c r="B1" s="2" t="s">
        <v>100</v>
      </c>
      <c r="C1" s="3"/>
      <c r="D1" s="3"/>
      <c r="E1" s="4"/>
    </row>
    <row r="3" spans="1:6" x14ac:dyDescent="0.25">
      <c r="B3" s="5" t="s">
        <v>0</v>
      </c>
    </row>
    <row r="4" spans="1:6" s="11" customFormat="1" ht="57.75" x14ac:dyDescent="0.25">
      <c r="A4" s="1"/>
      <c r="B4" s="8"/>
      <c r="C4" s="9" t="s">
        <v>1</v>
      </c>
      <c r="D4" s="9" t="s">
        <v>2</v>
      </c>
      <c r="E4" s="10" t="s">
        <v>3</v>
      </c>
    </row>
    <row r="5" spans="1:6" x14ac:dyDescent="0.25">
      <c r="B5" s="12" t="s">
        <v>4</v>
      </c>
      <c r="C5" s="13"/>
      <c r="D5" s="13"/>
      <c r="E5" s="14"/>
    </row>
    <row r="6" spans="1:6" x14ac:dyDescent="0.25">
      <c r="B6" s="15" t="s">
        <v>5</v>
      </c>
      <c r="C6" s="16">
        <f>C7+C18</f>
        <v>25869</v>
      </c>
      <c r="D6" s="16">
        <f>D7+D18</f>
        <v>26012</v>
      </c>
      <c r="E6" s="17">
        <f>D6-C6</f>
        <v>143</v>
      </c>
    </row>
    <row r="7" spans="1:6" x14ac:dyDescent="0.25">
      <c r="B7" s="15" t="s">
        <v>6</v>
      </c>
      <c r="C7" s="16">
        <f>SUM(C11:C17)+C8</f>
        <v>22865</v>
      </c>
      <c r="D7" s="16">
        <f>SUM(D11:D17)+D8</f>
        <v>23007</v>
      </c>
      <c r="E7" s="17">
        <f t="shared" ref="E7:E28" si="0">D7-C7</f>
        <v>142</v>
      </c>
    </row>
    <row r="8" spans="1:6" x14ac:dyDescent="0.25">
      <c r="A8" s="18" t="s">
        <v>7</v>
      </c>
      <c r="B8" s="19" t="s">
        <v>8</v>
      </c>
      <c r="C8" s="20">
        <f>SUM(C9:C10)</f>
        <v>2806</v>
      </c>
      <c r="D8" s="20">
        <f>SUM(D9:D10)</f>
        <v>2806</v>
      </c>
      <c r="E8" s="21">
        <f t="shared" si="0"/>
        <v>0</v>
      </c>
    </row>
    <row r="9" spans="1:6" x14ac:dyDescent="0.25">
      <c r="B9" s="22" t="s">
        <v>9</v>
      </c>
      <c r="C9" s="20">
        <v>1040</v>
      </c>
      <c r="D9" s="20">
        <v>1040</v>
      </c>
      <c r="E9" s="21">
        <f t="shared" si="0"/>
        <v>0</v>
      </c>
    </row>
    <row r="10" spans="1:6" x14ac:dyDescent="0.25">
      <c r="B10" s="22" t="s">
        <v>10</v>
      </c>
      <c r="C10" s="20">
        <v>1766</v>
      </c>
      <c r="D10" s="20">
        <v>1766</v>
      </c>
      <c r="E10" s="21">
        <f t="shared" si="0"/>
        <v>0</v>
      </c>
    </row>
    <row r="11" spans="1:6" x14ac:dyDescent="0.25">
      <c r="A11" s="18"/>
      <c r="B11" s="22" t="s">
        <v>11</v>
      </c>
      <c r="C11" s="20">
        <v>2263</v>
      </c>
      <c r="D11" s="20">
        <v>2263</v>
      </c>
      <c r="E11" s="21">
        <f t="shared" si="0"/>
        <v>0</v>
      </c>
    </row>
    <row r="12" spans="1:6" x14ac:dyDescent="0.25">
      <c r="A12" s="18"/>
      <c r="B12" s="23" t="s">
        <v>12</v>
      </c>
      <c r="C12" s="20">
        <v>0</v>
      </c>
      <c r="D12" s="20">
        <v>0</v>
      </c>
      <c r="E12" s="21">
        <f t="shared" si="0"/>
        <v>0</v>
      </c>
    </row>
    <row r="13" spans="1:6" ht="31.5" x14ac:dyDescent="0.25">
      <c r="A13" s="18"/>
      <c r="B13" s="24" t="s">
        <v>13</v>
      </c>
      <c r="C13" s="20">
        <v>584</v>
      </c>
      <c r="D13" s="20">
        <f>584+142</f>
        <v>726</v>
      </c>
      <c r="E13" s="21">
        <f t="shared" si="0"/>
        <v>142</v>
      </c>
      <c r="F13" s="88" t="s">
        <v>99</v>
      </c>
    </row>
    <row r="14" spans="1:6" x14ac:dyDescent="0.25">
      <c r="A14" s="18"/>
      <c r="B14" s="25" t="s">
        <v>14</v>
      </c>
      <c r="C14" s="20">
        <v>950</v>
      </c>
      <c r="D14" s="20">
        <v>950</v>
      </c>
      <c r="E14" s="21">
        <f t="shared" si="0"/>
        <v>0</v>
      </c>
    </row>
    <row r="15" spans="1:6" x14ac:dyDescent="0.25">
      <c r="A15" s="18"/>
      <c r="B15" s="25" t="s">
        <v>15</v>
      </c>
      <c r="C15" s="20">
        <v>800</v>
      </c>
      <c r="D15" s="20">
        <v>800</v>
      </c>
      <c r="E15" s="21">
        <f t="shared" si="0"/>
        <v>0</v>
      </c>
    </row>
    <row r="16" spans="1:6" x14ac:dyDescent="0.25">
      <c r="A16" s="18"/>
      <c r="B16" s="25" t="s">
        <v>16</v>
      </c>
      <c r="C16" s="20">
        <v>800</v>
      </c>
      <c r="D16" s="20">
        <v>800</v>
      </c>
      <c r="E16" s="21">
        <f t="shared" si="0"/>
        <v>0</v>
      </c>
    </row>
    <row r="17" spans="1:6" x14ac:dyDescent="0.25">
      <c r="A17" s="18"/>
      <c r="B17" s="25" t="s">
        <v>17</v>
      </c>
      <c r="C17" s="20">
        <v>14662</v>
      </c>
      <c r="D17" s="20">
        <f>10231+4431</f>
        <v>14662</v>
      </c>
      <c r="E17" s="21">
        <f t="shared" si="0"/>
        <v>0</v>
      </c>
      <c r="F17" s="26"/>
    </row>
    <row r="18" spans="1:6" x14ac:dyDescent="0.25">
      <c r="A18" s="18"/>
      <c r="B18" s="27" t="s">
        <v>18</v>
      </c>
      <c r="C18" s="16">
        <f>SUM(C19:C20)</f>
        <v>3004</v>
      </c>
      <c r="D18" s="16">
        <f>SUM(D19:D20)</f>
        <v>3005</v>
      </c>
      <c r="E18" s="17">
        <f t="shared" si="0"/>
        <v>1</v>
      </c>
    </row>
    <row r="19" spans="1:6" s="28" customFormat="1" x14ac:dyDescent="0.25">
      <c r="A19" s="18"/>
      <c r="B19" s="22" t="s">
        <v>19</v>
      </c>
      <c r="C19" s="20">
        <v>4</v>
      </c>
      <c r="D19" s="20">
        <f>4+1</f>
        <v>5</v>
      </c>
      <c r="E19" s="21">
        <f t="shared" si="0"/>
        <v>1</v>
      </c>
      <c r="F19" s="88" t="s">
        <v>98</v>
      </c>
    </row>
    <row r="20" spans="1:6" s="28" customFormat="1" x14ac:dyDescent="0.25">
      <c r="A20" s="18"/>
      <c r="B20" s="22" t="s">
        <v>20</v>
      </c>
      <c r="C20" s="20">
        <v>3000</v>
      </c>
      <c r="D20" s="20">
        <v>3000</v>
      </c>
      <c r="E20" s="21">
        <f t="shared" si="0"/>
        <v>0</v>
      </c>
    </row>
    <row r="21" spans="1:6" x14ac:dyDescent="0.25">
      <c r="A21" s="18"/>
      <c r="B21" s="29" t="s">
        <v>21</v>
      </c>
      <c r="C21" s="16">
        <f>C22</f>
        <v>4373</v>
      </c>
      <c r="D21" s="16">
        <f>D22</f>
        <v>4373</v>
      </c>
      <c r="E21" s="17">
        <f t="shared" si="0"/>
        <v>0</v>
      </c>
    </row>
    <row r="22" spans="1:6" x14ac:dyDescent="0.25">
      <c r="A22" s="18"/>
      <c r="B22" s="30" t="s">
        <v>22</v>
      </c>
      <c r="C22" s="17">
        <f>SUM(C23:C28)</f>
        <v>4373</v>
      </c>
      <c r="D22" s="17">
        <f>SUM(D23:D28)</f>
        <v>4373</v>
      </c>
      <c r="E22" s="17">
        <f t="shared" si="0"/>
        <v>0</v>
      </c>
    </row>
    <row r="23" spans="1:6" x14ac:dyDescent="0.25">
      <c r="A23" s="18" t="s">
        <v>23</v>
      </c>
      <c r="B23" s="31" t="s">
        <v>24</v>
      </c>
      <c r="C23" s="21">
        <v>0</v>
      </c>
      <c r="D23" s="21">
        <v>0</v>
      </c>
      <c r="E23" s="21">
        <f t="shared" si="0"/>
        <v>0</v>
      </c>
    </row>
    <row r="24" spans="1:6" x14ac:dyDescent="0.25">
      <c r="A24" s="18"/>
      <c r="B24" s="32" t="s">
        <v>25</v>
      </c>
      <c r="C24" s="21">
        <v>2262</v>
      </c>
      <c r="D24" s="21">
        <v>2262</v>
      </c>
      <c r="E24" s="21">
        <f t="shared" si="0"/>
        <v>0</v>
      </c>
    </row>
    <row r="25" spans="1:6" x14ac:dyDescent="0.25">
      <c r="A25" s="18"/>
      <c r="B25" s="32" t="s">
        <v>26</v>
      </c>
      <c r="C25" s="21">
        <v>1264</v>
      </c>
      <c r="D25" s="21">
        <v>1264</v>
      </c>
      <c r="E25" s="21">
        <f t="shared" si="0"/>
        <v>0</v>
      </c>
    </row>
    <row r="26" spans="1:6" x14ac:dyDescent="0.25">
      <c r="A26" s="18"/>
      <c r="B26" s="32" t="s">
        <v>27</v>
      </c>
      <c r="C26" s="21">
        <v>0</v>
      </c>
      <c r="D26" s="21">
        <v>0</v>
      </c>
      <c r="E26" s="21">
        <f t="shared" si="0"/>
        <v>0</v>
      </c>
    </row>
    <row r="27" spans="1:6" x14ac:dyDescent="0.25">
      <c r="A27" s="18"/>
      <c r="B27" s="32" t="s">
        <v>28</v>
      </c>
      <c r="C27" s="21">
        <v>347</v>
      </c>
      <c r="D27" s="21">
        <v>347</v>
      </c>
      <c r="E27" s="21">
        <f t="shared" si="0"/>
        <v>0</v>
      </c>
    </row>
    <row r="28" spans="1:6" x14ac:dyDescent="0.25">
      <c r="A28" s="18"/>
      <c r="B28" s="22" t="s">
        <v>29</v>
      </c>
      <c r="C28" s="20">
        <v>500</v>
      </c>
      <c r="D28" s="20">
        <v>500</v>
      </c>
      <c r="E28" s="21">
        <f t="shared" si="0"/>
        <v>0</v>
      </c>
    </row>
    <row r="29" spans="1:6" x14ac:dyDescent="0.25">
      <c r="A29" s="18"/>
      <c r="B29" s="27" t="s">
        <v>30</v>
      </c>
      <c r="C29" s="33">
        <f>C6+C21</f>
        <v>30242</v>
      </c>
      <c r="D29" s="33">
        <f>D6+D21</f>
        <v>30385</v>
      </c>
      <c r="E29" s="34">
        <f>E6+E22</f>
        <v>143</v>
      </c>
    </row>
    <row r="30" spans="1:6" x14ac:dyDescent="0.25">
      <c r="A30" s="18"/>
      <c r="C30" s="35"/>
      <c r="D30" s="35"/>
      <c r="E30" s="36"/>
    </row>
    <row r="31" spans="1:6" x14ac:dyDescent="0.25">
      <c r="A31" s="18"/>
      <c r="B31" s="5" t="s">
        <v>31</v>
      </c>
      <c r="C31" s="35"/>
      <c r="D31" s="35"/>
      <c r="E31" s="36"/>
    </row>
    <row r="32" spans="1:6" s="11" customFormat="1" ht="57.75" x14ac:dyDescent="0.25">
      <c r="A32" s="18"/>
      <c r="B32" s="8"/>
      <c r="C32" s="9" t="s">
        <v>32</v>
      </c>
      <c r="D32" s="9" t="s">
        <v>2</v>
      </c>
      <c r="E32" s="10" t="s">
        <v>3</v>
      </c>
    </row>
    <row r="33" spans="1:8" x14ac:dyDescent="0.25">
      <c r="B33" s="19" t="s">
        <v>33</v>
      </c>
      <c r="C33" s="16">
        <f>C34+C73</f>
        <v>29188</v>
      </c>
      <c r="D33" s="16">
        <f>D34+D73</f>
        <v>29032</v>
      </c>
      <c r="E33" s="17">
        <f t="shared" ref="E33:E81" si="1">D33-C33</f>
        <v>-156</v>
      </c>
    </row>
    <row r="34" spans="1:8" x14ac:dyDescent="0.25">
      <c r="B34" s="15" t="s">
        <v>34</v>
      </c>
      <c r="C34" s="16">
        <f>C35+C43+C49+C66+C69+C71</f>
        <v>28323</v>
      </c>
      <c r="D34" s="16">
        <f>D35+D43+D49+D66+D69+D71</f>
        <v>28177</v>
      </c>
      <c r="E34" s="17">
        <f t="shared" si="1"/>
        <v>-146</v>
      </c>
    </row>
    <row r="35" spans="1:8" x14ac:dyDescent="0.25">
      <c r="B35" s="15" t="s">
        <v>35</v>
      </c>
      <c r="C35" s="16">
        <f>SUM(C36:C42)</f>
        <v>9441</v>
      </c>
      <c r="D35" s="16">
        <f>SUM(D36:D42)</f>
        <v>9745</v>
      </c>
      <c r="E35" s="17">
        <f t="shared" si="1"/>
        <v>304</v>
      </c>
    </row>
    <row r="36" spans="1:8" x14ac:dyDescent="0.25">
      <c r="A36" s="18" t="s">
        <v>36</v>
      </c>
      <c r="B36" s="19" t="s">
        <v>37</v>
      </c>
      <c r="C36" s="20">
        <v>1234</v>
      </c>
      <c r="D36" s="20">
        <v>1234</v>
      </c>
      <c r="E36" s="21">
        <f t="shared" si="1"/>
        <v>0</v>
      </c>
    </row>
    <row r="37" spans="1:8" x14ac:dyDescent="0.25">
      <c r="B37" s="22" t="s">
        <v>38</v>
      </c>
      <c r="C37" s="20">
        <v>0</v>
      </c>
      <c r="D37" s="20">
        <v>0</v>
      </c>
      <c r="E37" s="21">
        <f t="shared" si="1"/>
        <v>0</v>
      </c>
    </row>
    <row r="38" spans="1:8" x14ac:dyDescent="0.25">
      <c r="A38" s="18" t="s">
        <v>39</v>
      </c>
      <c r="B38" s="22" t="s">
        <v>40</v>
      </c>
      <c r="C38" s="20">
        <v>448</v>
      </c>
      <c r="D38" s="20">
        <f>448+142</f>
        <v>590</v>
      </c>
      <c r="E38" s="21">
        <f t="shared" si="1"/>
        <v>142</v>
      </c>
      <c r="F38" s="88" t="s">
        <v>109</v>
      </c>
    </row>
    <row r="39" spans="1:8" x14ac:dyDescent="0.25">
      <c r="A39" s="18" t="s">
        <v>41</v>
      </c>
      <c r="B39" s="22" t="s">
        <v>42</v>
      </c>
      <c r="C39" s="20">
        <v>180</v>
      </c>
      <c r="D39" s="20">
        <v>180</v>
      </c>
      <c r="E39" s="21">
        <f t="shared" si="1"/>
        <v>0</v>
      </c>
    </row>
    <row r="40" spans="1:8" x14ac:dyDescent="0.25">
      <c r="A40" s="18"/>
      <c r="B40" s="22" t="s">
        <v>43</v>
      </c>
      <c r="C40" s="20">
        <v>2151</v>
      </c>
      <c r="D40" s="20">
        <v>2151</v>
      </c>
      <c r="E40" s="21">
        <f t="shared" si="1"/>
        <v>0</v>
      </c>
      <c r="F40" s="26"/>
      <c r="G40" s="26"/>
    </row>
    <row r="41" spans="1:8" x14ac:dyDescent="0.25">
      <c r="A41" s="18"/>
      <c r="B41" s="22" t="s">
        <v>44</v>
      </c>
      <c r="C41" s="20">
        <v>3905</v>
      </c>
      <c r="D41" s="20">
        <v>3905</v>
      </c>
      <c r="E41" s="21">
        <f t="shared" si="1"/>
        <v>0</v>
      </c>
      <c r="F41" s="26"/>
      <c r="G41" s="26"/>
    </row>
    <row r="42" spans="1:8" ht="51.75" customHeight="1" x14ac:dyDescent="0.25">
      <c r="A42" s="18" t="s">
        <v>45</v>
      </c>
      <c r="B42" s="75" t="s">
        <v>110</v>
      </c>
      <c r="C42" s="73">
        <v>1523</v>
      </c>
      <c r="D42" s="73">
        <f>120+8+177+357+346+177+142+110+24-358+170+17+4+29-1+20+181-17+182+13-16</f>
        <v>1685</v>
      </c>
      <c r="E42" s="74">
        <f t="shared" si="1"/>
        <v>162</v>
      </c>
      <c r="F42" s="77" t="s">
        <v>102</v>
      </c>
      <c r="G42" s="37"/>
      <c r="H42" s="38"/>
    </row>
    <row r="43" spans="1:8" ht="15.75" customHeight="1" x14ac:dyDescent="0.25">
      <c r="A43" s="18" t="s">
        <v>46</v>
      </c>
      <c r="B43" s="15" t="s">
        <v>47</v>
      </c>
      <c r="C43" s="16">
        <f>SUM(C44:C48)</f>
        <v>1359</v>
      </c>
      <c r="D43" s="16">
        <f>SUM(D44:D48)</f>
        <v>1388</v>
      </c>
      <c r="E43" s="17">
        <f t="shared" si="1"/>
        <v>29</v>
      </c>
      <c r="F43" s="38"/>
      <c r="G43" s="38"/>
      <c r="H43" s="38"/>
    </row>
    <row r="44" spans="1:8" ht="22.5" x14ac:dyDescent="0.25">
      <c r="A44" s="18"/>
      <c r="B44" s="72" t="s">
        <v>48</v>
      </c>
      <c r="C44" s="73">
        <v>385</v>
      </c>
      <c r="D44" s="76">
        <f>227+116+3+5+34+30-1</f>
        <v>414</v>
      </c>
      <c r="E44" s="74">
        <f t="shared" si="1"/>
        <v>29</v>
      </c>
      <c r="F44" s="84" t="s">
        <v>103</v>
      </c>
      <c r="G44" s="39"/>
      <c r="H44" s="38"/>
    </row>
    <row r="45" spans="1:8" ht="15.75" customHeight="1" x14ac:dyDescent="0.25">
      <c r="A45" s="18"/>
      <c r="B45" s="22" t="s">
        <v>49</v>
      </c>
      <c r="C45" s="20">
        <v>0</v>
      </c>
      <c r="D45" s="20">
        <v>0</v>
      </c>
      <c r="E45" s="21">
        <f t="shared" si="1"/>
        <v>0</v>
      </c>
    </row>
    <row r="46" spans="1:8" ht="15.75" customHeight="1" x14ac:dyDescent="0.25">
      <c r="A46" s="18"/>
      <c r="B46" s="40" t="s">
        <v>50</v>
      </c>
      <c r="C46" s="20">
        <v>35</v>
      </c>
      <c r="D46" s="20">
        <v>35</v>
      </c>
      <c r="E46" s="21">
        <f t="shared" si="1"/>
        <v>0</v>
      </c>
    </row>
    <row r="47" spans="1:8" ht="15.75" customHeight="1" x14ac:dyDescent="0.25">
      <c r="A47" s="18"/>
      <c r="B47" s="41" t="s">
        <v>51</v>
      </c>
      <c r="C47" s="20">
        <v>333</v>
      </c>
      <c r="D47" s="20">
        <v>333</v>
      </c>
      <c r="E47" s="21">
        <f t="shared" si="1"/>
        <v>0</v>
      </c>
      <c r="F47" s="26"/>
      <c r="G47" s="26"/>
    </row>
    <row r="48" spans="1:8" ht="15.75" customHeight="1" x14ac:dyDescent="0.25">
      <c r="A48" s="18"/>
      <c r="B48" s="41" t="s">
        <v>52</v>
      </c>
      <c r="C48" s="20">
        <v>606</v>
      </c>
      <c r="D48" s="20">
        <v>606</v>
      </c>
      <c r="E48" s="21">
        <f t="shared" si="1"/>
        <v>0</v>
      </c>
      <c r="F48" s="26"/>
      <c r="G48" s="26"/>
    </row>
    <row r="49" spans="1:10" x14ac:dyDescent="0.25">
      <c r="A49" s="18"/>
      <c r="B49" s="15" t="s">
        <v>53</v>
      </c>
      <c r="C49" s="16">
        <f>SUM(C50:C65)</f>
        <v>14523</v>
      </c>
      <c r="D49" s="16">
        <f>SUM(D50:D65)</f>
        <v>14044</v>
      </c>
      <c r="E49" s="17">
        <f t="shared" si="1"/>
        <v>-479</v>
      </c>
      <c r="H49" s="89"/>
      <c r="I49" s="90"/>
      <c r="J49" s="90"/>
    </row>
    <row r="50" spans="1:10" ht="22.15" customHeight="1" x14ac:dyDescent="0.25">
      <c r="A50" s="18" t="s">
        <v>54</v>
      </c>
      <c r="B50" s="75" t="s">
        <v>96</v>
      </c>
      <c r="C50" s="73">
        <v>562</v>
      </c>
      <c r="D50" s="73">
        <f>255+236+39+32</f>
        <v>562</v>
      </c>
      <c r="E50" s="74">
        <f t="shared" si="1"/>
        <v>0</v>
      </c>
      <c r="F50" s="78"/>
      <c r="G50" s="42"/>
      <c r="H50" s="91"/>
      <c r="I50" s="92"/>
      <c r="J50" s="92"/>
    </row>
    <row r="51" spans="1:10" x14ac:dyDescent="0.25">
      <c r="A51" s="18"/>
      <c r="B51" s="19" t="s">
        <v>55</v>
      </c>
      <c r="C51" s="20">
        <v>727</v>
      </c>
      <c r="D51" s="20">
        <f>157+388+709-527</f>
        <v>727</v>
      </c>
      <c r="E51" s="21">
        <f t="shared" si="1"/>
        <v>0</v>
      </c>
      <c r="F51" s="43"/>
      <c r="G51" s="43"/>
      <c r="H51" s="91"/>
      <c r="I51" s="92"/>
      <c r="J51" s="92"/>
    </row>
    <row r="52" spans="1:10" x14ac:dyDescent="0.25">
      <c r="A52" s="18"/>
      <c r="B52" s="19" t="s">
        <v>56</v>
      </c>
      <c r="C52" s="20">
        <v>76</v>
      </c>
      <c r="D52" s="20">
        <v>76</v>
      </c>
      <c r="E52" s="21">
        <f t="shared" si="1"/>
        <v>0</v>
      </c>
      <c r="H52" s="91"/>
      <c r="I52" s="92"/>
      <c r="J52" s="92"/>
    </row>
    <row r="53" spans="1:10" ht="15.75" customHeight="1" x14ac:dyDescent="0.25">
      <c r="A53" s="18" t="s">
        <v>57</v>
      </c>
      <c r="B53" s="19" t="s">
        <v>58</v>
      </c>
      <c r="C53" s="20">
        <v>83</v>
      </c>
      <c r="D53" s="20">
        <v>83</v>
      </c>
      <c r="E53" s="21">
        <f t="shared" si="1"/>
        <v>0</v>
      </c>
      <c r="H53" s="91"/>
      <c r="I53" s="92"/>
      <c r="J53" s="92"/>
    </row>
    <row r="54" spans="1:10" x14ac:dyDescent="0.25">
      <c r="A54" s="18" t="s">
        <v>59</v>
      </c>
      <c r="B54" s="19" t="s">
        <v>60</v>
      </c>
      <c r="C54" s="20">
        <v>100</v>
      </c>
      <c r="D54" s="20">
        <v>100</v>
      </c>
      <c r="E54" s="21">
        <f t="shared" si="1"/>
        <v>0</v>
      </c>
      <c r="H54" s="89"/>
      <c r="I54" s="90"/>
      <c r="J54" s="90"/>
    </row>
    <row r="55" spans="1:10" ht="34.5" x14ac:dyDescent="0.25">
      <c r="A55" s="18" t="s">
        <v>61</v>
      </c>
      <c r="B55" s="75" t="s">
        <v>95</v>
      </c>
      <c r="C55" s="73">
        <v>394</v>
      </c>
      <c r="D55" s="73">
        <f>71+180+63+80-160-3-80</f>
        <v>151</v>
      </c>
      <c r="E55" s="74">
        <f t="shared" si="1"/>
        <v>-243</v>
      </c>
      <c r="F55" s="85" t="s">
        <v>108</v>
      </c>
      <c r="G55" s="44"/>
      <c r="H55" s="91"/>
      <c r="I55" s="92"/>
      <c r="J55" s="92"/>
    </row>
    <row r="56" spans="1:10" ht="23.45" customHeight="1" x14ac:dyDescent="0.25">
      <c r="A56" s="18" t="s">
        <v>62</v>
      </c>
      <c r="B56" s="22" t="s">
        <v>63</v>
      </c>
      <c r="C56" s="20">
        <v>14</v>
      </c>
      <c r="D56" s="20">
        <v>14</v>
      </c>
      <c r="E56" s="21">
        <f t="shared" si="1"/>
        <v>0</v>
      </c>
      <c r="F56" s="45"/>
      <c r="G56" s="46"/>
      <c r="H56" s="91"/>
      <c r="I56" s="92"/>
      <c r="J56" s="92"/>
    </row>
    <row r="57" spans="1:10" x14ac:dyDescent="0.25">
      <c r="A57" s="18" t="s">
        <v>64</v>
      </c>
      <c r="B57" s="22" t="s">
        <v>65</v>
      </c>
      <c r="C57" s="20">
        <f>11+5</f>
        <v>16</v>
      </c>
      <c r="D57" s="20">
        <f>11+5+1</f>
        <v>17</v>
      </c>
      <c r="E57" s="21">
        <f t="shared" si="1"/>
        <v>1</v>
      </c>
      <c r="F57" s="81" t="s">
        <v>97</v>
      </c>
      <c r="H57" s="91"/>
      <c r="I57" s="92"/>
      <c r="J57" s="92"/>
    </row>
    <row r="58" spans="1:10" x14ac:dyDescent="0.25">
      <c r="A58" s="18"/>
      <c r="B58" s="22" t="s">
        <v>66</v>
      </c>
      <c r="C58" s="20">
        <v>4</v>
      </c>
      <c r="D58" s="20">
        <v>4</v>
      </c>
      <c r="E58" s="21">
        <f t="shared" si="1"/>
        <v>0</v>
      </c>
      <c r="H58" s="89"/>
      <c r="I58" s="90"/>
      <c r="J58" s="90"/>
    </row>
    <row r="59" spans="1:10" ht="114" customHeight="1" x14ac:dyDescent="0.25">
      <c r="A59" s="18" t="s">
        <v>67</v>
      </c>
      <c r="B59" s="75" t="s">
        <v>94</v>
      </c>
      <c r="C59" s="73">
        <v>4192</v>
      </c>
      <c r="D59" s="73">
        <f>300+1+200+100+265+10+63+75+225+544+84+251+70+580+357+300-265-1+1000+45-45-19-35-10+10-72+1+10+32-32-30+80-80-240-25-360-6+24+1</f>
        <v>3408</v>
      </c>
      <c r="E59" s="74">
        <f t="shared" si="1"/>
        <v>-784</v>
      </c>
      <c r="F59" s="79" t="s">
        <v>104</v>
      </c>
      <c r="G59" s="47"/>
      <c r="H59" s="91"/>
      <c r="I59" s="92"/>
      <c r="J59" s="92"/>
    </row>
    <row r="60" spans="1:10" ht="24" customHeight="1" x14ac:dyDescent="0.25">
      <c r="B60" s="22" t="s">
        <v>68</v>
      </c>
      <c r="C60" s="20">
        <v>6001</v>
      </c>
      <c r="D60" s="20">
        <f>500+120+360+500+2285+2236</f>
        <v>6001</v>
      </c>
      <c r="E60" s="21">
        <f t="shared" si="1"/>
        <v>0</v>
      </c>
      <c r="F60" s="48"/>
      <c r="G60" s="48"/>
      <c r="H60" s="91"/>
      <c r="I60" s="92"/>
      <c r="J60" s="92"/>
    </row>
    <row r="61" spans="1:10" x14ac:dyDescent="0.25">
      <c r="A61" s="18" t="s">
        <v>69</v>
      </c>
      <c r="B61" s="22" t="s">
        <v>70</v>
      </c>
      <c r="C61" s="20">
        <f>630-270</f>
        <v>360</v>
      </c>
      <c r="D61" s="20">
        <f>630-270</f>
        <v>360</v>
      </c>
      <c r="E61" s="21">
        <f t="shared" si="1"/>
        <v>0</v>
      </c>
      <c r="F61" s="38"/>
      <c r="G61" s="49"/>
      <c r="H61" s="91"/>
      <c r="I61" s="92"/>
      <c r="J61" s="92"/>
    </row>
    <row r="62" spans="1:10" ht="48.6" customHeight="1" x14ac:dyDescent="0.25">
      <c r="A62" s="18" t="s">
        <v>71</v>
      </c>
      <c r="B62" s="72" t="s">
        <v>111</v>
      </c>
      <c r="C62" s="73">
        <v>956</v>
      </c>
      <c r="D62" s="73">
        <f>170+2+48+93+16+48+64+6+70+68+6+17+56+270-17+10-2+11-10+5+25+17+7+3+6</f>
        <v>989</v>
      </c>
      <c r="E62" s="74">
        <f t="shared" si="1"/>
        <v>33</v>
      </c>
      <c r="F62" s="80" t="s">
        <v>106</v>
      </c>
      <c r="G62" s="50"/>
      <c r="H62" s="91"/>
      <c r="I62" s="92"/>
      <c r="J62" s="92"/>
    </row>
    <row r="63" spans="1:10" ht="15.75" customHeight="1" x14ac:dyDescent="0.25">
      <c r="A63" s="18"/>
      <c r="B63" s="22" t="s">
        <v>112</v>
      </c>
      <c r="C63" s="20">
        <v>21</v>
      </c>
      <c r="D63" s="20">
        <v>21</v>
      </c>
      <c r="E63" s="21">
        <f t="shared" si="1"/>
        <v>0</v>
      </c>
      <c r="G63" s="51"/>
      <c r="H63" s="91"/>
      <c r="I63" s="92"/>
      <c r="J63" s="92"/>
    </row>
    <row r="64" spans="1:10" ht="15.75" customHeight="1" x14ac:dyDescent="0.25">
      <c r="A64" s="18"/>
      <c r="B64" s="22" t="s">
        <v>113</v>
      </c>
      <c r="C64" s="20">
        <f>43+105+191</f>
        <v>339</v>
      </c>
      <c r="D64" s="20">
        <f>43+105+191</f>
        <v>339</v>
      </c>
      <c r="E64" s="21">
        <f t="shared" si="1"/>
        <v>0</v>
      </c>
      <c r="F64" s="51"/>
      <c r="G64" s="51"/>
      <c r="H64" s="89"/>
      <c r="I64" s="90"/>
      <c r="J64" s="90"/>
    </row>
    <row r="65" spans="1:10" ht="69" customHeight="1" x14ac:dyDescent="0.25">
      <c r="A65" s="18" t="s">
        <v>72</v>
      </c>
      <c r="B65" s="72" t="s">
        <v>114</v>
      </c>
      <c r="C65" s="73">
        <v>678</v>
      </c>
      <c r="D65" s="73">
        <f>184+296+1349-11+2+1016-5+2+671+44-90-500-379-380-1000-45+45-3-11-62+62-400+400+25-5-14+1</f>
        <v>1192</v>
      </c>
      <c r="E65" s="74">
        <f t="shared" si="1"/>
        <v>514</v>
      </c>
      <c r="F65" s="52" t="s">
        <v>107</v>
      </c>
      <c r="G65" s="53">
        <v>1</v>
      </c>
      <c r="H65" s="83"/>
      <c r="I65" s="82"/>
      <c r="J65" s="82"/>
    </row>
    <row r="66" spans="1:10" x14ac:dyDescent="0.25">
      <c r="A66" s="18"/>
      <c r="B66" s="27" t="s">
        <v>73</v>
      </c>
      <c r="C66" s="16">
        <f>SUM(C67:C68)</f>
        <v>0</v>
      </c>
      <c r="D66" s="16">
        <f>SUM(D67:D68)</f>
        <v>0</v>
      </c>
      <c r="E66" s="17">
        <f t="shared" si="1"/>
        <v>0</v>
      </c>
      <c r="F66" s="55"/>
      <c r="G66" s="54"/>
      <c r="H66" s="54"/>
    </row>
    <row r="67" spans="1:10" x14ac:dyDescent="0.25">
      <c r="A67" s="18"/>
      <c r="B67" s="19" t="s">
        <v>74</v>
      </c>
      <c r="C67" s="20">
        <v>0</v>
      </c>
      <c r="D67" s="20">
        <v>0</v>
      </c>
      <c r="E67" s="21">
        <f t="shared" si="1"/>
        <v>0</v>
      </c>
    </row>
    <row r="68" spans="1:10" x14ac:dyDescent="0.25">
      <c r="A68" s="18"/>
      <c r="B68" s="22" t="s">
        <v>75</v>
      </c>
      <c r="C68" s="20">
        <v>0</v>
      </c>
      <c r="D68" s="20">
        <v>0</v>
      </c>
      <c r="E68" s="21">
        <f t="shared" si="1"/>
        <v>0</v>
      </c>
    </row>
    <row r="69" spans="1:10" x14ac:dyDescent="0.25">
      <c r="A69" s="18"/>
      <c r="B69" s="27" t="s">
        <v>76</v>
      </c>
      <c r="C69" s="16">
        <f>SUM(C70)</f>
        <v>0</v>
      </c>
      <c r="D69" s="16">
        <f>SUM(D70)</f>
        <v>0</v>
      </c>
      <c r="E69" s="17">
        <f t="shared" si="1"/>
        <v>0</v>
      </c>
    </row>
    <row r="70" spans="1:10" x14ac:dyDescent="0.25">
      <c r="A70" s="18"/>
      <c r="B70" s="56" t="s">
        <v>77</v>
      </c>
      <c r="C70" s="20">
        <v>0</v>
      </c>
      <c r="D70" s="20">
        <v>0</v>
      </c>
      <c r="E70" s="21">
        <f t="shared" si="1"/>
        <v>0</v>
      </c>
    </row>
    <row r="71" spans="1:10" s="58" customFormat="1" x14ac:dyDescent="0.25">
      <c r="A71" s="57"/>
      <c r="B71" s="27" t="s">
        <v>78</v>
      </c>
      <c r="C71" s="16">
        <f>SUM(C72)</f>
        <v>3000</v>
      </c>
      <c r="D71" s="16">
        <f>SUM(D72)</f>
        <v>3000</v>
      </c>
      <c r="E71" s="17">
        <f t="shared" si="1"/>
        <v>0</v>
      </c>
    </row>
    <row r="72" spans="1:10" x14ac:dyDescent="0.25">
      <c r="A72" s="18"/>
      <c r="B72" s="56" t="s">
        <v>79</v>
      </c>
      <c r="C72" s="20">
        <v>3000</v>
      </c>
      <c r="D72" s="20">
        <v>3000</v>
      </c>
      <c r="E72" s="21">
        <f t="shared" si="1"/>
        <v>0</v>
      </c>
    </row>
    <row r="73" spans="1:10" x14ac:dyDescent="0.25">
      <c r="A73" s="18"/>
      <c r="B73" s="27" t="s">
        <v>80</v>
      </c>
      <c r="C73" s="16">
        <v>865</v>
      </c>
      <c r="D73" s="16">
        <f>SUM(D74:D77)</f>
        <v>855</v>
      </c>
      <c r="E73" s="17">
        <f t="shared" si="1"/>
        <v>-10</v>
      </c>
    </row>
    <row r="74" spans="1:10" ht="15.75" customHeight="1" x14ac:dyDescent="0.25">
      <c r="A74" s="18" t="s">
        <v>81</v>
      </c>
      <c r="B74" s="22" t="s">
        <v>82</v>
      </c>
      <c r="C74" s="20">
        <v>347</v>
      </c>
      <c r="D74" s="20">
        <v>347</v>
      </c>
      <c r="E74" s="21">
        <f t="shared" si="1"/>
        <v>0</v>
      </c>
    </row>
    <row r="75" spans="1:10" ht="15.75" customHeight="1" x14ac:dyDescent="0.25">
      <c r="A75" s="18"/>
      <c r="B75" s="72" t="s">
        <v>83</v>
      </c>
      <c r="C75" s="73">
        <v>18</v>
      </c>
      <c r="D75" s="73">
        <f>18-10</f>
        <v>8</v>
      </c>
      <c r="E75" s="74">
        <f t="shared" si="1"/>
        <v>-10</v>
      </c>
      <c r="F75" s="87" t="s">
        <v>101</v>
      </c>
      <c r="G75" s="59"/>
    </row>
    <row r="76" spans="1:10" x14ac:dyDescent="0.25">
      <c r="A76" s="18"/>
      <c r="B76" s="60" t="s">
        <v>84</v>
      </c>
      <c r="C76" s="20">
        <v>0</v>
      </c>
      <c r="D76" s="20">
        <v>0</v>
      </c>
      <c r="E76" s="21">
        <f t="shared" si="1"/>
        <v>0</v>
      </c>
    </row>
    <row r="77" spans="1:10" x14ac:dyDescent="0.25">
      <c r="A77" s="18"/>
      <c r="B77" s="60" t="s">
        <v>85</v>
      </c>
      <c r="C77" s="20">
        <v>500</v>
      </c>
      <c r="D77" s="20">
        <v>500</v>
      </c>
      <c r="E77" s="21">
        <f t="shared" si="1"/>
        <v>0</v>
      </c>
    </row>
    <row r="78" spans="1:10" x14ac:dyDescent="0.25">
      <c r="A78" s="18" t="s">
        <v>86</v>
      </c>
      <c r="B78" s="61" t="s">
        <v>87</v>
      </c>
      <c r="C78" s="16">
        <f>SUM(C79:C80)</f>
        <v>1054</v>
      </c>
      <c r="D78" s="16">
        <f>SUM(D79:D80)</f>
        <v>1353</v>
      </c>
      <c r="E78" s="17">
        <f t="shared" si="1"/>
        <v>299</v>
      </c>
    </row>
    <row r="79" spans="1:10" ht="23.25" x14ac:dyDescent="0.25">
      <c r="A79" s="18"/>
      <c r="B79" s="72" t="s">
        <v>88</v>
      </c>
      <c r="C79" s="73">
        <v>454</v>
      </c>
      <c r="D79" s="73">
        <f>900-481+35+300-1</f>
        <v>753</v>
      </c>
      <c r="E79" s="74">
        <f t="shared" si="1"/>
        <v>299</v>
      </c>
      <c r="F79" s="86" t="s">
        <v>105</v>
      </c>
      <c r="G79" s="62"/>
    </row>
    <row r="80" spans="1:10" x14ac:dyDescent="0.25">
      <c r="A80" s="18"/>
      <c r="B80" s="22" t="s">
        <v>89</v>
      </c>
      <c r="C80" s="20">
        <f>600</f>
        <v>600</v>
      </c>
      <c r="D80" s="20">
        <f>600</f>
        <v>600</v>
      </c>
      <c r="E80" s="21">
        <f t="shared" si="1"/>
        <v>0</v>
      </c>
    </row>
    <row r="81" spans="1:5" x14ac:dyDescent="0.25">
      <c r="A81" s="18"/>
      <c r="B81" s="63" t="s">
        <v>90</v>
      </c>
      <c r="C81" s="16">
        <f>C33+C78</f>
        <v>30242</v>
      </c>
      <c r="D81" s="16">
        <f>D33+D78</f>
        <v>30385</v>
      </c>
      <c r="E81" s="17">
        <f t="shared" si="1"/>
        <v>143</v>
      </c>
    </row>
    <row r="82" spans="1:5" x14ac:dyDescent="0.25">
      <c r="A82" s="18"/>
      <c r="B82" s="64"/>
    </row>
    <row r="83" spans="1:5" ht="45" x14ac:dyDescent="0.25">
      <c r="A83" s="18"/>
      <c r="B83" s="65" t="s">
        <v>91</v>
      </c>
      <c r="C83" s="66" t="s">
        <v>1</v>
      </c>
      <c r="D83" s="66" t="s">
        <v>2</v>
      </c>
      <c r="E83" s="67" t="s">
        <v>3</v>
      </c>
    </row>
    <row r="84" spans="1:5" x14ac:dyDescent="0.25">
      <c r="A84" s="18"/>
      <c r="B84" s="68" t="s">
        <v>92</v>
      </c>
      <c r="C84" s="20">
        <v>2</v>
      </c>
      <c r="D84" s="20">
        <v>2</v>
      </c>
      <c r="E84" s="21">
        <f>D84-C84</f>
        <v>0</v>
      </c>
    </row>
    <row r="85" spans="1:5" x14ac:dyDescent="0.25">
      <c r="A85" s="18"/>
      <c r="B85" s="68" t="s">
        <v>115</v>
      </c>
      <c r="C85" s="20">
        <v>0</v>
      </c>
      <c r="D85" s="20">
        <v>1</v>
      </c>
      <c r="E85" s="21">
        <f>D85-C85</f>
        <v>1</v>
      </c>
    </row>
    <row r="86" spans="1:5" x14ac:dyDescent="0.25">
      <c r="A86" s="69"/>
      <c r="B86" s="70" t="s">
        <v>93</v>
      </c>
      <c r="C86" s="16">
        <f>SUM(C84:C84)</f>
        <v>2</v>
      </c>
      <c r="D86" s="16">
        <f>SUM(D84:D85)</f>
        <v>3</v>
      </c>
      <c r="E86" s="17">
        <f>D86-C86</f>
        <v>1</v>
      </c>
    </row>
    <row r="87" spans="1:5" ht="15" x14ac:dyDescent="0.25">
      <c r="A87" s="69"/>
    </row>
    <row r="88" spans="1:5" ht="15" x14ac:dyDescent="0.25">
      <c r="A88" s="69"/>
      <c r="B88" s="71"/>
    </row>
    <row r="89" spans="1:5" ht="33.75" customHeight="1" x14ac:dyDescent="0.25">
      <c r="A89" s="69"/>
    </row>
    <row r="90" spans="1:5" ht="15" x14ac:dyDescent="0.25">
      <c r="A90" s="69"/>
    </row>
    <row r="91" spans="1:5" x14ac:dyDescent="0.25">
      <c r="A91" s="18"/>
    </row>
  </sheetData>
  <pageMargins left="0.23622047244094491" right="0.23622047244094491" top="0.74803149606299213" bottom="0.74803149606299213" header="0.31496062992125984" footer="0.31496062992125984"/>
  <pageSetup paperSize="9" scale="60" orientation="portrait" r:id="rId1"/>
  <headerFooter>
    <oddHeader>&amp;R1.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Munka1</vt:lpstr>
      <vt:lpstr>Munka1!Nyomtatási_cím</vt:lpstr>
      <vt:lpstr>Munka1!Nyomtatási_terület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lengyelkrisztina</dc:creator>
  <cp:lastModifiedBy>lengyelkrisztina</cp:lastModifiedBy>
  <cp:lastPrinted>2022-01-26T14:20:15Z</cp:lastPrinted>
  <dcterms:created xsi:type="dcterms:W3CDTF">2022-01-17T06:14:00Z</dcterms:created>
  <dcterms:modified xsi:type="dcterms:W3CDTF">2022-01-26T14:32:29Z</dcterms:modified>
</cp:coreProperties>
</file>