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HNÖ\"/>
    </mc:Choice>
  </mc:AlternateContent>
  <bookViews>
    <workbookView xWindow="0" yWindow="0" windowWidth="23040" windowHeight="8805"/>
  </bookViews>
  <sheets>
    <sheet name="Műk+Önk" sheetId="2" r:id="rId1"/>
  </sheets>
  <definedNames>
    <definedName name="_xlnm.Print_Area" localSheetId="0">'Műk+Önk'!$B$1:$K$49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4" i="2" l="1"/>
  <c r="N37" i="2"/>
  <c r="N32" i="2"/>
  <c r="N31" i="2"/>
  <c r="N42" i="2" l="1"/>
  <c r="N43" i="2"/>
  <c r="I46" i="2"/>
  <c r="J44" i="2"/>
  <c r="I44" i="2"/>
  <c r="H44" i="2"/>
  <c r="J42" i="2"/>
  <c r="I42" i="2"/>
  <c r="H42" i="2"/>
  <c r="N30" i="2" l="1"/>
  <c r="N29" i="2"/>
  <c r="N41" i="2" l="1"/>
  <c r="N40" i="2"/>
  <c r="N39" i="2"/>
  <c r="O27" i="2"/>
  <c r="N27" i="2"/>
  <c r="N45" i="2" l="1"/>
  <c r="K29" i="2"/>
  <c r="J30" i="2"/>
  <c r="K36" i="2"/>
  <c r="K33" i="2"/>
  <c r="I30" i="2"/>
  <c r="I16" i="2"/>
  <c r="K19" i="2"/>
  <c r="K18" i="2"/>
  <c r="K17" i="2"/>
  <c r="H30" i="2"/>
  <c r="H25" i="2" s="1"/>
  <c r="K41" i="2" l="1"/>
  <c r="K27" i="2" l="1"/>
  <c r="K28" i="2"/>
  <c r="K31" i="2"/>
  <c r="K32" i="2"/>
  <c r="K34" i="2"/>
  <c r="K35" i="2"/>
  <c r="K37" i="2"/>
  <c r="K38" i="2"/>
  <c r="K39" i="2"/>
  <c r="K40" i="2"/>
  <c r="K45" i="2"/>
  <c r="I26" i="2" l="1"/>
  <c r="J26" i="2"/>
  <c r="J25" i="2" s="1"/>
  <c r="J46" i="2" s="1"/>
  <c r="H26" i="2"/>
  <c r="K26" i="2" l="1"/>
  <c r="I25" i="2"/>
  <c r="H46" i="2" l="1"/>
  <c r="I8" i="2"/>
  <c r="I7" i="2" s="1"/>
  <c r="I6" i="2" s="1"/>
  <c r="I20" i="2" s="1"/>
  <c r="K9" i="2" l="1"/>
  <c r="K10" i="2"/>
  <c r="K11" i="2"/>
  <c r="K12" i="2"/>
  <c r="K13" i="2"/>
  <c r="K14" i="2"/>
  <c r="K16" i="2"/>
  <c r="K30" i="2" l="1"/>
  <c r="J8" i="2"/>
  <c r="J7" i="2" s="1"/>
  <c r="J6" i="2" s="1"/>
  <c r="J20" i="2" s="1"/>
  <c r="K25" i="2" l="1"/>
  <c r="K46" i="2"/>
  <c r="H8" i="2" l="1"/>
  <c r="H7" i="2" s="1"/>
  <c r="H6" i="2" s="1"/>
  <c r="K8" i="2" l="1"/>
  <c r="H20" i="2"/>
  <c r="K7" i="2" l="1"/>
  <c r="K20" i="2"/>
  <c r="K6" i="2"/>
</calcChain>
</file>

<file path=xl/sharedStrings.xml><?xml version="1.0" encoding="utf-8"?>
<sst xmlns="http://schemas.openxmlformats.org/spreadsheetml/2006/main" count="85" uniqueCount="80">
  <si>
    <t>BEVÉTELEK</t>
  </si>
  <si>
    <t>I. Tárgyévi működési bevételek</t>
  </si>
  <si>
    <t>BEVÉTELEK mindösszesen</t>
  </si>
  <si>
    <t>KIADÁSOK</t>
  </si>
  <si>
    <t>KIADÁSOK mindösszesen</t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</si>
  <si>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</si>
  <si>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</si>
  <si>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</si>
  <si>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</si>
  <si>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t>1.2.      Egyéb működési bevétel</t>
  </si>
  <si>
    <t>1.2.      Munkaadót terhelő járulékok és szociális hozzájárulási adó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</si>
  <si>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</si>
  <si>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</si>
  <si>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t>1.1.1.1.     Működési támogatás</t>
  </si>
  <si>
    <t>1.1.1.2.     Feladatalapú támogatás</t>
  </si>
  <si>
    <t>1.        Beruházás (projector, külső winchester)</t>
  </si>
  <si>
    <t>1.1.4.   Állami támogatás Horvát Állam</t>
  </si>
  <si>
    <r>
      <t>1.3.4.</t>
    </r>
    <r>
      <rPr>
        <sz val="12"/>
        <color indexed="8"/>
        <rFont val="Times New Roman"/>
        <family val="1"/>
        <charset val="238"/>
      </rPr>
      <t>   Egyéb kommunikációs szolgáltatások (telefon)</t>
    </r>
  </si>
  <si>
    <r>
      <t>1.3.5.</t>
    </r>
    <r>
      <rPr>
        <sz val="12"/>
        <color indexed="8"/>
        <rFont val="Times New Roman"/>
        <family val="1"/>
        <charset val="238"/>
      </rPr>
      <t>   Bérleti díj</t>
    </r>
  </si>
  <si>
    <r>
      <t>1.3.6.</t>
    </r>
    <r>
      <rPr>
        <sz val="12"/>
        <color indexed="8"/>
        <rFont val="Times New Roman"/>
        <family val="1"/>
        <charset val="238"/>
      </rPr>
      <t>   Közvetített szolgáltatások</t>
    </r>
  </si>
  <si>
    <r>
      <t>1.3.7.</t>
    </r>
    <r>
      <rPr>
        <sz val="12"/>
        <color indexed="8"/>
        <rFont val="Times New Roman"/>
        <family val="1"/>
        <charset val="238"/>
      </rPr>
      <t>   Egyéb szolgáltatások (pl: posta, bank ktg.)</t>
    </r>
  </si>
  <si>
    <t>1.3.8.   Kiküldetések</t>
  </si>
  <si>
    <t>1.3.9.   Működési célú előzetesen felszámított áfa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</si>
  <si>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</si>
  <si>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1.3.10. Egyéb dologi kiadások</t>
  </si>
  <si>
    <t>1.3.11. Egyéb pénzügyi műveletek kiadásai</t>
  </si>
  <si>
    <t>II. Tárgyévi felhalmozási célú kiadások</t>
  </si>
  <si>
    <r>
      <t>I.</t>
    </r>
    <r>
      <rPr>
        <sz val="7"/>
        <color indexed="8"/>
        <rFont val="Times New Roman"/>
        <family val="1"/>
        <charset val="238"/>
      </rPr>
      <t> 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</si>
  <si>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r>
      <t>II.</t>
    </r>
    <r>
      <rPr>
        <sz val="7"/>
        <color indexed="8"/>
        <rFont val="Times New Roman"/>
        <family val="1"/>
        <charset val="238"/>
      </rPr>
      <t> 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</si>
  <si>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</si>
  <si>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1.1.2.</t>
    </r>
    <r>
      <rPr>
        <sz val="7"/>
        <color indexed="8"/>
        <rFont val="Times New Roman"/>
        <family val="1"/>
        <charset val="238"/>
      </rPr>
      <t>     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</si>
  <si>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1.1.1.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</si>
  <si>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</si>
  <si>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>  </t>
    </r>
    <r>
      <rPr>
        <b/>
        <sz val="12"/>
        <color indexed="8"/>
        <rFont val="Times New Roman"/>
        <family val="1"/>
        <charset val="238"/>
      </rPr>
      <t>Működési pénzmaradvány</t>
    </r>
  </si>
  <si>
    <r>
      <t>1.3.3.</t>
    </r>
    <r>
      <rPr>
        <sz val="12"/>
        <color indexed="8"/>
        <rFont val="Times New Roman"/>
        <family val="1"/>
        <charset val="238"/>
      </rPr>
      <t>   Egyéb informatikai szolgáltatások igénybevétele (internet, egyéb)</t>
    </r>
  </si>
  <si>
    <t>09161</t>
  </si>
  <si>
    <t>094111</t>
  </si>
  <si>
    <t>0981311</t>
  </si>
  <si>
    <t>051211</t>
  </si>
  <si>
    <t>051231</t>
  </si>
  <si>
    <t>0521</t>
  </si>
  <si>
    <t>053111</t>
  </si>
  <si>
    <t>053121</t>
  </si>
  <si>
    <t>053311</t>
  </si>
  <si>
    <t>053221</t>
  </si>
  <si>
    <t>053331</t>
  </si>
  <si>
    <t>053351</t>
  </si>
  <si>
    <t>053371</t>
  </si>
  <si>
    <t>053411</t>
  </si>
  <si>
    <t>053511</t>
  </si>
  <si>
    <t>053551</t>
  </si>
  <si>
    <t>053541</t>
  </si>
  <si>
    <t>05631</t>
  </si>
  <si>
    <t>Kovács Márk</t>
  </si>
  <si>
    <t>Molik Mária</t>
  </si>
  <si>
    <t>Kárász László</t>
  </si>
  <si>
    <t>adók:</t>
  </si>
  <si>
    <t>tiszteletdíj</t>
  </si>
  <si>
    <t>repi</t>
  </si>
  <si>
    <t>szolgáltatás:</t>
  </si>
  <si>
    <t xml:space="preserve">bank </t>
  </si>
  <si>
    <t>posta</t>
  </si>
  <si>
    <t>anyag</t>
  </si>
  <si>
    <t>kommunikáció</t>
  </si>
  <si>
    <t>bérleti díj</t>
  </si>
  <si>
    <t>egyéb szolg</t>
  </si>
  <si>
    <t>Horvát Nemzetiségi Önkormányzat 2022. évi költségvetési előirányzatai (adatok e Ft-ban)</t>
  </si>
  <si>
    <t>2021. évi eredeti
előirányzat</t>
  </si>
  <si>
    <t>2021. évi módosított
előirányzat</t>
  </si>
  <si>
    <t>2022. évi eredeti előirányzat</t>
  </si>
  <si>
    <t>1.1.2.   Egyéb külső személyi juttatások / Reprezentációs kiadások</t>
  </si>
  <si>
    <t>1.1. Állami működési támogatás maradványa</t>
  </si>
  <si>
    <t>1.2. Feladatalapú támogatás maradványa</t>
  </si>
  <si>
    <t>1.3. Önkormányzati támogatás maradványa</t>
  </si>
  <si>
    <r>
      <t xml:space="preserve">1.1.3. </t>
    </r>
    <r>
      <rPr>
        <sz val="12"/>
        <color indexed="8"/>
        <rFont val="Times New Roman"/>
        <family val="1"/>
        <charset val="238"/>
      </rPr>
      <t>Bethlen Gábor Alapkezelő Zrt.Támogatása Magyar-Horvát találkozó</t>
    </r>
  </si>
  <si>
    <t>2. Támogatások</t>
  </si>
  <si>
    <t>2.1Nemz-Kul-19-0629 támogatás visszafizetése</t>
  </si>
  <si>
    <t>informatika</t>
  </si>
  <si>
    <t>telefon</t>
  </si>
  <si>
    <t>bankkártya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</si>
</sst>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6" fillId="0" borderId="1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0" xfId="0" applyFont="1"/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0" fillId="0" borderId="0" xfId="0"/>
    <xf numFmtId="3" fontId="6" fillId="0" borderId="0" xfId="0" applyNumberFormat="1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6" fillId="0" borderId="1" xfId="0" applyFont="1" applyFill="1" applyBorder="1"/>
    <xf numFmtId="0" fontId="4" fillId="0" borderId="1" xfId="0" applyFont="1" applyFill="1" applyBorder="1"/>
    <xf numFmtId="0" fontId="10" fillId="0" borderId="0" xfId="0" applyFont="1"/>
    <xf numFmtId="0" fontId="0" fillId="0" borderId="0" xfId="0" quotePrefix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quotePrefix="1" applyFont="1" applyAlignment="1">
      <alignment horizontal="center"/>
    </xf>
    <xf numFmtId="14" fontId="6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16" fontId="4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53"/>
  <sheetViews>
    <sheetView tabSelected="1" view="pageBreakPreview" topLeftCell="A17" zoomScaleNormal="100" zoomScaleSheetLayoutView="100" workbookViewId="0">
      <selection activeCell="I31" sqref="I31"/>
    </sheetView>
  </sheetViews>
  <sheetFormatPr defaultRowHeight="15.75" x14ac:dyDescent="0.25"/>
  <cols>
    <col min="1" max="1" width="8.85546875" style="7"/>
    <col min="2" max="2" width="12.7109375" customWidth="1"/>
    <col min="7" max="7" width="16.5703125" customWidth="1"/>
    <col min="8" max="10" width="13" customWidth="1"/>
    <col min="12" max="12" width="7.42578125" customWidth="1"/>
    <col min="13" max="13" width="13.7109375" customWidth="1"/>
  </cols>
  <sheetData>
    <row r="1" spans="1:11" x14ac:dyDescent="0.25">
      <c r="B1" s="4" t="s">
        <v>66</v>
      </c>
      <c r="C1" s="4"/>
      <c r="D1" s="4"/>
      <c r="E1" s="4"/>
      <c r="F1" s="4"/>
      <c r="G1" s="4"/>
      <c r="H1" s="4"/>
      <c r="I1" s="4"/>
      <c r="J1" s="4"/>
      <c r="K1" s="4"/>
    </row>
    <row r="3" spans="1:11" x14ac:dyDescent="0.25">
      <c r="B3" s="9" t="s">
        <v>0</v>
      </c>
    </row>
    <row r="4" spans="1:11" ht="45" x14ac:dyDescent="0.25">
      <c r="B4" s="50"/>
      <c r="C4" s="50"/>
      <c r="D4" s="50"/>
      <c r="E4" s="50"/>
      <c r="F4" s="50"/>
      <c r="G4" s="50"/>
      <c r="H4" s="1" t="s">
        <v>67</v>
      </c>
      <c r="I4" s="1" t="s">
        <v>68</v>
      </c>
      <c r="J4" s="1" t="s">
        <v>69</v>
      </c>
      <c r="K4" s="1" t="s">
        <v>7</v>
      </c>
    </row>
    <row r="5" spans="1:11" x14ac:dyDescent="0.25">
      <c r="B5" s="52" t="s">
        <v>1</v>
      </c>
      <c r="C5" s="52"/>
      <c r="D5" s="52"/>
      <c r="E5" s="52"/>
      <c r="F5" s="52"/>
      <c r="G5" s="52"/>
      <c r="H5" s="2"/>
      <c r="I5" s="2"/>
      <c r="J5" s="2"/>
      <c r="K5" s="2"/>
    </row>
    <row r="6" spans="1:11" x14ac:dyDescent="0.25">
      <c r="B6" s="37" t="s">
        <v>29</v>
      </c>
      <c r="C6" s="37"/>
      <c r="D6" s="37"/>
      <c r="E6" s="37"/>
      <c r="F6" s="37"/>
      <c r="G6" s="37"/>
      <c r="H6" s="15">
        <f>SUM(H7+H14)</f>
        <v>1691</v>
      </c>
      <c r="I6" s="15">
        <f>SUM(I7+I14)</f>
        <v>2506</v>
      </c>
      <c r="J6" s="15">
        <f>SUM(J7+J14)</f>
        <v>1691</v>
      </c>
      <c r="K6" s="5">
        <f>J6-H6</f>
        <v>0</v>
      </c>
    </row>
    <row r="7" spans="1:11" x14ac:dyDescent="0.25">
      <c r="B7" s="41" t="s">
        <v>32</v>
      </c>
      <c r="C7" s="41"/>
      <c r="D7" s="41"/>
      <c r="E7" s="41"/>
      <c r="F7" s="41"/>
      <c r="G7" s="41"/>
      <c r="H7" s="15">
        <f>H8+H11+H12+H13</f>
        <v>1691</v>
      </c>
      <c r="I7" s="15">
        <f>I8+I11+I12+I13</f>
        <v>2497</v>
      </c>
      <c r="J7" s="15">
        <f>J8+J11+J12+J13</f>
        <v>1691</v>
      </c>
      <c r="K7" s="5">
        <f t="shared" ref="K7:K20" si="0">J7-H7</f>
        <v>0</v>
      </c>
    </row>
    <row r="8" spans="1:11" x14ac:dyDescent="0.25">
      <c r="A8" s="8" t="s">
        <v>35</v>
      </c>
      <c r="B8" s="37" t="s">
        <v>31</v>
      </c>
      <c r="C8" s="37"/>
      <c r="D8" s="37"/>
      <c r="E8" s="37"/>
      <c r="F8" s="37"/>
      <c r="G8" s="37"/>
      <c r="H8" s="14">
        <f>H9+H10</f>
        <v>1040</v>
      </c>
      <c r="I8" s="14">
        <f>SUM(I9:I10)</f>
        <v>1646</v>
      </c>
      <c r="J8" s="14">
        <f>J9+J10</f>
        <v>1040</v>
      </c>
      <c r="K8" s="3">
        <f t="shared" si="0"/>
        <v>0</v>
      </c>
    </row>
    <row r="9" spans="1:11" x14ac:dyDescent="0.25">
      <c r="B9" s="42" t="s">
        <v>13</v>
      </c>
      <c r="C9" s="43"/>
      <c r="D9" s="43"/>
      <c r="E9" s="43"/>
      <c r="F9" s="43"/>
      <c r="G9" s="44"/>
      <c r="H9" s="14">
        <v>1040</v>
      </c>
      <c r="I9" s="14">
        <v>1040</v>
      </c>
      <c r="J9" s="14">
        <v>1040</v>
      </c>
      <c r="K9" s="3">
        <f t="shared" si="0"/>
        <v>0</v>
      </c>
    </row>
    <row r="10" spans="1:11" x14ac:dyDescent="0.25">
      <c r="B10" s="42" t="s">
        <v>14</v>
      </c>
      <c r="C10" s="43"/>
      <c r="D10" s="43"/>
      <c r="E10" s="43"/>
      <c r="F10" s="43"/>
      <c r="G10" s="44"/>
      <c r="H10" s="14">
        <v>0</v>
      </c>
      <c r="I10" s="14">
        <v>606</v>
      </c>
      <c r="J10" s="14">
        <v>0</v>
      </c>
      <c r="K10" s="3">
        <f t="shared" si="0"/>
        <v>0</v>
      </c>
    </row>
    <row r="11" spans="1:11" x14ac:dyDescent="0.25">
      <c r="A11" s="8"/>
      <c r="B11" s="42" t="s">
        <v>30</v>
      </c>
      <c r="C11" s="43"/>
      <c r="D11" s="43"/>
      <c r="E11" s="43"/>
      <c r="F11" s="43"/>
      <c r="G11" s="44"/>
      <c r="H11" s="14">
        <v>651</v>
      </c>
      <c r="I11" s="14">
        <v>651</v>
      </c>
      <c r="J11" s="14">
        <v>651</v>
      </c>
      <c r="K11" s="3">
        <f t="shared" si="0"/>
        <v>0</v>
      </c>
    </row>
    <row r="12" spans="1:11" x14ac:dyDescent="0.25">
      <c r="A12" s="8"/>
      <c r="B12" s="42" t="s">
        <v>74</v>
      </c>
      <c r="C12" s="43"/>
      <c r="D12" s="43"/>
      <c r="E12" s="43"/>
      <c r="F12" s="43"/>
      <c r="G12" s="44"/>
      <c r="H12" s="14">
        <v>0</v>
      </c>
      <c r="I12" s="14">
        <v>200</v>
      </c>
      <c r="J12" s="14">
        <v>0</v>
      </c>
      <c r="K12" s="3">
        <f t="shared" si="0"/>
        <v>0</v>
      </c>
    </row>
    <row r="13" spans="1:11" x14ac:dyDescent="0.25">
      <c r="A13" s="8"/>
      <c r="B13" s="42" t="s">
        <v>16</v>
      </c>
      <c r="C13" s="48"/>
      <c r="D13" s="48"/>
      <c r="E13" s="48"/>
      <c r="F13" s="48"/>
      <c r="G13" s="49"/>
      <c r="H13" s="14">
        <v>0</v>
      </c>
      <c r="I13" s="14">
        <v>0</v>
      </c>
      <c r="J13" s="14">
        <v>0</v>
      </c>
      <c r="K13" s="3">
        <f t="shared" si="0"/>
        <v>0</v>
      </c>
    </row>
    <row r="14" spans="1:11" x14ac:dyDescent="0.25">
      <c r="A14" s="8" t="s">
        <v>36</v>
      </c>
      <c r="B14" s="45" t="s">
        <v>9</v>
      </c>
      <c r="C14" s="46"/>
      <c r="D14" s="46"/>
      <c r="E14" s="46"/>
      <c r="F14" s="46"/>
      <c r="G14" s="47"/>
      <c r="H14" s="15">
        <v>0</v>
      </c>
      <c r="I14" s="15">
        <v>9</v>
      </c>
      <c r="J14" s="15">
        <v>0</v>
      </c>
      <c r="K14" s="5">
        <f t="shared" si="0"/>
        <v>0</v>
      </c>
    </row>
    <row r="15" spans="1:11" x14ac:dyDescent="0.25">
      <c r="B15" s="37" t="s">
        <v>28</v>
      </c>
      <c r="C15" s="37"/>
      <c r="D15" s="37"/>
      <c r="E15" s="37"/>
      <c r="F15" s="37"/>
      <c r="G15" s="37"/>
      <c r="H15" s="14"/>
      <c r="I15" s="14"/>
      <c r="J15" s="14"/>
      <c r="K15" s="3"/>
    </row>
    <row r="16" spans="1:11" x14ac:dyDescent="0.25">
      <c r="A16" s="8" t="s">
        <v>37</v>
      </c>
      <c r="B16" s="41" t="s">
        <v>33</v>
      </c>
      <c r="C16" s="41"/>
      <c r="D16" s="41"/>
      <c r="E16" s="41"/>
      <c r="F16" s="41"/>
      <c r="G16" s="41"/>
      <c r="H16" s="15">
        <v>0</v>
      </c>
      <c r="I16" s="15">
        <f>SUM(I17:I19)</f>
        <v>1244</v>
      </c>
      <c r="J16" s="15">
        <v>0</v>
      </c>
      <c r="K16" s="5">
        <f t="shared" si="0"/>
        <v>0</v>
      </c>
    </row>
    <row r="17" spans="1:15" x14ac:dyDescent="0.25">
      <c r="A17" s="8"/>
      <c r="B17" s="51" t="s">
        <v>71</v>
      </c>
      <c r="C17" s="43"/>
      <c r="D17" s="43"/>
      <c r="E17" s="43"/>
      <c r="F17" s="43"/>
      <c r="G17" s="44"/>
      <c r="H17" s="14">
        <v>0</v>
      </c>
      <c r="I17" s="14">
        <v>0</v>
      </c>
      <c r="J17" s="14">
        <v>0</v>
      </c>
      <c r="K17" s="3">
        <f t="shared" si="0"/>
        <v>0</v>
      </c>
    </row>
    <row r="18" spans="1:15" x14ac:dyDescent="0.25">
      <c r="A18" s="8"/>
      <c r="B18" s="42" t="s">
        <v>72</v>
      </c>
      <c r="C18" s="43"/>
      <c r="D18" s="43"/>
      <c r="E18" s="43"/>
      <c r="F18" s="43"/>
      <c r="G18" s="44"/>
      <c r="H18" s="14">
        <v>0</v>
      </c>
      <c r="I18" s="14">
        <v>529</v>
      </c>
      <c r="J18" s="14">
        <v>0</v>
      </c>
      <c r="K18" s="3">
        <f t="shared" si="0"/>
        <v>0</v>
      </c>
    </row>
    <row r="19" spans="1:15" x14ac:dyDescent="0.25">
      <c r="A19" s="8"/>
      <c r="B19" s="42" t="s">
        <v>73</v>
      </c>
      <c r="C19" s="43"/>
      <c r="D19" s="43"/>
      <c r="E19" s="43"/>
      <c r="F19" s="43"/>
      <c r="G19" s="44"/>
      <c r="H19" s="14">
        <v>0</v>
      </c>
      <c r="I19" s="14">
        <v>715</v>
      </c>
      <c r="J19" s="14">
        <v>0</v>
      </c>
      <c r="K19" s="3">
        <f t="shared" si="0"/>
        <v>0</v>
      </c>
    </row>
    <row r="20" spans="1:15" x14ac:dyDescent="0.25">
      <c r="B20" s="41" t="s">
        <v>2</v>
      </c>
      <c r="C20" s="41"/>
      <c r="D20" s="41"/>
      <c r="E20" s="41"/>
      <c r="F20" s="41"/>
      <c r="G20" s="41"/>
      <c r="H20" s="16">
        <f>H6+H16</f>
        <v>1691</v>
      </c>
      <c r="I20" s="16">
        <f>I6+I16</f>
        <v>3750</v>
      </c>
      <c r="J20" s="16">
        <f>J6+J16</f>
        <v>1691</v>
      </c>
      <c r="K20" s="5">
        <f t="shared" si="0"/>
        <v>0</v>
      </c>
    </row>
    <row r="22" spans="1:15" x14ac:dyDescent="0.25">
      <c r="B22" s="9" t="s">
        <v>3</v>
      </c>
    </row>
    <row r="23" spans="1:15" ht="45" x14ac:dyDescent="0.25">
      <c r="B23" s="50"/>
      <c r="C23" s="50"/>
      <c r="D23" s="50"/>
      <c r="E23" s="50"/>
      <c r="F23" s="50"/>
      <c r="G23" s="50"/>
      <c r="H23" s="1" t="s">
        <v>67</v>
      </c>
      <c r="I23" s="1" t="s">
        <v>68</v>
      </c>
      <c r="J23" s="1" t="s">
        <v>69</v>
      </c>
      <c r="K23" s="1" t="s">
        <v>7</v>
      </c>
    </row>
    <row r="24" spans="1:15" x14ac:dyDescent="0.25">
      <c r="B24" s="37" t="s">
        <v>27</v>
      </c>
      <c r="C24" s="37"/>
      <c r="D24" s="37"/>
      <c r="E24" s="37"/>
      <c r="F24" s="37"/>
      <c r="G24" s="37"/>
      <c r="H24" s="3"/>
      <c r="I24" s="3"/>
      <c r="J24" s="3"/>
      <c r="K24" s="3"/>
      <c r="M24" t="s">
        <v>53</v>
      </c>
      <c r="N24" s="17">
        <v>49660</v>
      </c>
    </row>
    <row r="25" spans="1:15" x14ac:dyDescent="0.25">
      <c r="B25" s="41" t="s">
        <v>23</v>
      </c>
      <c r="C25" s="41"/>
      <c r="D25" s="41"/>
      <c r="E25" s="41"/>
      <c r="F25" s="41"/>
      <c r="G25" s="41"/>
      <c r="H25" s="15">
        <f>H26+H29+H30</f>
        <v>1691</v>
      </c>
      <c r="I25" s="15">
        <f>I26+I29+I30</f>
        <v>3530</v>
      </c>
      <c r="J25" s="15">
        <f>J26+J29+J30</f>
        <v>1691</v>
      </c>
      <c r="K25" s="5">
        <f>+J25-H25</f>
        <v>0</v>
      </c>
      <c r="M25" t="s">
        <v>55</v>
      </c>
      <c r="N25" s="17">
        <v>38650</v>
      </c>
    </row>
    <row r="26" spans="1:15" x14ac:dyDescent="0.25">
      <c r="B26" s="41" t="s">
        <v>6</v>
      </c>
      <c r="C26" s="41"/>
      <c r="D26" s="41"/>
      <c r="E26" s="41"/>
      <c r="F26" s="41"/>
      <c r="G26" s="41"/>
      <c r="H26" s="15">
        <f>H27+H28</f>
        <v>1289</v>
      </c>
      <c r="I26" s="15">
        <f t="shared" ref="I26:J26" si="1">I27+I28</f>
        <v>1476</v>
      </c>
      <c r="J26" s="23">
        <f t="shared" si="1"/>
        <v>1289</v>
      </c>
      <c r="K26" s="5">
        <f t="shared" ref="K26:K46" si="2">+J26-H26</f>
        <v>0</v>
      </c>
      <c r="M26" t="s">
        <v>54</v>
      </c>
      <c r="N26" s="17">
        <v>14890</v>
      </c>
    </row>
    <row r="27" spans="1:15" x14ac:dyDescent="0.25">
      <c r="A27" s="8" t="s">
        <v>38</v>
      </c>
      <c r="B27" s="37" t="s">
        <v>8</v>
      </c>
      <c r="C27" s="37"/>
      <c r="D27" s="37"/>
      <c r="E27" s="37"/>
      <c r="F27" s="37"/>
      <c r="G27" s="37"/>
      <c r="H27" s="14">
        <v>1239</v>
      </c>
      <c r="I27" s="24">
        <v>1239</v>
      </c>
      <c r="J27" s="24">
        <v>1239</v>
      </c>
      <c r="K27" s="3">
        <f t="shared" si="2"/>
        <v>0</v>
      </c>
      <c r="N27" s="17">
        <f>SUM(N24:N26)</f>
        <v>103200</v>
      </c>
      <c r="O27" s="25">
        <f>N27*12</f>
        <v>1238400</v>
      </c>
    </row>
    <row r="28" spans="1:15" x14ac:dyDescent="0.25">
      <c r="A28" s="8" t="s">
        <v>39</v>
      </c>
      <c r="B28" s="37" t="s">
        <v>70</v>
      </c>
      <c r="C28" s="37"/>
      <c r="D28" s="37"/>
      <c r="E28" s="37"/>
      <c r="F28" s="37"/>
      <c r="G28" s="37"/>
      <c r="H28" s="14">
        <v>50</v>
      </c>
      <c r="I28" s="24">
        <v>237</v>
      </c>
      <c r="J28" s="24">
        <v>50</v>
      </c>
      <c r="K28" s="3">
        <f t="shared" si="2"/>
        <v>0</v>
      </c>
      <c r="L28" s="26"/>
      <c r="M28" s="18" t="s">
        <v>56</v>
      </c>
    </row>
    <row r="29" spans="1:15" x14ac:dyDescent="0.25">
      <c r="A29" s="8" t="s">
        <v>40</v>
      </c>
      <c r="B29" s="41" t="s">
        <v>10</v>
      </c>
      <c r="C29" s="41"/>
      <c r="D29" s="41"/>
      <c r="E29" s="41"/>
      <c r="F29" s="41"/>
      <c r="G29" s="41"/>
      <c r="H29" s="23">
        <v>196</v>
      </c>
      <c r="I29" s="23">
        <v>247</v>
      </c>
      <c r="J29" s="23">
        <v>170</v>
      </c>
      <c r="K29" s="5">
        <f>+J29-H29</f>
        <v>-26</v>
      </c>
      <c r="L29" s="13"/>
      <c r="M29" s="17" t="s">
        <v>57</v>
      </c>
      <c r="N29">
        <f>J27*0.9*0.13</f>
        <v>144.96300000000002</v>
      </c>
    </row>
    <row r="30" spans="1:15" x14ac:dyDescent="0.25">
      <c r="B30" s="41" t="s">
        <v>5</v>
      </c>
      <c r="C30" s="41"/>
      <c r="D30" s="41"/>
      <c r="E30" s="41"/>
      <c r="F30" s="41"/>
      <c r="G30" s="41"/>
      <c r="H30" s="5">
        <f>SUM(H31:H45)</f>
        <v>206</v>
      </c>
      <c r="I30" s="15">
        <f>I31+I32+I34+I35+I37+I38+I39+I40+I41+I33+I36</f>
        <v>1807</v>
      </c>
      <c r="J30" s="15">
        <f>J31+J32+J34+J35+J37+J38+J39+J40+J41+J33+J36</f>
        <v>232</v>
      </c>
      <c r="K30" s="5">
        <f t="shared" si="2"/>
        <v>26</v>
      </c>
      <c r="M30" s="17" t="s">
        <v>58</v>
      </c>
      <c r="N30">
        <f>J28*1.27*0.3304</f>
        <v>20.980400000000003</v>
      </c>
    </row>
    <row r="31" spans="1:15" x14ac:dyDescent="0.25">
      <c r="A31" s="8" t="s">
        <v>41</v>
      </c>
      <c r="B31" s="37" t="s">
        <v>11</v>
      </c>
      <c r="C31" s="37"/>
      <c r="D31" s="37"/>
      <c r="E31" s="37"/>
      <c r="F31" s="37"/>
      <c r="G31" s="37"/>
      <c r="H31" s="14">
        <v>10</v>
      </c>
      <c r="I31" s="14">
        <v>10</v>
      </c>
      <c r="J31" s="14">
        <v>10</v>
      </c>
      <c r="K31" s="3">
        <f t="shared" si="2"/>
        <v>0</v>
      </c>
      <c r="L31" s="26"/>
      <c r="M31" s="17" t="s">
        <v>78</v>
      </c>
      <c r="N31" s="36">
        <f>J34*1.27*0.2*0.3304</f>
        <v>3.7764720000000001</v>
      </c>
    </row>
    <row r="32" spans="1:15" x14ac:dyDescent="0.25">
      <c r="A32" s="8" t="s">
        <v>42</v>
      </c>
      <c r="B32" s="37" t="s">
        <v>12</v>
      </c>
      <c r="C32" s="37"/>
      <c r="D32" s="37"/>
      <c r="E32" s="37"/>
      <c r="F32" s="37"/>
      <c r="G32" s="37"/>
      <c r="H32" s="14">
        <v>14</v>
      </c>
      <c r="I32" s="14">
        <v>86</v>
      </c>
      <c r="J32" s="14">
        <v>10</v>
      </c>
      <c r="K32" s="3">
        <f t="shared" si="2"/>
        <v>-4</v>
      </c>
      <c r="L32" s="26"/>
      <c r="N32" s="25">
        <f>SUM(N29:N31)</f>
        <v>169.71987200000004</v>
      </c>
    </row>
    <row r="33" spans="1:14" s="17" customFormat="1" x14ac:dyDescent="0.25">
      <c r="A33" s="8" t="s">
        <v>43</v>
      </c>
      <c r="B33" s="37" t="s">
        <v>34</v>
      </c>
      <c r="C33" s="37"/>
      <c r="D33" s="37"/>
      <c r="E33" s="37"/>
      <c r="F33" s="37"/>
      <c r="G33" s="37"/>
      <c r="H33" s="14">
        <v>0</v>
      </c>
      <c r="I33" s="14">
        <v>57</v>
      </c>
      <c r="J33" s="14">
        <v>45</v>
      </c>
      <c r="K33" s="3">
        <f t="shared" si="2"/>
        <v>45</v>
      </c>
      <c r="M33" t="s">
        <v>59</v>
      </c>
      <c r="N33"/>
    </row>
    <row r="34" spans="1:14" x14ac:dyDescent="0.25">
      <c r="A34" s="8" t="s">
        <v>44</v>
      </c>
      <c r="B34" s="37" t="s">
        <v>17</v>
      </c>
      <c r="C34" s="37"/>
      <c r="D34" s="37"/>
      <c r="E34" s="37"/>
      <c r="F34" s="37"/>
      <c r="G34" s="37"/>
      <c r="H34" s="14">
        <v>0</v>
      </c>
      <c r="I34" s="14">
        <v>47</v>
      </c>
      <c r="J34" s="14">
        <v>45</v>
      </c>
      <c r="K34" s="3">
        <f t="shared" si="2"/>
        <v>45</v>
      </c>
      <c r="L34" s="26"/>
      <c r="M34" t="s">
        <v>60</v>
      </c>
      <c r="N34">
        <v>26000</v>
      </c>
    </row>
    <row r="35" spans="1:14" x14ac:dyDescent="0.25">
      <c r="A35" s="8" t="s">
        <v>45</v>
      </c>
      <c r="B35" s="37" t="s">
        <v>18</v>
      </c>
      <c r="C35" s="37"/>
      <c r="D35" s="37"/>
      <c r="E35" s="37"/>
      <c r="F35" s="37"/>
      <c r="G35" s="37"/>
      <c r="H35" s="14">
        <v>0</v>
      </c>
      <c r="I35" s="14">
        <v>130</v>
      </c>
      <c r="J35" s="14">
        <v>0</v>
      </c>
      <c r="K35" s="3">
        <f t="shared" si="2"/>
        <v>0</v>
      </c>
      <c r="M35" t="s">
        <v>79</v>
      </c>
      <c r="N35">
        <v>3612</v>
      </c>
    </row>
    <row r="36" spans="1:14" s="17" customFormat="1" x14ac:dyDescent="0.25">
      <c r="A36" s="8" t="s">
        <v>46</v>
      </c>
      <c r="B36" s="37" t="s">
        <v>19</v>
      </c>
      <c r="C36" s="37"/>
      <c r="D36" s="37"/>
      <c r="E36" s="37"/>
      <c r="F36" s="37"/>
      <c r="G36" s="37"/>
      <c r="H36" s="14">
        <v>0</v>
      </c>
      <c r="I36" s="14">
        <v>10</v>
      </c>
      <c r="J36" s="14">
        <v>0</v>
      </c>
      <c r="K36" s="3">
        <f t="shared" si="2"/>
        <v>0</v>
      </c>
      <c r="M36" s="17" t="s">
        <v>61</v>
      </c>
      <c r="N36" s="17">
        <v>5000</v>
      </c>
    </row>
    <row r="37" spans="1:14" x14ac:dyDescent="0.25">
      <c r="A37" s="8" t="s">
        <v>47</v>
      </c>
      <c r="B37" s="37" t="s">
        <v>20</v>
      </c>
      <c r="C37" s="37"/>
      <c r="D37" s="37"/>
      <c r="E37" s="37"/>
      <c r="F37" s="37"/>
      <c r="G37" s="37"/>
      <c r="H37" s="14">
        <v>30</v>
      </c>
      <c r="I37" s="14">
        <v>373</v>
      </c>
      <c r="J37" s="14">
        <v>40</v>
      </c>
      <c r="K37" s="3">
        <f t="shared" si="2"/>
        <v>10</v>
      </c>
      <c r="L37" s="26"/>
      <c r="N37">
        <f>SUM(N34:N36)</f>
        <v>34612</v>
      </c>
    </row>
    <row r="38" spans="1:14" x14ac:dyDescent="0.25">
      <c r="A38" s="8" t="s">
        <v>48</v>
      </c>
      <c r="B38" s="10" t="s">
        <v>21</v>
      </c>
      <c r="C38" s="11"/>
      <c r="D38" s="11"/>
      <c r="E38" s="11"/>
      <c r="F38" s="11"/>
      <c r="G38" s="12"/>
      <c r="H38" s="14">
        <v>30</v>
      </c>
      <c r="I38" s="14">
        <v>83</v>
      </c>
      <c r="J38" s="14">
        <v>30</v>
      </c>
      <c r="K38" s="3">
        <f t="shared" si="2"/>
        <v>0</v>
      </c>
    </row>
    <row r="39" spans="1:14" x14ac:dyDescent="0.25">
      <c r="A39" s="8" t="s">
        <v>49</v>
      </c>
      <c r="B39" s="10" t="s">
        <v>22</v>
      </c>
      <c r="C39" s="11"/>
      <c r="D39" s="11"/>
      <c r="E39" s="11"/>
      <c r="F39" s="11"/>
      <c r="G39" s="12"/>
      <c r="H39" s="14">
        <v>28</v>
      </c>
      <c r="I39" s="14">
        <v>78</v>
      </c>
      <c r="J39" s="14">
        <v>35</v>
      </c>
      <c r="K39" s="3">
        <f t="shared" si="2"/>
        <v>7</v>
      </c>
      <c r="M39" t="s">
        <v>58</v>
      </c>
      <c r="N39">
        <f>J28*0.27</f>
        <v>13.5</v>
      </c>
    </row>
    <row r="40" spans="1:14" x14ac:dyDescent="0.25">
      <c r="A40" s="8" t="s">
        <v>50</v>
      </c>
      <c r="B40" s="10" t="s">
        <v>24</v>
      </c>
      <c r="C40" s="11"/>
      <c r="D40" s="11"/>
      <c r="E40" s="11"/>
      <c r="F40" s="11"/>
      <c r="G40" s="12"/>
      <c r="H40" s="14">
        <v>94</v>
      </c>
      <c r="I40" s="14">
        <v>932</v>
      </c>
      <c r="J40" s="14">
        <v>17</v>
      </c>
      <c r="K40" s="3">
        <f t="shared" si="2"/>
        <v>-77</v>
      </c>
      <c r="M40" t="s">
        <v>62</v>
      </c>
      <c r="N40">
        <f>(J31+J32)*0.27</f>
        <v>5.4</v>
      </c>
    </row>
    <row r="41" spans="1:14" s="17" customFormat="1" x14ac:dyDescent="0.25">
      <c r="A41" s="21" t="s">
        <v>51</v>
      </c>
      <c r="B41" s="22" t="s">
        <v>25</v>
      </c>
      <c r="C41" s="19"/>
      <c r="D41" s="19"/>
      <c r="E41" s="19"/>
      <c r="F41" s="19"/>
      <c r="G41" s="20"/>
      <c r="H41" s="14">
        <v>0</v>
      </c>
      <c r="I41" s="14">
        <v>1</v>
      </c>
      <c r="J41" s="14">
        <v>0</v>
      </c>
      <c r="K41" s="3">
        <f t="shared" si="2"/>
        <v>0</v>
      </c>
      <c r="M41" t="s">
        <v>63</v>
      </c>
      <c r="N41">
        <f>J34*0.27</f>
        <v>12.15</v>
      </c>
    </row>
    <row r="42" spans="1:14" s="17" customFormat="1" x14ac:dyDescent="0.25">
      <c r="A42" s="21"/>
      <c r="B42" s="33" t="s">
        <v>75</v>
      </c>
      <c r="C42" s="30"/>
      <c r="D42" s="30"/>
      <c r="E42" s="30"/>
      <c r="F42" s="30"/>
      <c r="G42" s="31"/>
      <c r="H42" s="15">
        <f>H43</f>
        <v>0</v>
      </c>
      <c r="I42" s="15">
        <f>I43</f>
        <v>20</v>
      </c>
      <c r="J42" s="15">
        <f>J43</f>
        <v>0</v>
      </c>
      <c r="K42" s="3"/>
      <c r="M42" t="s">
        <v>77</v>
      </c>
      <c r="N42">
        <f>J33*0.05</f>
        <v>2.25</v>
      </c>
    </row>
    <row r="43" spans="1:14" s="17" customFormat="1" x14ac:dyDescent="0.25">
      <c r="A43" s="21"/>
      <c r="B43" s="22" t="s">
        <v>76</v>
      </c>
      <c r="C43" s="28"/>
      <c r="D43" s="28"/>
      <c r="E43" s="28"/>
      <c r="F43" s="28"/>
      <c r="G43" s="29"/>
      <c r="H43" s="14">
        <v>0</v>
      </c>
      <c r="I43" s="14">
        <v>20</v>
      </c>
      <c r="J43" s="14">
        <v>0</v>
      </c>
      <c r="K43" s="3"/>
      <c r="M43" s="17" t="s">
        <v>64</v>
      </c>
      <c r="N43" s="17">
        <f>J36*0.27</f>
        <v>0</v>
      </c>
    </row>
    <row r="44" spans="1:14" x14ac:dyDescent="0.25">
      <c r="A44" s="32"/>
      <c r="B44" s="34" t="s">
        <v>26</v>
      </c>
      <c r="C44" s="35"/>
      <c r="D44" s="35"/>
      <c r="E44" s="35"/>
      <c r="F44" s="35"/>
      <c r="G44" s="31"/>
      <c r="H44" s="15">
        <f>H45</f>
        <v>0</v>
      </c>
      <c r="I44" s="15">
        <f>I45</f>
        <v>200</v>
      </c>
      <c r="J44" s="15">
        <f>J45</f>
        <v>0</v>
      </c>
      <c r="K44" s="3"/>
      <c r="M44" s="17" t="s">
        <v>65</v>
      </c>
      <c r="N44" s="17">
        <f>(J37-35)*0.27</f>
        <v>1.35</v>
      </c>
    </row>
    <row r="45" spans="1:14" x14ac:dyDescent="0.25">
      <c r="A45" s="8" t="s">
        <v>52</v>
      </c>
      <c r="B45" s="27" t="s">
        <v>15</v>
      </c>
      <c r="C45" s="28"/>
      <c r="D45" s="28"/>
      <c r="E45" s="28"/>
      <c r="F45" s="28"/>
      <c r="G45" s="29"/>
      <c r="H45" s="14">
        <v>0</v>
      </c>
      <c r="I45" s="14">
        <v>200</v>
      </c>
      <c r="J45" s="14">
        <v>0</v>
      </c>
      <c r="K45" s="3">
        <f t="shared" si="2"/>
        <v>0</v>
      </c>
      <c r="N45" s="25">
        <f>SUM(N39:N44)</f>
        <v>34.65</v>
      </c>
    </row>
    <row r="46" spans="1:14" x14ac:dyDescent="0.25">
      <c r="B46" s="38" t="s">
        <v>4</v>
      </c>
      <c r="C46" s="39"/>
      <c r="D46" s="39"/>
      <c r="E46" s="39"/>
      <c r="F46" s="39"/>
      <c r="G46" s="40"/>
      <c r="H46" s="15">
        <f>H25+H45</f>
        <v>1691</v>
      </c>
      <c r="I46" s="15">
        <f>I25+I42+I45</f>
        <v>3750</v>
      </c>
      <c r="J46" s="15">
        <f>J25+J45</f>
        <v>1691</v>
      </c>
      <c r="K46" s="5">
        <f t="shared" si="2"/>
        <v>0</v>
      </c>
      <c r="M46" s="17"/>
      <c r="N46" s="17"/>
    </row>
    <row r="53" spans="2:2" x14ac:dyDescent="0.25">
      <c r="B53" s="6"/>
    </row>
  </sheetData>
  <mergeCells count="33">
    <mergeCell ref="B9:G9"/>
    <mergeCell ref="B4:G4"/>
    <mergeCell ref="B5:G5"/>
    <mergeCell ref="B6:G6"/>
    <mergeCell ref="B7:G7"/>
    <mergeCell ref="B8:G8"/>
    <mergeCell ref="B27:G27"/>
    <mergeCell ref="B10:G10"/>
    <mergeCell ref="B11:G11"/>
    <mergeCell ref="B12:G12"/>
    <mergeCell ref="B14:G14"/>
    <mergeCell ref="B15:G15"/>
    <mergeCell ref="B16:G16"/>
    <mergeCell ref="B13:G13"/>
    <mergeCell ref="B20:G20"/>
    <mergeCell ref="B23:G23"/>
    <mergeCell ref="B24:G24"/>
    <mergeCell ref="B25:G25"/>
    <mergeCell ref="B26:G26"/>
    <mergeCell ref="B17:G17"/>
    <mergeCell ref="B18:G18"/>
    <mergeCell ref="B19:G19"/>
    <mergeCell ref="B35:G35"/>
    <mergeCell ref="B37:G37"/>
    <mergeCell ref="B46:G46"/>
    <mergeCell ref="B28:G28"/>
    <mergeCell ref="B29:G29"/>
    <mergeCell ref="B30:G30"/>
    <mergeCell ref="B31:G31"/>
    <mergeCell ref="B32:G32"/>
    <mergeCell ref="B34:G34"/>
    <mergeCell ref="B33:G33"/>
    <mergeCell ref="B36:G3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lengyelkrisztina</cp:lastModifiedBy>
  <cp:lastPrinted>2022-01-25T12:58:20Z</cp:lastPrinted>
  <dcterms:created xsi:type="dcterms:W3CDTF">2012-05-24T07:26:02Z</dcterms:created>
  <dcterms:modified xsi:type="dcterms:W3CDTF">2022-01-25T12:59:33Z</dcterms:modified>
</cp:coreProperties>
</file>