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601" firstSheet="1" activeTab="1"/>
  </bookViews>
  <sheets>
    <sheet name="mérleg" sheetId="1" r:id="rId1"/>
    <sheet name="céltart." sheetId="2" r:id="rId2"/>
  </sheets>
  <definedNames>
    <definedName name="_xlnm.Print_Titles" localSheetId="1">'céltart.'!$1:$2</definedName>
    <definedName name="_xlnm.Print_Area" localSheetId="1">'céltart.'!$A$1:$E$132</definedName>
    <definedName name="_xlnm.Print_Area" localSheetId="0">'mérleg'!$A$1:$F$205</definedName>
  </definedNames>
  <calcPr fullCalcOnLoad="1"/>
</workbook>
</file>

<file path=xl/sharedStrings.xml><?xml version="1.0" encoding="utf-8"?>
<sst xmlns="http://schemas.openxmlformats.org/spreadsheetml/2006/main" count="489" uniqueCount="425">
  <si>
    <t>Nemzetközi Kapcsolatok Támogatási Keret</t>
  </si>
  <si>
    <t>Személyi juttatás, munkaadói járulék és dologi előirányzat elvonása</t>
  </si>
  <si>
    <t>Oktatási, Tudományos és Kulturális Bizottság</t>
  </si>
  <si>
    <t>Sportbizottság</t>
  </si>
  <si>
    <t>Polgármesteri keret</t>
  </si>
  <si>
    <t>Nyugdíjas Szervezetek Támogatási Kerete</t>
  </si>
  <si>
    <t>Részönkormányzatok kerete</t>
  </si>
  <si>
    <t>Peres ügyek</t>
  </si>
  <si>
    <t>Állami, városi ünnepek megrendezésére</t>
  </si>
  <si>
    <t>Közművelődési programok</t>
  </si>
  <si>
    <t>Négy nagy városi sportegyesület támogatása</t>
  </si>
  <si>
    <t>1. osztályos tanulók részére tolltartó vásárlás</t>
  </si>
  <si>
    <t>Országos tanulmányi versenyen kiemelkedő eredményt elérő tanulók jutalmazása</t>
  </si>
  <si>
    <t>Számítógépen dolgozók részére védőszemüveg</t>
  </si>
  <si>
    <t>Bevételek</t>
  </si>
  <si>
    <t>koncepció</t>
  </si>
  <si>
    <t>2,1,1</t>
  </si>
  <si>
    <t>2,1,2</t>
  </si>
  <si>
    <t>Önkormányzat működési c. kiadásai  összesen(2,1+2,2...+2,5)</t>
  </si>
  <si>
    <t>Helyi   adók és kapcsolódó pótlékok, bírságok</t>
  </si>
  <si>
    <t>2,2,1</t>
  </si>
  <si>
    <t>2,2,2</t>
  </si>
  <si>
    <t>2,2,3</t>
  </si>
  <si>
    <t>2,2,4</t>
  </si>
  <si>
    <t>2,2,5</t>
  </si>
  <si>
    <t>2,3,1</t>
  </si>
  <si>
    <t>2,3,2</t>
  </si>
  <si>
    <t>Önkormányzat működési célú pénzmaradványa</t>
  </si>
  <si>
    <t>Önkormányzat működési célú bevételei összesen</t>
  </si>
  <si>
    <t>I.</t>
  </si>
  <si>
    <t>Önkormányzat  felhalmozási célú bevételei összesen</t>
  </si>
  <si>
    <t>II.</t>
  </si>
  <si>
    <r>
      <t xml:space="preserve">           </t>
    </r>
    <r>
      <rPr>
        <i/>
        <sz val="10"/>
        <rFont val="Wingdings"/>
        <family val="0"/>
      </rPr>
      <t>w</t>
    </r>
    <r>
      <rPr>
        <i/>
        <sz val="10"/>
        <rFont val="Times New Roman"/>
        <family val="1"/>
      </rPr>
      <t>telekadó</t>
    </r>
  </si>
  <si>
    <r>
      <t xml:space="preserve">           </t>
    </r>
    <r>
      <rPr>
        <i/>
        <sz val="10"/>
        <rFont val="Wingdings"/>
        <family val="0"/>
      </rPr>
      <t>w</t>
    </r>
    <r>
      <rPr>
        <i/>
        <sz val="10"/>
        <rFont val="Times New Roman"/>
        <family val="1"/>
      </rPr>
      <t>kommunális adó</t>
    </r>
  </si>
  <si>
    <r>
      <t xml:space="preserve">           </t>
    </r>
    <r>
      <rPr>
        <i/>
        <sz val="10"/>
        <rFont val="Wingdings"/>
        <family val="0"/>
      </rPr>
      <t>w</t>
    </r>
    <r>
      <rPr>
        <i/>
        <sz val="10"/>
        <rFont val="Times New Roman"/>
        <family val="1"/>
      </rPr>
      <t>iparűzési adó</t>
    </r>
  </si>
  <si>
    <r>
      <t xml:space="preserve">           </t>
    </r>
    <r>
      <rPr>
        <i/>
        <sz val="10"/>
        <rFont val="Wingdings"/>
        <family val="0"/>
      </rPr>
      <t>w</t>
    </r>
    <r>
      <rPr>
        <i/>
        <sz val="10"/>
        <rFont val="Times New Roman"/>
        <family val="1"/>
      </rPr>
      <t>idegenforgalmi  adó</t>
    </r>
  </si>
  <si>
    <r>
      <t xml:space="preserve">           </t>
    </r>
    <r>
      <rPr>
        <i/>
        <sz val="10"/>
        <rFont val="Wingdings"/>
        <family val="0"/>
      </rPr>
      <t>w</t>
    </r>
    <r>
      <rPr>
        <i/>
        <sz val="10"/>
        <rFont val="Times New Roman"/>
        <family val="1"/>
      </rPr>
      <t>termőföld bérbeadásából származó jöv.adó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</si>
  <si>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 igénybevétele</t>
    </r>
  </si>
  <si>
    <t>Költségvetési szervek és önkormányzat műk. célú bevételei(1+2)</t>
  </si>
  <si>
    <t>Költségvetési szervek felhalmozási célú bevétele</t>
  </si>
  <si>
    <t>Költségvetési szervek és önkormányzat felh. célú bevételei (1+2)</t>
  </si>
  <si>
    <t>Költségvetési szervek működési pénzmaradványa</t>
  </si>
  <si>
    <t>Költségvetési szervek felhalmozási pénzmaradványa</t>
  </si>
  <si>
    <t>Költségvetési szervek működési célú kiadása</t>
  </si>
  <si>
    <t>Költségvetési szervek működési pénzmaradvány tartaléka, áthúzódó kiadások</t>
  </si>
  <si>
    <t>Tárgy évi költségvetési szervek és önkormányzat működési kiadásai (1+2+3+4)</t>
  </si>
  <si>
    <t>Működési célú bevétel</t>
  </si>
  <si>
    <t>Felhalmozási célú bevétel</t>
  </si>
  <si>
    <t>Működési célú kiadások</t>
  </si>
  <si>
    <t>Felhalmozási célú kiadások</t>
  </si>
  <si>
    <t>1,1,1</t>
  </si>
  <si>
    <t>1,1,2</t>
  </si>
  <si>
    <t>Kiadások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</si>
  <si>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</si>
  <si>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</si>
  <si>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t>2,1,4</t>
  </si>
  <si>
    <t>2,1,4,1</t>
  </si>
  <si>
    <t>Előző évi normatív hozzájárulás és közp.tám.visszafizetése</t>
  </si>
  <si>
    <t xml:space="preserve">       Kaposszentjakab</t>
  </si>
  <si>
    <t xml:space="preserve">     - Kaposvári Kosárlabda Klub Kft</t>
  </si>
  <si>
    <t xml:space="preserve">     - Helyi Védettségű Épületek Felújítása Keret</t>
  </si>
  <si>
    <t xml:space="preserve">     - Egészségügyi és Szociális Támogatási Keret</t>
  </si>
  <si>
    <t xml:space="preserve">     - Oktatási és Kulturális Támogatási Keret     </t>
  </si>
  <si>
    <t xml:space="preserve">     - Sport Támogatási Keret</t>
  </si>
  <si>
    <t xml:space="preserve">     - Idegenforgalmi Támogatási Keret</t>
  </si>
  <si>
    <t>Bérlakások és garázsértékesítésből  HM-et megillető rész</t>
  </si>
  <si>
    <t>Önkormányzati felhalmozási c.kiadások összesen</t>
  </si>
  <si>
    <t>Ifjúsági Keret</t>
  </si>
  <si>
    <t>I.Tárgy évi működési célú bevételek</t>
  </si>
  <si>
    <t>II. Tárgy évi felhalmozási  célú bevételek</t>
  </si>
  <si>
    <t>Felhalmozási kiadással kapcsolatos fordított áfa (technikai)</t>
  </si>
  <si>
    <t>Működési önkormányzati pénzmaradvány</t>
  </si>
  <si>
    <t>Felhalmozási önkormányzati pénzmaradvány</t>
  </si>
  <si>
    <t>I.Tárgyévi működési célú kiadások</t>
  </si>
  <si>
    <t>II. Tárgy évi felhalmozási c. kiadások</t>
  </si>
  <si>
    <t>Tárgy évi kiadások összesen (I+II)</t>
  </si>
  <si>
    <t>III. Áthúzódó kötelezettségek</t>
  </si>
  <si>
    <t>Működési önkormányzati pénzmaradvány tartalék, áthúzódó kiadások</t>
  </si>
  <si>
    <t>Pénzmaradvány tartalék, áthúzódó kötelezettség összesen</t>
  </si>
  <si>
    <t>IV. Költségvetési többlet</t>
  </si>
  <si>
    <t>Költségvetési többlet összesen</t>
  </si>
  <si>
    <t>Felhalmozási c. többlettámogatási igények</t>
  </si>
  <si>
    <t>Pénzmaradvány</t>
  </si>
  <si>
    <t>Felhalmozási célú hitel</t>
  </si>
  <si>
    <t>Tárgy évi bevétel összesen</t>
  </si>
  <si>
    <t xml:space="preserve">     - Városfejlesztési és Kommunális Keret</t>
  </si>
  <si>
    <t xml:space="preserve">     - Külterületi Közműberuházási Keret</t>
  </si>
  <si>
    <t>2,10</t>
  </si>
  <si>
    <t>Kiadások mindösszesen (I+II+III+IV+V)</t>
  </si>
  <si>
    <t>Tárgy évi költségvetési szervek és önkormányzat felhalmozási célú kiadásai(1+2)</t>
  </si>
  <si>
    <t>Tárgy évi kiadás összesen</t>
  </si>
  <si>
    <t>Megnevezés</t>
  </si>
  <si>
    <t>ebből:</t>
  </si>
  <si>
    <t>Lakásforgalmazás</t>
  </si>
  <si>
    <t>terv</t>
  </si>
  <si>
    <t>Megjegyzés</t>
  </si>
  <si>
    <t>Bevétel összesen</t>
  </si>
  <si>
    <t>Bevételek mindösszesen (I+II+III+IV+V)</t>
  </si>
  <si>
    <t>Kiadás összesen</t>
  </si>
  <si>
    <t>Kiadások mindösszesen (I+II+III+IV+V+VI)</t>
  </si>
  <si>
    <t>VI. Kaposmenti Hulladékgazdálkodási Társulás kiadása</t>
  </si>
  <si>
    <t>Felhalmozási célú céltartalékok (10.sz.melléklet )</t>
  </si>
  <si>
    <t xml:space="preserve">Létszám összesen (3/a.sz.melléklet )           fő                     </t>
  </si>
  <si>
    <t>1,2,1</t>
  </si>
  <si>
    <t>1,2,2</t>
  </si>
  <si>
    <t>1.</t>
  </si>
  <si>
    <t>2.</t>
  </si>
  <si>
    <t>3.</t>
  </si>
  <si>
    <t>I. Felhalmozási célú tartalékok</t>
  </si>
  <si>
    <t>I. Felhalmozási célú tartalékok összesen:</t>
  </si>
  <si>
    <t>II. Működési célú tartalékok</t>
  </si>
  <si>
    <t xml:space="preserve">       Kaposfüred</t>
  </si>
  <si>
    <t xml:space="preserve">       Toponár</t>
  </si>
  <si>
    <t xml:space="preserve">       Töröcske</t>
  </si>
  <si>
    <r>
      <t xml:space="preserve">           </t>
    </r>
    <r>
      <rPr>
        <i/>
        <sz val="10"/>
        <rFont val="Wingdings"/>
        <family val="0"/>
      </rPr>
      <t>w</t>
    </r>
    <r>
      <rPr>
        <i/>
        <sz val="10"/>
        <rFont val="Times New Roman"/>
        <family val="1"/>
      </rPr>
      <t>adóhátralékok beszedése</t>
    </r>
  </si>
  <si>
    <t xml:space="preserve">          II. félév működési támogatás</t>
  </si>
  <si>
    <t xml:space="preserve">                     Mindösszesen:</t>
  </si>
  <si>
    <t xml:space="preserve">      ebből: egyéni képviselői keret</t>
  </si>
  <si>
    <t>Átengedett központi adók</t>
  </si>
  <si>
    <t>Kamatbevételek</t>
  </si>
  <si>
    <t>I</t>
  </si>
  <si>
    <t>Ktgvetési szervek működési bevétele</t>
  </si>
  <si>
    <t>Egyéb működési bevételek összesen</t>
  </si>
  <si>
    <t>1,2,1,1</t>
  </si>
  <si>
    <t>1,2,1,2</t>
  </si>
  <si>
    <t>Működési c. pénzeszköz átvétel államháztartáson kívülről</t>
  </si>
  <si>
    <t>1,2,3</t>
  </si>
  <si>
    <t>Működési bevételek összesen</t>
  </si>
  <si>
    <t>Működési célú Áfa megtérülés</t>
  </si>
  <si>
    <t>2,1,3,1</t>
  </si>
  <si>
    <t>2,1,3,2</t>
  </si>
  <si>
    <t>2,1,3,3</t>
  </si>
  <si>
    <t>Vizi közmű bérleti díj Áfa-ja</t>
  </si>
  <si>
    <t>2,1,5</t>
  </si>
  <si>
    <t>Sajátos működési bevételek összesen</t>
  </si>
  <si>
    <t>2,2,2,1</t>
  </si>
  <si>
    <t>2,2,2,2</t>
  </si>
  <si>
    <t>Működési támogatások összesen</t>
  </si>
  <si>
    <t>2,4,1</t>
  </si>
  <si>
    <t>2,4,2</t>
  </si>
  <si>
    <t>Felhalmozási és tőkejellegű bevételek</t>
  </si>
  <si>
    <t>Egyéb felhalmozási bevételek összesen</t>
  </si>
  <si>
    <t>Támogatásértékű felhalmozási bevételek összesen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</si>
  <si>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támogatásértékű felhalmozási bevétel</t>
    </r>
  </si>
  <si>
    <t>Felhalmozási c. pénzeszköz átvétel államháztartáson kívülről</t>
  </si>
  <si>
    <t>Előző évi felhalmozási c. pénzmaradvány átvétele</t>
  </si>
  <si>
    <t>Felhalmozási és tőkejellegű bevételek összesen</t>
  </si>
  <si>
    <t>Tárgyi eszközök, immateriális javak értékesítése</t>
  </si>
  <si>
    <t>2,1,1,1</t>
  </si>
  <si>
    <t>2,1,1,2</t>
  </si>
  <si>
    <t xml:space="preserve">Felhalmozási célú Áfa megtérülés                                                  </t>
  </si>
  <si>
    <t>Sajátos felhalmozási és tőke bevételek</t>
  </si>
  <si>
    <t>2,1,2,1</t>
  </si>
  <si>
    <t>2,1,2,2</t>
  </si>
  <si>
    <t>Vizi közmű bérleti díj (ÁFA nélkül)</t>
  </si>
  <si>
    <t>2,1,2,3</t>
  </si>
  <si>
    <t>Önkormányzat felhalmozási célú egyéb bevételek (1/d .sz.melléklet ÁFA nélkül)</t>
  </si>
  <si>
    <t>Osztalék</t>
  </si>
  <si>
    <t>Működési célú támogatási kölcsönök visszatérülése</t>
  </si>
  <si>
    <t>Felhalmozási célú támogatási kölcsönök visszatérülése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</si>
  <si>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és egyéb folyó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</si>
  <si>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kiadások összesen</t>
    </r>
  </si>
  <si>
    <t>1,4,1</t>
  </si>
  <si>
    <r>
      <t xml:space="preserve">ebből: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támogatásértékű kiadás</t>
    </r>
  </si>
  <si>
    <t>1,4,2</t>
  </si>
  <si>
    <r>
      <t xml:space="preserve">   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 átadás államháztart-on kívülre</t>
    </r>
  </si>
  <si>
    <t>1,4,3</t>
  </si>
  <si>
    <r>
      <t xml:space="preserve">   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társadalom- és szociálpolitikai juttatások</t>
    </r>
  </si>
  <si>
    <t>1,4,4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</si>
  <si>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</si>
  <si>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t>Önkormányzati működési kiadások</t>
  </si>
  <si>
    <r>
      <t xml:space="preserve">ebből: </t>
    </r>
    <r>
      <rPr>
        <i/>
        <sz val="10"/>
        <rFont val="Wingdings"/>
        <family val="0"/>
      </rPr>
      <t>w</t>
    </r>
    <r>
      <rPr>
        <i/>
        <sz val="10"/>
        <rFont val="Times New Roman"/>
        <family val="1"/>
      </rPr>
      <t>személyi juttatás(4.sz.melléklet )</t>
    </r>
  </si>
  <si>
    <r>
      <t xml:space="preserve">           </t>
    </r>
    <r>
      <rPr>
        <i/>
        <sz val="10"/>
        <rFont val="Wingdings"/>
        <family val="0"/>
      </rPr>
      <t>w</t>
    </r>
    <r>
      <rPr>
        <i/>
        <sz val="10"/>
        <rFont val="Times New Roman"/>
        <family val="1"/>
      </rPr>
      <t>munkaadót terhelő járulékok(4.sz.melléklet )</t>
    </r>
  </si>
  <si>
    <r>
      <t xml:space="preserve">           </t>
    </r>
    <r>
      <rPr>
        <i/>
        <sz val="10"/>
        <rFont val="Wingdings"/>
        <family val="0"/>
      </rPr>
      <t>w</t>
    </r>
    <r>
      <rPr>
        <i/>
        <sz val="10"/>
        <rFont val="Times New Roman"/>
        <family val="1"/>
      </rPr>
      <t>dologi és egyéb folyó kiadás(4.sz.melléklet )</t>
    </r>
  </si>
  <si>
    <r>
      <t xml:space="preserve">           </t>
    </r>
    <r>
      <rPr>
        <i/>
        <sz val="10"/>
        <rFont val="Wingdings"/>
        <family val="0"/>
      </rPr>
      <t>w</t>
    </r>
    <r>
      <rPr>
        <i/>
        <sz val="10"/>
        <rFont val="Times New Roman"/>
        <family val="1"/>
      </rPr>
      <t>egyéb működési kiadások összesen(4.sz.melléklet )</t>
    </r>
  </si>
  <si>
    <r>
      <t xml:space="preserve">ebből:        </t>
    </r>
    <r>
      <rPr>
        <i/>
        <sz val="10"/>
        <rFont val="Wingdings"/>
        <family val="0"/>
      </rPr>
      <t>w</t>
    </r>
    <r>
      <rPr>
        <i/>
        <sz val="10"/>
        <rFont val="Times New Roman"/>
        <family val="1"/>
      </rPr>
      <t>működési támogatásértékű kiadás</t>
    </r>
  </si>
  <si>
    <t>2,1,4,2,1</t>
  </si>
  <si>
    <r>
      <t xml:space="preserve">                   </t>
    </r>
    <r>
      <rPr>
        <i/>
        <sz val="10"/>
        <rFont val="Wingdings"/>
        <family val="0"/>
      </rPr>
      <t>w</t>
    </r>
    <r>
      <rPr>
        <i/>
        <sz val="10"/>
        <rFont val="Times New Roman"/>
        <family val="1"/>
      </rPr>
      <t>működési c. átadás államháztart-on kívülre(4.sz.melléklet )</t>
    </r>
  </si>
  <si>
    <t>2,1,4,3</t>
  </si>
  <si>
    <r>
      <t xml:space="preserve">                   </t>
    </r>
    <r>
      <rPr>
        <i/>
        <sz val="10"/>
        <rFont val="Wingdings"/>
        <family val="0"/>
      </rPr>
      <t>w</t>
    </r>
    <r>
      <rPr>
        <i/>
        <sz val="10"/>
        <rFont val="Times New Roman"/>
        <family val="1"/>
      </rPr>
      <t>társadalom- és szociálpolitikai juttatások (4.b sz.melléklet )</t>
    </r>
  </si>
  <si>
    <t>2,1,4,4</t>
  </si>
  <si>
    <r>
      <t xml:space="preserve">                   </t>
    </r>
    <r>
      <rPr>
        <i/>
        <sz val="10"/>
        <rFont val="Wingdings"/>
        <family val="0"/>
      </rPr>
      <t>w</t>
    </r>
    <r>
      <rPr>
        <i/>
        <sz val="10"/>
        <rFont val="Times New Roman"/>
        <family val="1"/>
      </rPr>
      <t>előző évi működési c.pénzmaradvány átadása</t>
    </r>
  </si>
  <si>
    <t>Működési célú céltartalékok (10.sz.melléklet)</t>
  </si>
  <si>
    <r>
      <t xml:space="preserve"> 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felhalmozási kiadások összesen</t>
    </r>
  </si>
  <si>
    <t>1,3,1</t>
  </si>
  <si>
    <r>
      <t xml:space="preserve">ebből: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támogatásértékű felhalmozási kiadások</t>
    </r>
  </si>
  <si>
    <t>1,3,2</t>
  </si>
  <si>
    <r>
      <t xml:space="preserve">       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 pénzeszköz átadása államháztart-on kívülre</t>
    </r>
  </si>
  <si>
    <t>1,3,3</t>
  </si>
  <si>
    <r>
      <t xml:space="preserve">       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előző évi felhalmozási c.pénzmaradvány átadása</t>
    </r>
  </si>
  <si>
    <t>Beruházási kiadások áfá-val összesen</t>
  </si>
  <si>
    <t>Önkormányzati felh. és felh.jellegű kiadások, átadások (9.sz.melléklet )</t>
  </si>
  <si>
    <t>Felújítási kiadások áfá-val összesen</t>
  </si>
  <si>
    <t>Önkormányzatnál:intézményi felújítás (5.sz.melléklet )</t>
  </si>
  <si>
    <t>Lakás- és nem lakás célu ingatlanok felújítása (6.sz.melléklet )</t>
  </si>
  <si>
    <t>Út-járda-híd felújítás(7.sz.melléklet)</t>
  </si>
  <si>
    <t>Egyéb felhalmozási kiadások összesen</t>
  </si>
  <si>
    <r>
      <t xml:space="preserve">ebből:          </t>
    </r>
    <r>
      <rPr>
        <i/>
        <sz val="10"/>
        <rFont val="Wingdings"/>
        <family val="0"/>
      </rPr>
      <t>w</t>
    </r>
    <r>
      <rPr>
        <i/>
        <sz val="10"/>
        <rFont val="Times New Roman"/>
        <family val="1"/>
      </rPr>
      <t xml:space="preserve"> támogatásértékű felhalmozási kiadások</t>
    </r>
  </si>
  <si>
    <r>
      <t xml:space="preserve">                     </t>
    </r>
    <r>
      <rPr>
        <i/>
        <sz val="10"/>
        <rFont val="Wingdings"/>
        <family val="0"/>
      </rPr>
      <t>w</t>
    </r>
    <r>
      <rPr>
        <i/>
        <sz val="10"/>
        <rFont val="Times New Roman"/>
        <family val="1"/>
      </rPr>
      <t>felhalmozási c. pénzeszköz átadása államháztart-on kívülre</t>
    </r>
  </si>
  <si>
    <t>Fejlesztési c.hitel és kötvény kamata</t>
  </si>
  <si>
    <t xml:space="preserve">  ebből: közfoglalkoztattak létszám kerete</t>
  </si>
  <si>
    <t xml:space="preserve">              közférában foglalkoztatottak létszám kerete</t>
  </si>
  <si>
    <t>Költs.szervek felhalm.c.pénzmaradv.ból felúj. és felhalm. áth. kiadások</t>
  </si>
  <si>
    <t>Felhalm. c. önkormányzati pénzmaradványból felúj. és felhalm. áth. kiadások</t>
  </si>
  <si>
    <t>Bírságok, pótlékok és egyéb sajátos bevételek</t>
  </si>
  <si>
    <t>2,2,4,1</t>
  </si>
  <si>
    <r>
      <t xml:space="preserve">Ebből  </t>
    </r>
    <r>
      <rPr>
        <i/>
        <sz val="10"/>
        <rFont val="Wingdings"/>
        <family val="0"/>
      </rPr>
      <t>w</t>
    </r>
    <r>
      <rPr>
        <i/>
        <sz val="10"/>
        <rFont val="Times New Roman"/>
        <family val="1"/>
      </rPr>
      <t>bírság - és pótlék</t>
    </r>
  </si>
  <si>
    <t>2,2,4,2</t>
  </si>
  <si>
    <t>2,2,4,3</t>
  </si>
  <si>
    <r>
      <t xml:space="preserve">            </t>
    </r>
    <r>
      <rPr>
        <i/>
        <sz val="10"/>
        <rFont val="Wingdings"/>
        <family val="0"/>
      </rPr>
      <t>w</t>
    </r>
    <r>
      <rPr>
        <i/>
        <sz val="10"/>
        <rFont val="Times New Roman"/>
        <family val="1"/>
      </rPr>
      <t>talajterhelési díj</t>
    </r>
  </si>
  <si>
    <t>2,2,4,4</t>
  </si>
  <si>
    <r>
      <t xml:space="preserve">            </t>
    </r>
    <r>
      <rPr>
        <i/>
        <sz val="10"/>
        <rFont val="Wingdings"/>
        <family val="0"/>
      </rPr>
      <t>w</t>
    </r>
    <r>
      <rPr>
        <i/>
        <sz val="10"/>
        <rFont val="Times New Roman"/>
        <family val="1"/>
      </rPr>
      <t>nem lakás célú bérlemények bérleti díja (ÁFA nélkül)</t>
    </r>
  </si>
  <si>
    <t>V. Működési célú hitel törlesztés</t>
  </si>
  <si>
    <t>Működési célú hitel törlesztése összesen</t>
  </si>
  <si>
    <t>Nem kiemelt dologi kiadások      %-os elvonása</t>
  </si>
  <si>
    <t>Tárgy évi bevétel mindösszesen (I+II+III+IV)</t>
  </si>
  <si>
    <t>VII. Kaposmenti Hulladékgazdálkodási Társulás bevétele</t>
  </si>
  <si>
    <t>Áthúzódó költségvetési kiadások / Folyószámlahitel  törlesztése</t>
  </si>
  <si>
    <t>Vizi közművek értéknövelő felújítása (8.sz.melléklet)</t>
  </si>
  <si>
    <t xml:space="preserve">     - Kaposvári Röplabda SE</t>
  </si>
  <si>
    <t>Környezetvédelmi Alap</t>
  </si>
  <si>
    <t>Működési célú pótigények, intézményi átcsoportosítási igények</t>
  </si>
  <si>
    <t>Központi pedagógus napi ünnepség ktg-re</t>
  </si>
  <si>
    <t>Városfejlesztési, Környezetvédelmi és Műszaki Bizottsági Keretek</t>
  </si>
  <si>
    <t>Helyi Önk. általános működésének és ágazati feladatainak finanszírozása</t>
  </si>
  <si>
    <t>2,2,1,1</t>
  </si>
  <si>
    <t>2,2,1,2</t>
  </si>
  <si>
    <t>2,2,1,3</t>
  </si>
  <si>
    <t>2,2,1,4</t>
  </si>
  <si>
    <t>2,2,1,5</t>
  </si>
  <si>
    <t>2,2,1,6</t>
  </si>
  <si>
    <t>Vizi közmű bérleti díj Áfa-ja áthúzódó</t>
  </si>
  <si>
    <t>2,1,3,4</t>
  </si>
  <si>
    <t xml:space="preserve">Vizi közmű bérleti díj (ÁFA nélkül) áthúzódó </t>
  </si>
  <si>
    <t>2,1,2,4</t>
  </si>
  <si>
    <t>Óvodai foglalkoztatási eszközök beszerzése</t>
  </si>
  <si>
    <t>Rendezvények , ünnepi programok, megemlékezések</t>
  </si>
  <si>
    <t>Újévi hangverseny</t>
  </si>
  <si>
    <t>Nagyadózók találkozója</t>
  </si>
  <si>
    <t>Diákolimpikonok köszöntése</t>
  </si>
  <si>
    <t>Magyar Bajnokok fogadása</t>
  </si>
  <si>
    <t>Szabad Sajtó Napja</t>
  </si>
  <si>
    <t>Bölcsődei Dolgozók Napja</t>
  </si>
  <si>
    <t>Semmelweis Nap</t>
  </si>
  <si>
    <t>Köztisztviselői Nap</t>
  </si>
  <si>
    <t>Tanévnyitó, szolgálati emlékérem</t>
  </si>
  <si>
    <t>Szociális Munka Napja</t>
  </si>
  <si>
    <t>Állami kitüntetési ünnepség</t>
  </si>
  <si>
    <t>Nyugdíjasház és Liget Otthon lakóinak karácsonyi köszöntése</t>
  </si>
  <si>
    <t>Szilveszter</t>
  </si>
  <si>
    <t>Általános tartalék</t>
  </si>
  <si>
    <r>
      <t>Ebből:</t>
    </r>
    <r>
      <rPr>
        <i/>
        <sz val="10"/>
        <rFont val="Wingdings"/>
        <family val="0"/>
      </rPr>
      <t>w</t>
    </r>
    <r>
      <rPr>
        <i/>
        <sz val="10"/>
        <rFont val="Times New Roman"/>
        <family val="1"/>
      </rPr>
      <t>gépjárműadó</t>
    </r>
  </si>
  <si>
    <t>mód előirányzat</t>
  </si>
  <si>
    <t xml:space="preserve">Banki költségekhez való hozzájárulás. Közalakalmazottak jogállásáról szóló 1992.évi XXXIII.tv 79/A.§ (2) bek és a közszolgálati tisztviselőkről szóló 2011.évi CXCIX.tv. 143 §(2) bek szerint az illetmény fizetési számlára utalása miatt felmerülő költségek a munkavállalónak többletkiadást nem eredményezhet. </t>
  </si>
  <si>
    <t>Méz Fesztivál</t>
  </si>
  <si>
    <t>Sorszám</t>
  </si>
  <si>
    <t>Beruházási, felújítási munkák, önkormányzati és intézményi pályázatok előkészítési és tervezési feladataira</t>
  </si>
  <si>
    <t>Közcélú foglalkoztatás kötelező bérpótlék kiadásaira és a közcélú munkavégzéshez kapcsolódóan felmerülő dologi kiadásokra</t>
  </si>
  <si>
    <t>Nemzeti Vágta nevezési díj</t>
  </si>
  <si>
    <t xml:space="preserve">     - Kaposvári Vizilabda Klub Kft.</t>
  </si>
  <si>
    <t xml:space="preserve">      ebből: polgármesteri keret</t>
  </si>
  <si>
    <t>Nyári napközis tábor megszervezésének költsége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</si>
  <si>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a tárgy évi költségvetési bevételi előirányzat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</si>
  <si>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rFont val="Times New Roman"/>
        <family val="1"/>
      </rPr>
      <t>a pénzmaradvány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</si>
  <si>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a tárgy évi költségvetési kiadási előirányzat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</si>
  <si>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az áthúzódó kötelezettség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</si>
  <si>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a költségvetési többlet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</si>
  <si>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a finanszírozási célú pénzügyi bevételek összege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</si>
  <si>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a finanszírozási célú pénzügyi kiadások összege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</si>
  <si>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a közszférában alkalmazottak száma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</si>
  <si>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a közfoglalkoztatottak száma                                                                </t>
    </r>
  </si>
  <si>
    <t>változik.</t>
  </si>
  <si>
    <t>Ezen belül: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</si>
  <si>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rFont val="Times New Roman"/>
        <family val="1"/>
      </rPr>
      <t>a működési célú bevételt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</si>
  <si>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a működési célú pénzmaradványt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</si>
  <si>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a működési célú kiadásokat</t>
    </r>
  </si>
  <si>
    <t>3.1. a személyi juttatások kiadásait</t>
  </si>
  <si>
    <t xml:space="preserve"> 3.2. a munkaadókat terhelő járulékokat</t>
  </si>
  <si>
    <t>3.3. a dologi kiadásokat</t>
  </si>
  <si>
    <t>3.4. az ellátottak pénzbeli juttatásait</t>
  </si>
  <si>
    <t>3.5. a speciális célú támogatásokat</t>
  </si>
  <si>
    <t>3.6. a pénzforgalom nélküli kiadásokat (tartalék)</t>
  </si>
  <si>
    <t>3.7. önkormányzati működési áthúzódó kiadásokat</t>
  </si>
  <si>
    <t>3.8. a működési célú céltartalékot</t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</si>
  <si>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a felhalmozási célú bevételt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</si>
  <si>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a felhalmozási célú pénzmaradványt                                     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</si>
  <si>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a felhalmozási célú kiadást</t>
    </r>
  </si>
  <si>
    <r>
      <t>6.1.</t>
    </r>
    <r>
      <rPr>
        <sz val="12"/>
        <rFont val="Times New Roman"/>
        <family val="1"/>
      </rPr>
      <t xml:space="preserve"> a beruházások összegét</t>
    </r>
  </si>
  <si>
    <t>6.2. a felújítások összegét</t>
  </si>
  <si>
    <t>6.3. a költségvetési szervek felhalm. kiadások összegét</t>
  </si>
  <si>
    <r>
      <t>6.4.</t>
    </r>
    <r>
      <rPr>
        <sz val="12"/>
        <color indexed="8"/>
        <rFont val="Times New Roman"/>
        <family val="1"/>
      </rPr>
      <t xml:space="preserve"> a speciális célú támogatásokat</t>
    </r>
  </si>
  <si>
    <t>6.5. a felhalmozási célú céltartalékot</t>
  </si>
  <si>
    <t>6.6. költségvetési szervek felhalmozási célú áthúzódó</t>
  </si>
  <si>
    <t>6.7. önkormányzat felhalmozási célú áthúzódó</t>
  </si>
  <si>
    <t>állapítja meg.</t>
  </si>
  <si>
    <t>Céltartalék előirányzata</t>
  </si>
  <si>
    <t xml:space="preserve">     - Tartalékkeret</t>
  </si>
  <si>
    <t>Liftfelújítási támogatási keret</t>
  </si>
  <si>
    <t>Fejlesztési célú támogatások</t>
  </si>
  <si>
    <t>Beruházási kiadások (4.melléklet)</t>
  </si>
  <si>
    <t>Jubileumi jutalom, végkielégítés, nyugdíjazás előtti felmentés, év közben képesítést szerző intézményi dolgozók többlet ktgének II.félévi összege</t>
  </si>
  <si>
    <t>Bérlakás értékesítésből honvédséget  megillető vételár rész</t>
  </si>
  <si>
    <r>
      <t>Ebből:</t>
    </r>
    <r>
      <rPr>
        <i/>
        <sz val="10"/>
        <rFont val="Wingdings"/>
        <family val="0"/>
      </rPr>
      <t>w</t>
    </r>
    <r>
      <rPr>
        <i/>
        <sz val="10"/>
        <rFont val="Times New Roman"/>
        <family val="1"/>
      </rPr>
      <t>építményadó</t>
    </r>
  </si>
  <si>
    <t>Kisebb kommunális kiadások</t>
  </si>
  <si>
    <t>Polgármesteri megbizottak díjazása</t>
  </si>
  <si>
    <t>Közcélú foglalkoztatás költsége (önrész)</t>
  </si>
  <si>
    <t xml:space="preserve">              önkormányzatnál foglalkoztatottak létszám kerete</t>
  </si>
  <si>
    <t xml:space="preserve">      -  Kaposvári Rákóczi Bene Ferenc Labdarúgó Akadémia </t>
  </si>
  <si>
    <t>Élelmezési tevékenység nyersanyagnorma és rezsi emelés illetve az ingyenes étkezésben résztvevők számának változása miatti többletköltségeire</t>
  </si>
  <si>
    <t xml:space="preserve">                  - Karácsonyi áhitat</t>
  </si>
  <si>
    <t xml:space="preserve">                   -Május 1. családi nap a Városligetben</t>
  </si>
  <si>
    <t xml:space="preserve">         -Nárcisz ünnep</t>
  </si>
  <si>
    <t>"Kaposvár Számít Rád" ösztöndíj</t>
  </si>
  <si>
    <t>Rászoruló gyermekek intézményen kívűli szünidei étkeztetésének támogatása</t>
  </si>
  <si>
    <t>Megyei Diáksport Szövetség támogatása</t>
  </si>
  <si>
    <t>Kaposvári Polgárőr Egyesület</t>
  </si>
  <si>
    <t>TDM Egyesület működési támogatása</t>
  </si>
  <si>
    <t>2,1,4,2</t>
  </si>
  <si>
    <t>2,2,4,5</t>
  </si>
  <si>
    <t xml:space="preserve">             * magánfőzőtt párlat jövedéki adója</t>
  </si>
  <si>
    <t>2,1,1,3</t>
  </si>
  <si>
    <t>Előző évi maradvány összesen</t>
  </si>
  <si>
    <t>Finanszírozási bevételek összesen:</t>
  </si>
  <si>
    <t>Bevételek összesen (I+II+III+IV+V)</t>
  </si>
  <si>
    <t>Közhatalmi bevételek</t>
  </si>
  <si>
    <t>2,1,3</t>
  </si>
  <si>
    <t>Kiszámlázott termékek és szolgáltatások Áfa-ja</t>
  </si>
  <si>
    <t>Értékesített tárgyi eszközök és immateriális javak Áfa-ja</t>
  </si>
  <si>
    <t>Költségvetési szervek működési célú bevétele (2. melléklet)</t>
  </si>
  <si>
    <t>Ebből: *élelmezési bevételek áfá-val</t>
  </si>
  <si>
    <t xml:space="preserve">           *egyéb intézményi működési bevételek</t>
  </si>
  <si>
    <t xml:space="preserve">           *egyéb támogatásértékű működési bevétel</t>
  </si>
  <si>
    <t>nem lakáscélú bérleti díj  Áfa-ja</t>
  </si>
  <si>
    <t>Sajátos felhalmozási bevételek és értékesített immat. javak, tárgyi eszközök Áfa-ja</t>
  </si>
  <si>
    <t>Költségvetési szervek felhalmozási c.kiadása (3.sz. melléklet)</t>
  </si>
  <si>
    <r>
      <t xml:space="preserve">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beruházási kiadások Áfá-val</t>
    </r>
  </si>
  <si>
    <r>
      <t xml:space="preserve"> 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felújítási kiadások Áfá-val</t>
    </r>
  </si>
  <si>
    <t xml:space="preserve">               *egyéb felhalmozási kiadások összesen</t>
  </si>
  <si>
    <t>Ebből:          * támogatásértékű felhalmozási kiadások</t>
  </si>
  <si>
    <t xml:space="preserve">                     *felhalmozási c. pénzeszköz átadása államháztart-on kívülre</t>
  </si>
  <si>
    <t xml:space="preserve">                     *előző évi felhalmozási c.maradvány átadása</t>
  </si>
  <si>
    <t>IV. Finanszírozási kiadások</t>
  </si>
  <si>
    <t>Finanszírozási kiadások összesen</t>
  </si>
  <si>
    <t xml:space="preserve">Kaposvár város vállakozásfejlesztés és befektetés támogató programja keretében munkahelyteremtő beruházások támogatása </t>
  </si>
  <si>
    <t>"Deseda Piknik"</t>
  </si>
  <si>
    <t xml:space="preserve">        - Múzeumok éjszakája</t>
  </si>
  <si>
    <t xml:space="preserve">        - Ostrea peregrina (Élet a középkorban)</t>
  </si>
  <si>
    <t>Kaposvári Röplabda Akadémia és Utánpótlás Műhely SE támogatása  (II. félév)</t>
  </si>
  <si>
    <t>Marketing és Turisztikai Bizottság</t>
  </si>
  <si>
    <t>Népjóléti Bizottság</t>
  </si>
  <si>
    <t xml:space="preserve">         - 57/2016. (XII.13.) önkormányzati rendelet alapján adható kulturális célú támogatások kerete</t>
  </si>
  <si>
    <t>Közhatalmi bevél</t>
  </si>
  <si>
    <t>KOMÉTA részvények visszavásárlásából megvalósítandó infrasrukrúrális fejlesztések</t>
  </si>
  <si>
    <t>Támogatásértékű működési bevételek összesen</t>
  </si>
  <si>
    <t xml:space="preserve">                 * egyéb működési kiadás</t>
  </si>
  <si>
    <t>Intézmények önkormányzati fenntartású gazdasági társaságok dologi többlet kiadásaira (energia, közmű, egyéb)</t>
  </si>
  <si>
    <t>2019. évi</t>
  </si>
  <si>
    <t xml:space="preserve">          -Tavaszi Jazz koncert a Szivárványban</t>
  </si>
  <si>
    <t>Felhalmozási célú általános tartalék</t>
  </si>
  <si>
    <t xml:space="preserve">           *NEAK alapból támogatásértékű működési bevétel</t>
  </si>
  <si>
    <t xml:space="preserve">           * NEAK alapból támogatásértékű felhalmozási bevétel</t>
  </si>
  <si>
    <t>Értékpapírok beváltása</t>
  </si>
  <si>
    <t>Értékpapírok vásárlása</t>
  </si>
  <si>
    <t>Önkormányzati Magyar Állampapír vásárlás</t>
  </si>
  <si>
    <t xml:space="preserve">        III-IV. negyedévi támogatása       </t>
  </si>
  <si>
    <t xml:space="preserve">        városi intézmények bérleti díjának TAO önereje</t>
  </si>
  <si>
    <t xml:space="preserve">         működési támogatás II. félév (TAO pályázat önerő)</t>
  </si>
  <si>
    <t>Katonazenekari Találkozó</t>
  </si>
  <si>
    <t xml:space="preserve"> -  MCM-Diamant Kaposvári Női Röplabda Klub</t>
  </si>
  <si>
    <t>2019. évi eredeti előirányzat</t>
  </si>
  <si>
    <t xml:space="preserve">2020. évi </t>
  </si>
  <si>
    <t>2019.évi egyszeri és áthúzódó kiadások:</t>
  </si>
  <si>
    <t>2019. évi    eredeti ei.</t>
  </si>
  <si>
    <t>2019.évi mód. ei.</t>
  </si>
  <si>
    <t>2020. évi        terv</t>
  </si>
  <si>
    <t xml:space="preserve">       - Országos érdeklődésre számottartó tárlat</t>
  </si>
  <si>
    <t>Kórházi program segítése</t>
  </si>
  <si>
    <t>Folyamatban lévő adófelülvizsgálat miatti tartalék</t>
  </si>
  <si>
    <t xml:space="preserve">Árusításra szánt ajándéktárgyak </t>
  </si>
  <si>
    <t xml:space="preserve">     - TOP-6.3.2-1-15 pályázathoz kapcsolódó homlokzat felújításokra</t>
  </si>
  <si>
    <t xml:space="preserve">     - Falfirkák eltávolítására</t>
  </si>
  <si>
    <t>Likvid hitel kamata</t>
  </si>
  <si>
    <t>Államháztartáson belüli megelőlegezések visszafizetése (2018. évben utalt állami támogatás előleg)</t>
  </si>
  <si>
    <t xml:space="preserve">          eredményességi támogatás</t>
  </si>
  <si>
    <t xml:space="preserve">          II. félévi utánpótlásnevelésre</t>
  </si>
  <si>
    <t xml:space="preserve">         - Youth Sports Festival</t>
  </si>
  <si>
    <t>Európai Év Fája versenyben való részvételhez kapcsolódó programok, akciók költségei</t>
  </si>
  <si>
    <t>Kaposvári barangolások c. könyv kiadása</t>
  </si>
  <si>
    <t xml:space="preserve">       - Kaposvári Nyári Esték</t>
  </si>
  <si>
    <t>"Tehetséges Fiatalok Kaposvár Jövőjéért" díjasok támogatása</t>
  </si>
  <si>
    <t>Minimálbér és garantált bérminimum emelés számított többletköltsége 2020.01.01-től</t>
  </si>
  <si>
    <t>2019. évi értékpapírok beváltása</t>
  </si>
  <si>
    <t>Védőoltás az agyhártya gyulladás B típusú kórokozó ellen</t>
  </si>
  <si>
    <t>Kortalan torna</t>
  </si>
  <si>
    <t>Sportlétesítmények (sportcsarnok, versenyúszoda) többletkiadásai</t>
  </si>
  <si>
    <t>Viziközmű bérleti díj gördülő fejlesztési tervvel fel nem használt kerete</t>
  </si>
  <si>
    <t xml:space="preserve">Kaposvári Labdarugó Kft. az NB I. felnőtt bajnokságon induló labdarugó csapat II. félévi működtetéséhez támogatás </t>
  </si>
  <si>
    <t>Ifjúsági Úszó Országos Bajnokság kiadásainak tervezése céltartalékban</t>
  </si>
  <si>
    <t>Rövidpályás Felnőtt Úszó Országos Bajnokság kiadásainak tervezése céltartalékban</t>
  </si>
  <si>
    <t>TOP-6.1.5-16-KA-2016-00001 Kaposvár, Malom és Kertalja utcai infrastrúktúra fejlesztése projekt kapcsán megtérülő összeg céltartalékba helyezése</t>
  </si>
  <si>
    <t>Kaposvári Vízügyi Sportegyesület részére támogatás a desedai vízitúraútvonal működésére a feladat indítását követően</t>
  </si>
  <si>
    <t>Út-híd, járdafelújítások keretösszege</t>
  </si>
  <si>
    <t>Lakás-, nem lakás ingatlanok felújítása keretösszeg</t>
  </si>
  <si>
    <t>Intézményi felújítások keretösszeg</t>
  </si>
  <si>
    <t>Imázskiadvány újranyomtatása és egy a gyermekekre, értelmi fogyatékosokra optimalizált, egyszerűsített nyelvezetű kiadvány</t>
  </si>
  <si>
    <t xml:space="preserve">73/2019. (VI.6.) kgy hat. </t>
  </si>
  <si>
    <t xml:space="preserve">74/2018. (VI.14.) kgy. hat. </t>
  </si>
  <si>
    <t>Fészerlak-pusztai gyerekek szállítási ktg és a szállítás technikai feltételeinek biztosítása</t>
  </si>
  <si>
    <t>3..</t>
  </si>
  <si>
    <t>III. Előző évi maradvány</t>
  </si>
  <si>
    <t>IV. Finanszírozási bevételek</t>
  </si>
  <si>
    <t>Működési c.önkormányzati egyéb bevételek (1/ c melléklet Áfa nélkül)</t>
  </si>
  <si>
    <t>működési célú bevételek Áfa-ja 1/ c .melléklet )</t>
  </si>
  <si>
    <t>Építési telek-és ingatlaneladás Áfa-ja(1/d. sz.melléklet )</t>
  </si>
  <si>
    <r>
      <t xml:space="preserve">            </t>
    </r>
    <r>
      <rPr>
        <i/>
        <sz val="10"/>
        <rFont val="Wingdings"/>
        <family val="0"/>
      </rPr>
      <t>w</t>
    </r>
    <r>
      <rPr>
        <i/>
        <sz val="10"/>
        <rFont val="Times New Roman"/>
        <family val="1"/>
      </rPr>
      <t>egyéb sajátos bevétel (1/ c .sz.melléklet ÁFA nélkül)</t>
    </r>
  </si>
  <si>
    <t>Működési célú egyéb központi támogatások (1/a sz.melléklet)</t>
  </si>
  <si>
    <t>Működési célú tám. értékű bevételek (1/b .sz.melléklet )</t>
  </si>
  <si>
    <t>Működési célú pénzeszköz átvétel áh-on kívülről (1/b .sz.melléklet )</t>
  </si>
  <si>
    <t>Építési telek-és ingatlaneladás (1/d.sz.melléklet ÁFA nélkül)</t>
  </si>
  <si>
    <t>Tárgyi eszközök, immateriális javak értékesítése (1/c .sz.melléklet ÁFA nélkül)</t>
  </si>
  <si>
    <t>Fejlesztési célú központosított előirányzat(1/a .sz.melléklet)</t>
  </si>
  <si>
    <t>Támogatásértékű felhalmozási bevételek(1/b .sz.melléklet )</t>
  </si>
  <si>
    <t>Felhalmozási célú pénzeszköz átvétel áh-on kívülről(1/b .sz.melléklet )</t>
  </si>
  <si>
    <t>Rákóczi stadion bérleti díjának pénzügyi fedezetére II.félév</t>
  </si>
  <si>
    <t xml:space="preserve">Rákóczi stadion üzemeltetésére (II. félév) </t>
  </si>
</sst>
</file>

<file path=xl/styles.xml><?xml version="1.0" encoding="utf-8"?>
<styleSheet xmlns="http://schemas.openxmlformats.org/spreadsheetml/2006/main">
  <numFmts count="3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_F_t"/>
    <numFmt numFmtId="173" formatCode="#,##0\ "/>
    <numFmt numFmtId="174" formatCode="#,##0\ \ "/>
    <numFmt numFmtId="175" formatCode="#,##0\ \ \ 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0.0"/>
    <numFmt numFmtId="180" formatCode="#,##0.0\ _F_t"/>
    <numFmt numFmtId="181" formatCode="#,##0.00\ _F_t"/>
    <numFmt numFmtId="182" formatCode="#,##0.0"/>
    <numFmt numFmtId="183" formatCode="#,##0.0000"/>
    <numFmt numFmtId="184" formatCode="0.000"/>
    <numFmt numFmtId="185" formatCode="[$-40E]yyyy\.\ mmmm\ d\."/>
    <numFmt numFmtId="186" formatCode="mmm\ d/"/>
    <numFmt numFmtId="187" formatCode="_-* #,##0\ _F_t_-;\-* #,##0\ _F_t_-;_-* &quot;-&quot;??\ _F_t_-;_-@_-"/>
    <numFmt numFmtId="188" formatCode="#,##0\ &quot;HUF&quot;"/>
    <numFmt numFmtId="189" formatCode="_-* #,##0\ [$HUF-40E]_-;\-* #,##0\ [$HUF-40E]_-;_-* &quot;-&quot;??\ [$HUF-40E]_-;_-@_-"/>
  </numFmts>
  <fonts count="77">
    <font>
      <sz val="10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  <font>
      <sz val="10"/>
      <name val="Wingdings"/>
      <family val="0"/>
    </font>
    <font>
      <sz val="10"/>
      <color indexed="8"/>
      <name val="Times New Roman CE"/>
      <family val="1"/>
    </font>
    <font>
      <i/>
      <sz val="10"/>
      <name val="Times New Roman"/>
      <family val="1"/>
    </font>
    <font>
      <b/>
      <sz val="10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 CE"/>
      <family val="1"/>
    </font>
    <font>
      <i/>
      <sz val="10"/>
      <name val="Wingdings"/>
      <family val="0"/>
    </font>
    <font>
      <i/>
      <sz val="10"/>
      <color indexed="8"/>
      <name val="Times New Roman CE"/>
      <family val="0"/>
    </font>
    <font>
      <i/>
      <sz val="10"/>
      <color indexed="10"/>
      <name val="Times New Roman CE"/>
      <family val="0"/>
    </font>
    <font>
      <sz val="8"/>
      <name val="Arial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i/>
      <sz val="12"/>
      <name val="Times New Roman CE"/>
      <family val="0"/>
    </font>
    <font>
      <sz val="10"/>
      <name val="Arial"/>
      <family val="2"/>
    </font>
    <font>
      <i/>
      <sz val="9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Arial CE"/>
      <family val="0"/>
    </font>
    <font>
      <sz val="12"/>
      <color indexed="8"/>
      <name val="Times New Roman CE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30"/>
      <name val="Times New Roman CE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 CE"/>
      <family val="0"/>
    </font>
    <font>
      <i/>
      <sz val="10"/>
      <color indexed="17"/>
      <name val="Times New Roman CE"/>
      <family val="0"/>
    </font>
    <font>
      <sz val="10"/>
      <color indexed="17"/>
      <name val="Times New Roman CE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0"/>
      <color rgb="FFFF0000"/>
      <name val="Arial CE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 CE"/>
      <family val="1"/>
    </font>
    <font>
      <i/>
      <sz val="10"/>
      <color theme="1"/>
      <name val="Times New Roman CE"/>
      <family val="1"/>
    </font>
    <font>
      <sz val="10"/>
      <color theme="1"/>
      <name val="Times New Roman CE"/>
      <family val="1"/>
    </font>
    <font>
      <sz val="10"/>
      <color rgb="FFFF0000"/>
      <name val="Times New Roman CE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0070C0"/>
      <name val="Times New Roman CE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 CE"/>
      <family val="0"/>
    </font>
    <font>
      <i/>
      <sz val="10"/>
      <color rgb="FF00B050"/>
      <name val="Times New Roman CE"/>
      <family val="0"/>
    </font>
    <font>
      <sz val="10"/>
      <color rgb="FF00B050"/>
      <name val="Times New Roman CE"/>
      <family val="1"/>
    </font>
    <font>
      <sz val="10"/>
      <color theme="1"/>
      <name val="Arial CE"/>
      <family val="0"/>
    </font>
  </fonts>
  <fills count="3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3" fillId="1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5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9" fillId="6" borderId="7" applyNumberFormat="0" applyFont="0" applyAlignment="0" applyProtection="0"/>
    <xf numFmtId="0" fontId="31" fillId="8" borderId="0" applyNumberFormat="0" applyBorder="0" applyAlignment="0" applyProtection="0"/>
    <xf numFmtId="0" fontId="32" fillId="16" borderId="8" applyNumberFormat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5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1" fillId="0" borderId="0">
      <alignment/>
      <protection/>
    </xf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17" borderId="0" applyNumberFormat="0" applyBorder="0" applyAlignment="0" applyProtection="0"/>
    <xf numFmtId="0" fontId="36" fillId="11" borderId="0" applyNumberFormat="0" applyBorder="0" applyAlignment="0" applyProtection="0"/>
    <xf numFmtId="0" fontId="37" fillId="16" borderId="1" applyNumberFormat="0" applyAlignment="0" applyProtection="0"/>
    <xf numFmtId="9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5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 horizontal="left" indent="4"/>
    </xf>
    <xf numFmtId="0" fontId="59" fillId="0" borderId="0" xfId="0" applyFont="1" applyAlignment="1">
      <alignment horizontal="left" indent="4"/>
    </xf>
    <xf numFmtId="0" fontId="13" fillId="0" borderId="0" xfId="0" applyFont="1" applyAlignment="1">
      <alignment horizontal="justify"/>
    </xf>
    <xf numFmtId="0" fontId="59" fillId="0" borderId="0" xfId="0" applyFont="1" applyAlignment="1">
      <alignment horizontal="left" indent="6"/>
    </xf>
    <xf numFmtId="0" fontId="59" fillId="0" borderId="0" xfId="0" applyFont="1" applyAlignment="1">
      <alignment horizontal="left" indent="8"/>
    </xf>
    <xf numFmtId="0" fontId="13" fillId="0" borderId="0" xfId="0" applyFont="1" applyAlignment="1">
      <alignment horizontal="left" indent="8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60" fillId="18" borderId="11" xfId="0" applyFont="1" applyFill="1" applyBorder="1" applyAlignment="1">
      <alignment vertical="top" wrapText="1"/>
    </xf>
    <xf numFmtId="0" fontId="60" fillId="18" borderId="12" xfId="0" applyFont="1" applyFill="1" applyBorder="1" applyAlignment="1">
      <alignment vertical="top" wrapText="1"/>
    </xf>
    <xf numFmtId="3" fontId="61" fillId="18" borderId="0" xfId="0" applyNumberFormat="1" applyFont="1" applyFill="1" applyBorder="1" applyAlignment="1">
      <alignment horizontal="left" vertical="top" wrapText="1"/>
    </xf>
    <xf numFmtId="0" fontId="60" fillId="18" borderId="11" xfId="0" applyFont="1" applyFill="1" applyBorder="1" applyAlignment="1">
      <alignment horizontal="left" vertical="top" wrapText="1"/>
    </xf>
    <xf numFmtId="0" fontId="60" fillId="18" borderId="0" xfId="0" applyFont="1" applyFill="1" applyBorder="1" applyAlignment="1">
      <alignment vertical="top" wrapText="1"/>
    </xf>
    <xf numFmtId="0" fontId="60" fillId="18" borderId="13" xfId="0" applyFont="1" applyFill="1" applyBorder="1" applyAlignment="1">
      <alignment vertical="top" wrapText="1"/>
    </xf>
    <xf numFmtId="0" fontId="60" fillId="18" borderId="12" xfId="0" applyFont="1" applyFill="1" applyBorder="1" applyAlignment="1">
      <alignment vertical="top"/>
    </xf>
    <xf numFmtId="0" fontId="60" fillId="19" borderId="12" xfId="0" applyFont="1" applyFill="1" applyBorder="1" applyAlignment="1">
      <alignment vertical="top" wrapText="1"/>
    </xf>
    <xf numFmtId="0" fontId="60" fillId="19" borderId="11" xfId="0" applyFont="1" applyFill="1" applyBorder="1" applyAlignment="1">
      <alignment horizontal="left" vertical="top"/>
    </xf>
    <xf numFmtId="0" fontId="2" fillId="7" borderId="14" xfId="0" applyFont="1" applyFill="1" applyBorder="1" applyAlignment="1">
      <alignment horizontal="center" vertical="top" wrapText="1"/>
    </xf>
    <xf numFmtId="0" fontId="3" fillId="7" borderId="14" xfId="0" applyFont="1" applyFill="1" applyBorder="1" applyAlignment="1" applyProtection="1">
      <alignment horizontal="center" vertical="top"/>
      <protection locked="0"/>
    </xf>
    <xf numFmtId="0" fontId="2" fillId="7" borderId="14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left" vertical="top"/>
    </xf>
    <xf numFmtId="0" fontId="3" fillId="7" borderId="13" xfId="0" applyFont="1" applyFill="1" applyBorder="1" applyAlignment="1">
      <alignment vertical="top"/>
    </xf>
    <xf numFmtId="3" fontId="5" fillId="20" borderId="15" xfId="0" applyNumberFormat="1" applyFont="1" applyFill="1" applyBorder="1" applyAlignment="1" applyProtection="1">
      <alignment vertical="top"/>
      <protection locked="0"/>
    </xf>
    <xf numFmtId="3" fontId="2" fillId="20" borderId="13" xfId="0" applyNumberFormat="1" applyFont="1" applyFill="1" applyBorder="1" applyAlignment="1" applyProtection="1">
      <alignment vertical="top"/>
      <protection locked="0"/>
    </xf>
    <xf numFmtId="3" fontId="8" fillId="20" borderId="13" xfId="0" applyNumberFormat="1" applyFont="1" applyFill="1" applyBorder="1" applyAlignment="1" applyProtection="1">
      <alignment vertical="top"/>
      <protection/>
    </xf>
    <xf numFmtId="3" fontId="2" fillId="20" borderId="13" xfId="0" applyNumberFormat="1" applyFont="1" applyFill="1" applyBorder="1" applyAlignment="1" applyProtection="1">
      <alignment vertical="top"/>
      <protection/>
    </xf>
    <xf numFmtId="3" fontId="2" fillId="20" borderId="13" xfId="0" applyNumberFormat="1" applyFont="1" applyFill="1" applyBorder="1" applyAlignment="1">
      <alignment vertical="top"/>
    </xf>
    <xf numFmtId="0" fontId="2" fillId="7" borderId="13" xfId="0" applyFont="1" applyFill="1" applyBorder="1" applyAlignment="1">
      <alignment horizontal="center" vertical="top"/>
    </xf>
    <xf numFmtId="3" fontId="2" fillId="20" borderId="14" xfId="0" applyNumberFormat="1" applyFont="1" applyFill="1" applyBorder="1" applyAlignment="1">
      <alignment vertical="top"/>
    </xf>
    <xf numFmtId="3" fontId="8" fillId="20" borderId="14" xfId="0" applyNumberFormat="1" applyFont="1" applyFill="1" applyBorder="1" applyAlignment="1" applyProtection="1">
      <alignment vertical="top"/>
      <protection/>
    </xf>
    <xf numFmtId="0" fontId="5" fillId="7" borderId="16" xfId="0" applyFont="1" applyFill="1" applyBorder="1" applyAlignment="1">
      <alignment horizontal="centerContinuous" vertical="top"/>
    </xf>
    <xf numFmtId="3" fontId="5" fillId="20" borderId="16" xfId="0" applyNumberFormat="1" applyFont="1" applyFill="1" applyBorder="1" applyAlignment="1">
      <alignment vertical="top"/>
    </xf>
    <xf numFmtId="0" fontId="3" fillId="9" borderId="13" xfId="0" applyFont="1" applyFill="1" applyBorder="1" applyAlignment="1" applyProtection="1">
      <alignment vertical="top"/>
      <protection locked="0"/>
    </xf>
    <xf numFmtId="3" fontId="2" fillId="21" borderId="13" xfId="0" applyNumberFormat="1" applyFont="1" applyFill="1" applyBorder="1" applyAlignment="1" applyProtection="1">
      <alignment vertical="top"/>
      <protection locked="0"/>
    </xf>
    <xf numFmtId="0" fontId="9" fillId="9" borderId="13" xfId="0" applyFont="1" applyFill="1" applyBorder="1" applyAlignment="1" applyProtection="1">
      <alignment vertical="top"/>
      <protection locked="0"/>
    </xf>
    <xf numFmtId="3" fontId="62" fillId="21" borderId="13" xfId="0" applyNumberFormat="1" applyFont="1" applyFill="1" applyBorder="1" applyAlignment="1" applyProtection="1">
      <alignment vertical="top"/>
      <protection locked="0"/>
    </xf>
    <xf numFmtId="3" fontId="17" fillId="21" borderId="17" xfId="0" applyNumberFormat="1" applyFont="1" applyFill="1" applyBorder="1" applyAlignment="1" applyProtection="1">
      <alignment vertical="top"/>
      <protection/>
    </xf>
    <xf numFmtId="3" fontId="5" fillId="20" borderId="17" xfId="0" applyNumberFormat="1" applyFont="1" applyFill="1" applyBorder="1" applyAlignment="1" applyProtection="1">
      <alignment vertical="top"/>
      <protection/>
    </xf>
    <xf numFmtId="0" fontId="2" fillId="9" borderId="13" xfId="0" applyFont="1" applyFill="1" applyBorder="1" applyAlignment="1" applyProtection="1">
      <alignment horizontal="center" vertical="top"/>
      <protection locked="0"/>
    </xf>
    <xf numFmtId="3" fontId="63" fillId="21" borderId="17" xfId="0" applyNumberFormat="1" applyFont="1" applyFill="1" applyBorder="1" applyAlignment="1" applyProtection="1">
      <alignment vertical="top"/>
      <protection/>
    </xf>
    <xf numFmtId="3" fontId="2" fillId="21" borderId="13" xfId="0" applyNumberFormat="1" applyFont="1" applyFill="1" applyBorder="1" applyAlignment="1">
      <alignment vertical="top"/>
    </xf>
    <xf numFmtId="3" fontId="5" fillId="20" borderId="13" xfId="0" applyNumberFormat="1" applyFont="1" applyFill="1" applyBorder="1" applyAlignment="1">
      <alignment vertical="top"/>
    </xf>
    <xf numFmtId="3" fontId="5" fillId="21" borderId="13" xfId="0" applyNumberFormat="1" applyFont="1" applyFill="1" applyBorder="1" applyAlignment="1">
      <alignment vertical="top"/>
    </xf>
    <xf numFmtId="3" fontId="8" fillId="20" borderId="13" xfId="0" applyNumberFormat="1" applyFont="1" applyFill="1" applyBorder="1" applyAlignment="1" applyProtection="1">
      <alignment horizontal="right" vertical="top"/>
      <protection locked="0"/>
    </xf>
    <xf numFmtId="3" fontId="2" fillId="20" borderId="13" xfId="0" applyNumberFormat="1" applyFont="1" applyFill="1" applyBorder="1" applyAlignment="1" applyProtection="1">
      <alignment horizontal="right" vertical="top"/>
      <protection locked="0"/>
    </xf>
    <xf numFmtId="3" fontId="2" fillId="20" borderId="13" xfId="0" applyNumberFormat="1" applyFont="1" applyFill="1" applyBorder="1" applyAlignment="1" applyProtection="1">
      <alignment horizontal="right" vertical="top"/>
      <protection/>
    </xf>
    <xf numFmtId="3" fontId="8" fillId="21" borderId="13" xfId="0" applyNumberFormat="1" applyFont="1" applyFill="1" applyBorder="1" applyAlignment="1" applyProtection="1">
      <alignment horizontal="right" vertical="top"/>
      <protection/>
    </xf>
    <xf numFmtId="0" fontId="3" fillId="7" borderId="13" xfId="0" applyFont="1" applyFill="1" applyBorder="1" applyAlignment="1" applyProtection="1">
      <alignment vertical="top"/>
      <protection locked="0"/>
    </xf>
    <xf numFmtId="0" fontId="6" fillId="7" borderId="16" xfId="0" applyFont="1" applyFill="1" applyBorder="1" applyAlignment="1">
      <alignment horizontal="centerContinuous" vertical="top"/>
    </xf>
    <xf numFmtId="3" fontId="6" fillId="20" borderId="16" xfId="0" applyNumberFormat="1" applyFont="1" applyFill="1" applyBorder="1" applyAlignment="1">
      <alignment vertical="top"/>
    </xf>
    <xf numFmtId="0" fontId="6" fillId="7" borderId="16" xfId="0" applyFont="1" applyFill="1" applyBorder="1" applyAlignment="1">
      <alignment horizontal="center" vertical="top"/>
    </xf>
    <xf numFmtId="0" fontId="6" fillId="7" borderId="18" xfId="0" applyFont="1" applyFill="1" applyBorder="1" applyAlignment="1">
      <alignment vertical="top"/>
    </xf>
    <xf numFmtId="0" fontId="3" fillId="9" borderId="13" xfId="0" applyFont="1" applyFill="1" applyBorder="1" applyAlignment="1" applyProtection="1">
      <alignment horizontal="center" vertical="top"/>
      <protection locked="0"/>
    </xf>
    <xf numFmtId="3" fontId="2" fillId="20" borderId="15" xfId="0" applyNumberFormat="1" applyFont="1" applyFill="1" applyBorder="1" applyAlignment="1">
      <alignment vertical="top"/>
    </xf>
    <xf numFmtId="3" fontId="2" fillId="20" borderId="15" xfId="0" applyNumberFormat="1" applyFont="1" applyFill="1" applyBorder="1" applyAlignment="1" applyProtection="1">
      <alignment vertical="top"/>
      <protection/>
    </xf>
    <xf numFmtId="0" fontId="2" fillId="9" borderId="14" xfId="0" applyFont="1" applyFill="1" applyBorder="1" applyAlignment="1" applyProtection="1">
      <alignment horizontal="center" vertical="top"/>
      <protection locked="0"/>
    </xf>
    <xf numFmtId="0" fontId="3" fillId="9" borderId="14" xfId="0" applyFont="1" applyFill="1" applyBorder="1" applyAlignment="1" applyProtection="1">
      <alignment vertical="top"/>
      <protection locked="0"/>
    </xf>
    <xf numFmtId="0" fontId="3" fillId="7" borderId="14" xfId="0" applyFont="1" applyFill="1" applyBorder="1" applyAlignment="1">
      <alignment horizontal="center" vertical="top"/>
    </xf>
    <xf numFmtId="0" fontId="3" fillId="7" borderId="19" xfId="0" applyFont="1" applyFill="1" applyBorder="1" applyAlignment="1">
      <alignment vertical="top"/>
    </xf>
    <xf numFmtId="3" fontId="2" fillId="20" borderId="14" xfId="0" applyNumberFormat="1" applyFont="1" applyFill="1" applyBorder="1" applyAlignment="1" applyProtection="1">
      <alignment vertical="top"/>
      <protection/>
    </xf>
    <xf numFmtId="0" fontId="3" fillId="7" borderId="20" xfId="0" applyFont="1" applyFill="1" applyBorder="1" applyAlignment="1">
      <alignment vertical="top"/>
    </xf>
    <xf numFmtId="0" fontId="3" fillId="7" borderId="0" xfId="0" applyFont="1" applyFill="1" applyBorder="1" applyAlignment="1">
      <alignment vertical="top"/>
    </xf>
    <xf numFmtId="3" fontId="2" fillId="20" borderId="0" xfId="0" applyNumberFormat="1" applyFont="1" applyFill="1" applyBorder="1" applyAlignment="1">
      <alignment horizontal="right" vertical="top"/>
    </xf>
    <xf numFmtId="3" fontId="2" fillId="20" borderId="0" xfId="0" applyNumberFormat="1" applyFont="1" applyFill="1" applyBorder="1" applyAlignment="1">
      <alignment vertical="top"/>
    </xf>
    <xf numFmtId="3" fontId="2" fillId="20" borderId="21" xfId="0" applyNumberFormat="1" applyFont="1" applyFill="1" applyBorder="1" applyAlignment="1">
      <alignment vertical="top"/>
    </xf>
    <xf numFmtId="0" fontId="6" fillId="7" borderId="16" xfId="0" applyFont="1" applyFill="1" applyBorder="1" applyAlignment="1">
      <alignment vertical="top"/>
    </xf>
    <xf numFmtId="3" fontId="5" fillId="20" borderId="16" xfId="0" applyNumberFormat="1" applyFont="1" applyFill="1" applyBorder="1" applyAlignment="1">
      <alignment horizontal="right" vertical="top"/>
    </xf>
    <xf numFmtId="0" fontId="6" fillId="9" borderId="20" xfId="0" applyFont="1" applyFill="1" applyBorder="1" applyAlignment="1">
      <alignment horizontal="center" vertical="top"/>
    </xf>
    <xf numFmtId="0" fontId="6" fillId="9" borderId="13" xfId="0" applyFont="1" applyFill="1" applyBorder="1" applyAlignment="1">
      <alignment vertical="top"/>
    </xf>
    <xf numFmtId="0" fontId="3" fillId="9" borderId="20" xfId="0" applyFont="1" applyFill="1" applyBorder="1" applyAlignment="1">
      <alignment horizontal="center" vertical="top"/>
    </xf>
    <xf numFmtId="0" fontId="3" fillId="9" borderId="13" xfId="0" applyFont="1" applyFill="1" applyBorder="1" applyAlignment="1">
      <alignment vertical="top"/>
    </xf>
    <xf numFmtId="3" fontId="5" fillId="20" borderId="13" xfId="0" applyNumberFormat="1" applyFont="1" applyFill="1" applyBorder="1" applyAlignment="1" applyProtection="1">
      <alignment horizontal="right" vertical="top"/>
      <protection locked="0"/>
    </xf>
    <xf numFmtId="0" fontId="9" fillId="9" borderId="20" xfId="0" applyFont="1" applyFill="1" applyBorder="1" applyAlignment="1">
      <alignment horizontal="center" vertical="top"/>
    </xf>
    <xf numFmtId="3" fontId="2" fillId="21" borderId="13" xfId="0" applyNumberFormat="1" applyFont="1" applyFill="1" applyBorder="1" applyAlignment="1" applyProtection="1">
      <alignment vertical="top"/>
      <protection/>
    </xf>
    <xf numFmtId="0" fontId="9" fillId="9" borderId="13" xfId="0" applyFont="1" applyFill="1" applyBorder="1" applyAlignment="1">
      <alignment vertical="top"/>
    </xf>
    <xf numFmtId="3" fontId="63" fillId="21" borderId="13" xfId="0" applyNumberFormat="1" applyFont="1" applyFill="1" applyBorder="1" applyAlignment="1" applyProtection="1">
      <alignment vertical="top"/>
      <protection/>
    </xf>
    <xf numFmtId="0" fontId="40" fillId="9" borderId="13" xfId="0" applyFont="1" applyFill="1" applyBorder="1" applyAlignment="1" applyProtection="1">
      <alignment vertical="top"/>
      <protection locked="0"/>
    </xf>
    <xf numFmtId="3" fontId="63" fillId="20" borderId="13" xfId="0" applyNumberFormat="1" applyFont="1" applyFill="1" applyBorder="1" applyAlignment="1" applyProtection="1">
      <alignment horizontal="right" vertical="top"/>
      <protection/>
    </xf>
    <xf numFmtId="3" fontId="63" fillId="21" borderId="13" xfId="0" applyNumberFormat="1" applyFont="1" applyFill="1" applyBorder="1" applyAlignment="1" applyProtection="1">
      <alignment horizontal="right" vertical="top"/>
      <protection/>
    </xf>
    <xf numFmtId="0" fontId="3" fillId="7" borderId="16" xfId="0" applyFont="1" applyFill="1" applyBorder="1" applyAlignment="1">
      <alignment horizontal="center" vertical="top"/>
    </xf>
    <xf numFmtId="0" fontId="6" fillId="22" borderId="16" xfId="0" applyFont="1" applyFill="1" applyBorder="1" applyAlignment="1">
      <alignment vertical="top"/>
    </xf>
    <xf numFmtId="3" fontId="5" fillId="22" borderId="16" xfId="0" applyNumberFormat="1" applyFont="1" applyFill="1" applyBorder="1" applyAlignment="1">
      <alignment horizontal="right" vertical="top"/>
    </xf>
    <xf numFmtId="3" fontId="5" fillId="20" borderId="15" xfId="0" applyNumberFormat="1" applyFont="1" applyFill="1" applyBorder="1" applyAlignment="1">
      <alignment horizontal="right" vertical="top"/>
    </xf>
    <xf numFmtId="3" fontId="2" fillId="20" borderId="13" xfId="0" applyNumberFormat="1" applyFont="1" applyFill="1" applyBorder="1" applyAlignment="1">
      <alignment horizontal="right" vertical="top"/>
    </xf>
    <xf numFmtId="3" fontId="5" fillId="20" borderId="0" xfId="0" applyNumberFormat="1" applyFont="1" applyFill="1" applyBorder="1" applyAlignment="1">
      <alignment horizontal="right" vertical="top"/>
    </xf>
    <xf numFmtId="0" fontId="2" fillId="7" borderId="15" xfId="0" applyFont="1" applyFill="1" applyBorder="1" applyAlignment="1" applyProtection="1">
      <alignment horizontal="center" vertical="top"/>
      <protection locked="0"/>
    </xf>
    <xf numFmtId="3" fontId="2" fillId="20" borderId="15" xfId="0" applyNumberFormat="1" applyFont="1" applyFill="1" applyBorder="1" applyAlignment="1">
      <alignment horizontal="right" vertical="top"/>
    </xf>
    <xf numFmtId="0" fontId="2" fillId="7" borderId="13" xfId="0" applyFont="1" applyFill="1" applyBorder="1" applyAlignment="1" applyProtection="1">
      <alignment horizontal="center" vertical="top"/>
      <protection locked="0"/>
    </xf>
    <xf numFmtId="3" fontId="2" fillId="20" borderId="14" xfId="0" applyNumberFormat="1" applyFont="1" applyFill="1" applyBorder="1" applyAlignment="1" applyProtection="1">
      <alignment vertical="top"/>
      <protection locked="0"/>
    </xf>
    <xf numFmtId="0" fontId="3" fillId="7" borderId="13" xfId="0" applyFont="1" applyFill="1" applyBorder="1" applyAlignment="1">
      <alignment horizontal="center" vertical="top"/>
    </xf>
    <xf numFmtId="3" fontId="63" fillId="21" borderId="15" xfId="0" applyNumberFormat="1" applyFont="1" applyFill="1" applyBorder="1" applyAlignment="1" applyProtection="1">
      <alignment vertical="top"/>
      <protection locked="0"/>
    </xf>
    <xf numFmtId="3" fontId="10" fillId="20" borderId="16" xfId="0" applyNumberFormat="1" applyFont="1" applyFill="1" applyBorder="1" applyAlignment="1">
      <alignment horizontal="right" vertical="top"/>
    </xf>
    <xf numFmtId="0" fontId="3" fillId="7" borderId="15" xfId="0" applyFont="1" applyFill="1" applyBorder="1" applyAlignment="1">
      <alignment horizontal="center" vertical="top"/>
    </xf>
    <xf numFmtId="0" fontId="3" fillId="7" borderId="21" xfId="0" applyFont="1" applyFill="1" applyBorder="1" applyAlignment="1">
      <alignment vertical="top"/>
    </xf>
    <xf numFmtId="0" fontId="3" fillId="7" borderId="22" xfId="0" applyFont="1" applyFill="1" applyBorder="1" applyAlignment="1">
      <alignment vertical="top"/>
    </xf>
    <xf numFmtId="3" fontId="2" fillId="20" borderId="14" xfId="0" applyNumberFormat="1" applyFont="1" applyFill="1" applyBorder="1" applyAlignment="1">
      <alignment horizontal="right" vertical="top"/>
    </xf>
    <xf numFmtId="0" fontId="5" fillId="7" borderId="16" xfId="0" applyFont="1" applyFill="1" applyBorder="1" applyAlignment="1">
      <alignment horizontal="center" vertical="top"/>
    </xf>
    <xf numFmtId="0" fontId="2" fillId="7" borderId="23" xfId="0" applyFont="1" applyFill="1" applyBorder="1" applyAlignment="1">
      <alignment horizontal="left" vertical="top"/>
    </xf>
    <xf numFmtId="3" fontId="2" fillId="20" borderId="16" xfId="0" applyNumberFormat="1" applyFont="1" applyFill="1" applyBorder="1" applyAlignment="1">
      <alignment horizontal="right" vertical="top"/>
    </xf>
    <xf numFmtId="0" fontId="3" fillId="7" borderId="23" xfId="0" applyFont="1" applyFill="1" applyBorder="1" applyAlignment="1">
      <alignment vertical="top"/>
    </xf>
    <xf numFmtId="0" fontId="3" fillId="7" borderId="19" xfId="0" applyFont="1" applyFill="1" applyBorder="1" applyAlignment="1">
      <alignment horizontal="center" vertical="top"/>
    </xf>
    <xf numFmtId="0" fontId="3" fillId="7" borderId="22" xfId="0" applyFont="1" applyFill="1" applyBorder="1" applyAlignment="1">
      <alignment horizontal="center" vertical="top"/>
    </xf>
    <xf numFmtId="3" fontId="5" fillId="20" borderId="14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3" fillId="7" borderId="15" xfId="0" applyFont="1" applyFill="1" applyBorder="1" applyAlignment="1">
      <alignment vertical="top"/>
    </xf>
    <xf numFmtId="0" fontId="2" fillId="7" borderId="14" xfId="0" applyFont="1" applyFill="1" applyBorder="1" applyAlignment="1">
      <alignment horizontal="center" vertical="top"/>
    </xf>
    <xf numFmtId="0" fontId="6" fillId="7" borderId="19" xfId="0" applyFont="1" applyFill="1" applyBorder="1" applyAlignment="1">
      <alignment horizontal="centerContinuous" vertical="top"/>
    </xf>
    <xf numFmtId="0" fontId="6" fillId="7" borderId="24" xfId="0" applyFont="1" applyFill="1" applyBorder="1" applyAlignment="1">
      <alignment horizontal="left" vertical="top"/>
    </xf>
    <xf numFmtId="3" fontId="5" fillId="20" borderId="24" xfId="0" applyNumberFormat="1" applyFont="1" applyFill="1" applyBorder="1" applyAlignment="1">
      <alignment horizontal="right" vertical="top"/>
    </xf>
    <xf numFmtId="182" fontId="3" fillId="9" borderId="13" xfId="0" applyNumberFormat="1" applyFont="1" applyFill="1" applyBorder="1" applyAlignment="1">
      <alignment horizontal="center" vertical="top"/>
    </xf>
    <xf numFmtId="3" fontId="3" fillId="9" borderId="17" xfId="0" applyNumberFormat="1" applyFont="1" applyFill="1" applyBorder="1" applyAlignment="1">
      <alignment vertical="top"/>
    </xf>
    <xf numFmtId="0" fontId="3" fillId="9" borderId="13" xfId="0" applyFont="1" applyFill="1" applyBorder="1" applyAlignment="1">
      <alignment horizontal="center" vertical="top"/>
    </xf>
    <xf numFmtId="182" fontId="3" fillId="9" borderId="14" xfId="0" applyNumberFormat="1" applyFont="1" applyFill="1" applyBorder="1" applyAlignment="1">
      <alignment horizontal="center" vertical="top"/>
    </xf>
    <xf numFmtId="3" fontId="3" fillId="9" borderId="22" xfId="0" applyNumberFormat="1" applyFont="1" applyFill="1" applyBorder="1" applyAlignment="1">
      <alignment vertical="top"/>
    </xf>
    <xf numFmtId="0" fontId="6" fillId="7" borderId="25" xfId="0" applyFont="1" applyFill="1" applyBorder="1" applyAlignment="1">
      <alignment horizontal="centerContinuous" vertical="top"/>
    </xf>
    <xf numFmtId="0" fontId="6" fillId="7" borderId="18" xfId="0" applyFont="1" applyFill="1" applyBorder="1" applyAlignment="1">
      <alignment horizontal="left" vertical="top"/>
    </xf>
    <xf numFmtId="0" fontId="3" fillId="9" borderId="15" xfId="0" applyFont="1" applyFill="1" applyBorder="1" applyAlignment="1">
      <alignment horizontal="centerContinuous" vertical="top"/>
    </xf>
    <xf numFmtId="0" fontId="3" fillId="9" borderId="10" xfId="0" applyFont="1" applyFill="1" applyBorder="1" applyAlignment="1">
      <alignment horizontal="left" vertical="top"/>
    </xf>
    <xf numFmtId="3" fontId="5" fillId="20" borderId="15" xfId="0" applyNumberFormat="1" applyFont="1" applyFill="1" applyBorder="1" applyAlignment="1">
      <alignment vertical="top"/>
    </xf>
    <xf numFmtId="0" fontId="9" fillId="9" borderId="13" xfId="0" applyFont="1" applyFill="1" applyBorder="1" applyAlignment="1" applyProtection="1">
      <alignment horizontal="center" vertical="top"/>
      <protection locked="0"/>
    </xf>
    <xf numFmtId="3" fontId="17" fillId="20" borderId="13" xfId="0" applyNumberFormat="1" applyFont="1" applyFill="1" applyBorder="1" applyAlignment="1" applyProtection="1">
      <alignment vertical="top"/>
      <protection locked="0"/>
    </xf>
    <xf numFmtId="3" fontId="15" fillId="20" borderId="13" xfId="0" applyNumberFormat="1" applyFont="1" applyFill="1" applyBorder="1" applyAlignment="1" applyProtection="1">
      <alignment vertical="top"/>
      <protection locked="0"/>
    </xf>
    <xf numFmtId="3" fontId="15" fillId="20" borderId="13" xfId="0" applyNumberFormat="1" applyFont="1" applyFill="1" applyBorder="1" applyAlignment="1" applyProtection="1">
      <alignment vertical="top"/>
      <protection/>
    </xf>
    <xf numFmtId="3" fontId="18" fillId="20" borderId="13" xfId="0" applyNumberFormat="1" applyFont="1" applyFill="1" applyBorder="1" applyAlignment="1" applyProtection="1">
      <alignment vertical="top"/>
      <protection/>
    </xf>
    <xf numFmtId="3" fontId="18" fillId="20" borderId="13" xfId="0" applyNumberFormat="1" applyFont="1" applyFill="1" applyBorder="1" applyAlignment="1" applyProtection="1">
      <alignment vertical="top"/>
      <protection locked="0"/>
    </xf>
    <xf numFmtId="0" fontId="3" fillId="9" borderId="13" xfId="0" applyFont="1" applyFill="1" applyBorder="1" applyAlignment="1" applyProtection="1">
      <alignment horizontal="right" vertical="top"/>
      <protection locked="0"/>
    </xf>
    <xf numFmtId="3" fontId="5" fillId="20" borderId="13" xfId="0" applyNumberFormat="1" applyFont="1" applyFill="1" applyBorder="1" applyAlignment="1" applyProtection="1">
      <alignment vertical="top"/>
      <protection/>
    </xf>
    <xf numFmtId="0" fontId="3" fillId="9" borderId="13" xfId="0" applyFont="1" applyFill="1" applyBorder="1" applyAlignment="1" applyProtection="1">
      <alignment horizontal="centerContinuous" vertical="top"/>
      <protection locked="0"/>
    </xf>
    <xf numFmtId="3" fontId="8" fillId="21" borderId="13" xfId="0" applyNumberFormat="1" applyFont="1" applyFill="1" applyBorder="1" applyAlignment="1" applyProtection="1">
      <alignment vertical="top"/>
      <protection/>
    </xf>
    <xf numFmtId="3" fontId="2" fillId="20" borderId="0" xfId="0" applyNumberFormat="1" applyFont="1" applyFill="1" applyAlignment="1" applyProtection="1">
      <alignment vertical="top"/>
      <protection/>
    </xf>
    <xf numFmtId="0" fontId="3" fillId="9" borderId="14" xfId="0" applyFont="1" applyFill="1" applyBorder="1" applyAlignment="1" applyProtection="1">
      <alignment horizontal="centerContinuous" vertical="top"/>
      <protection locked="0"/>
    </xf>
    <xf numFmtId="3" fontId="2" fillId="20" borderId="24" xfId="0" applyNumberFormat="1" applyFont="1" applyFill="1" applyBorder="1" applyAlignment="1">
      <alignment vertical="top"/>
    </xf>
    <xf numFmtId="3" fontId="2" fillId="20" borderId="22" xfId="0" applyNumberFormat="1" applyFont="1" applyFill="1" applyBorder="1" applyAlignment="1">
      <alignment vertical="top"/>
    </xf>
    <xf numFmtId="0" fontId="3" fillId="9" borderId="20" xfId="0" applyFont="1" applyFill="1" applyBorder="1" applyAlignment="1" applyProtection="1">
      <alignment horizontal="centerContinuous" vertical="top"/>
      <protection locked="0"/>
    </xf>
    <xf numFmtId="0" fontId="3" fillId="9" borderId="20" xfId="0" applyFont="1" applyFill="1" applyBorder="1" applyAlignment="1" applyProtection="1">
      <alignment vertical="top"/>
      <protection locked="0"/>
    </xf>
    <xf numFmtId="3" fontId="2" fillId="20" borderId="16" xfId="0" applyNumberFormat="1" applyFont="1" applyFill="1" applyBorder="1" applyAlignment="1">
      <alignment vertical="top"/>
    </xf>
    <xf numFmtId="3" fontId="2" fillId="20" borderId="0" xfId="0" applyNumberFormat="1" applyFont="1" applyFill="1" applyAlignment="1">
      <alignment vertical="top"/>
    </xf>
    <xf numFmtId="3" fontId="2" fillId="20" borderId="21" xfId="0" applyNumberFormat="1" applyFont="1" applyFill="1" applyBorder="1" applyAlignment="1" applyProtection="1">
      <alignment vertical="top"/>
      <protection/>
    </xf>
    <xf numFmtId="0" fontId="2" fillId="7" borderId="13" xfId="0" applyFont="1" applyFill="1" applyBorder="1" applyAlignment="1" applyProtection="1">
      <alignment horizontal="center" vertical="top"/>
      <protection/>
    </xf>
    <xf numFmtId="3" fontId="1" fillId="9" borderId="0" xfId="0" applyNumberFormat="1" applyFont="1" applyFill="1" applyAlignment="1">
      <alignment vertical="top"/>
    </xf>
    <xf numFmtId="3" fontId="2" fillId="20" borderId="20" xfId="0" applyNumberFormat="1" applyFont="1" applyFill="1" applyBorder="1" applyAlignment="1">
      <alignment vertical="top"/>
    </xf>
    <xf numFmtId="0" fontId="2" fillId="9" borderId="0" xfId="0" applyFont="1" applyFill="1" applyAlignment="1">
      <alignment vertical="top"/>
    </xf>
    <xf numFmtId="3" fontId="2" fillId="20" borderId="19" xfId="0" applyNumberFormat="1" applyFont="1" applyFill="1" applyBorder="1" applyAlignment="1">
      <alignment vertical="top"/>
    </xf>
    <xf numFmtId="0" fontId="3" fillId="7" borderId="16" xfId="0" applyFont="1" applyFill="1" applyBorder="1" applyAlignment="1">
      <alignment horizontal="centerContinuous" vertical="top"/>
    </xf>
    <xf numFmtId="0" fontId="3" fillId="7" borderId="16" xfId="0" applyFont="1" applyFill="1" applyBorder="1" applyAlignment="1">
      <alignment horizontal="left" vertical="top"/>
    </xf>
    <xf numFmtId="0" fontId="3" fillId="7" borderId="0" xfId="0" applyFont="1" applyFill="1" applyBorder="1" applyAlignment="1">
      <alignment horizontal="centerContinuous" vertical="top"/>
    </xf>
    <xf numFmtId="0" fontId="3" fillId="7" borderId="0" xfId="0" applyFont="1" applyFill="1" applyBorder="1" applyAlignment="1">
      <alignment horizontal="left" vertical="top"/>
    </xf>
    <xf numFmtId="3" fontId="6" fillId="20" borderId="0" xfId="0" applyNumberFormat="1" applyFont="1" applyFill="1" applyBorder="1" applyAlignment="1">
      <alignment vertical="top"/>
    </xf>
    <xf numFmtId="3" fontId="3" fillId="9" borderId="13" xfId="0" applyNumberFormat="1" applyFont="1" applyFill="1" applyBorder="1" applyAlignment="1">
      <alignment vertical="top"/>
    </xf>
    <xf numFmtId="0" fontId="9" fillId="9" borderId="13" xfId="0" applyFont="1" applyFill="1" applyBorder="1" applyAlignment="1">
      <alignment horizontal="center" vertical="top"/>
    </xf>
    <xf numFmtId="3" fontId="8" fillId="20" borderId="13" xfId="0" applyNumberFormat="1" applyFont="1" applyFill="1" applyBorder="1" applyAlignment="1" applyProtection="1">
      <alignment vertical="top"/>
      <protection locked="0"/>
    </xf>
    <xf numFmtId="3" fontId="2" fillId="23" borderId="13" xfId="0" applyNumberFormat="1" applyFont="1" applyFill="1" applyBorder="1" applyAlignment="1" applyProtection="1">
      <alignment vertical="top"/>
      <protection/>
    </xf>
    <xf numFmtId="49" fontId="3" fillId="7" borderId="14" xfId="0" applyNumberFormat="1" applyFont="1" applyFill="1" applyBorder="1" applyAlignment="1" applyProtection="1">
      <alignment horizontal="center" vertical="top"/>
      <protection locked="0"/>
    </xf>
    <xf numFmtId="0" fontId="3" fillId="7" borderId="14" xfId="0" applyFont="1" applyFill="1" applyBorder="1" applyAlignment="1" applyProtection="1">
      <alignment vertical="top"/>
      <protection locked="0"/>
    </xf>
    <xf numFmtId="3" fontId="5" fillId="20" borderId="14" xfId="0" applyNumberFormat="1" applyFont="1" applyFill="1" applyBorder="1" applyAlignment="1" applyProtection="1">
      <alignment vertical="top"/>
      <protection/>
    </xf>
    <xf numFmtId="0" fontId="2" fillId="7" borderId="0" xfId="0" applyFont="1" applyFill="1" applyAlignment="1" applyProtection="1">
      <alignment horizontal="center" vertical="top"/>
      <protection/>
    </xf>
    <xf numFmtId="0" fontId="2" fillId="7" borderId="0" xfId="0" applyFont="1" applyFill="1" applyAlignment="1" applyProtection="1">
      <alignment vertical="top"/>
      <protection/>
    </xf>
    <xf numFmtId="0" fontId="3" fillId="7" borderId="16" xfId="0" applyFont="1" applyFill="1" applyBorder="1" applyAlignment="1">
      <alignment vertical="top"/>
    </xf>
    <xf numFmtId="3" fontId="2" fillId="20" borderId="26" xfId="0" applyNumberFormat="1" applyFont="1" applyFill="1" applyBorder="1" applyAlignment="1">
      <alignment horizontal="right" vertical="top"/>
    </xf>
    <xf numFmtId="3" fontId="2" fillId="20" borderId="20" xfId="0" applyNumberFormat="1" applyFont="1" applyFill="1" applyBorder="1" applyAlignment="1" applyProtection="1">
      <alignment vertical="top"/>
      <protection/>
    </xf>
    <xf numFmtId="3" fontId="2" fillId="20" borderId="19" xfId="0" applyNumberFormat="1" applyFont="1" applyFill="1" applyBorder="1" applyAlignment="1" applyProtection="1">
      <alignment vertical="top"/>
      <protection locked="0"/>
    </xf>
    <xf numFmtId="3" fontId="5" fillId="0" borderId="0" xfId="0" applyNumberFormat="1" applyFont="1" applyFill="1" applyBorder="1" applyAlignment="1">
      <alignment horizontal="right" vertical="top"/>
    </xf>
    <xf numFmtId="0" fontId="3" fillId="7" borderId="15" xfId="0" applyFont="1" applyFill="1" applyBorder="1" applyAlignment="1" applyProtection="1">
      <alignment horizontal="center" vertical="top"/>
      <protection locked="0"/>
    </xf>
    <xf numFmtId="3" fontId="3" fillId="20" borderId="16" xfId="0" applyNumberFormat="1" applyFont="1" applyFill="1" applyBorder="1" applyAlignment="1">
      <alignment horizontal="right" vertical="top"/>
    </xf>
    <xf numFmtId="3" fontId="6" fillId="20" borderId="16" xfId="0" applyNumberFormat="1" applyFont="1" applyFill="1" applyBorder="1" applyAlignment="1">
      <alignment horizontal="right" vertical="top"/>
    </xf>
    <xf numFmtId="3" fontId="10" fillId="20" borderId="16" xfId="0" applyNumberFormat="1" applyFont="1" applyFill="1" applyBorder="1" applyAlignment="1">
      <alignment vertical="top"/>
    </xf>
    <xf numFmtId="0" fontId="20" fillId="7" borderId="0" xfId="0" applyFont="1" applyFill="1" applyBorder="1" applyAlignment="1">
      <alignment vertical="top"/>
    </xf>
    <xf numFmtId="3" fontId="10" fillId="2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2" fillId="0" borderId="0" xfId="0" applyNumberFormat="1" applyFont="1" applyFill="1" applyAlignment="1">
      <alignment horizontal="right" vertical="top"/>
    </xf>
    <xf numFmtId="3" fontId="5" fillId="0" borderId="0" xfId="0" applyNumberFormat="1" applyFont="1" applyFill="1" applyAlignment="1">
      <alignment vertical="top"/>
    </xf>
    <xf numFmtId="0" fontId="3" fillId="7" borderId="0" xfId="0" applyFont="1" applyFill="1" applyBorder="1" applyAlignment="1" applyProtection="1">
      <alignment vertical="top"/>
      <protection locked="0"/>
    </xf>
    <xf numFmtId="3" fontId="5" fillId="7" borderId="0" xfId="0" applyNumberFormat="1" applyFont="1" applyFill="1" applyBorder="1" applyAlignment="1">
      <alignment vertical="top"/>
    </xf>
    <xf numFmtId="0" fontId="2" fillId="7" borderId="0" xfId="0" applyFont="1" applyFill="1" applyBorder="1" applyAlignment="1">
      <alignment horizontal="right" vertical="top"/>
    </xf>
    <xf numFmtId="0" fontId="2" fillId="7" borderId="0" xfId="0" applyFont="1" applyFill="1" applyBorder="1" applyAlignment="1">
      <alignment vertical="top"/>
    </xf>
    <xf numFmtId="0" fontId="3" fillId="7" borderId="17" xfId="0" applyFont="1" applyFill="1" applyBorder="1" applyAlignment="1">
      <alignment vertical="top"/>
    </xf>
    <xf numFmtId="0" fontId="3" fillId="18" borderId="13" xfId="0" applyFont="1" applyFill="1" applyBorder="1" applyAlignment="1">
      <alignment vertical="top"/>
    </xf>
    <xf numFmtId="3" fontId="2" fillId="18" borderId="13" xfId="0" applyNumberFormat="1" applyFont="1" applyFill="1" applyBorder="1" applyAlignment="1">
      <alignment vertical="top"/>
    </xf>
    <xf numFmtId="3" fontId="2" fillId="18" borderId="15" xfId="0" applyNumberFormat="1" applyFont="1" applyFill="1" applyBorder="1" applyAlignment="1">
      <alignment horizontal="right" vertical="top"/>
    </xf>
    <xf numFmtId="3" fontId="2" fillId="18" borderId="13" xfId="0" applyNumberFormat="1" applyFont="1" applyFill="1" applyBorder="1" applyAlignment="1" applyProtection="1">
      <alignment horizontal="right" vertical="top"/>
      <protection locked="0"/>
    </xf>
    <xf numFmtId="3" fontId="2" fillId="18" borderId="13" xfId="0" applyNumberFormat="1" applyFont="1" applyFill="1" applyBorder="1" applyAlignment="1" applyProtection="1">
      <alignment vertical="top"/>
      <protection/>
    </xf>
    <xf numFmtId="3" fontId="63" fillId="18" borderId="13" xfId="0" applyNumberFormat="1" applyFont="1" applyFill="1" applyBorder="1" applyAlignment="1" applyProtection="1">
      <alignment vertical="top"/>
      <protection locked="0"/>
    </xf>
    <xf numFmtId="3" fontId="2" fillId="18" borderId="13" xfId="0" applyNumberFormat="1" applyFont="1" applyFill="1" applyBorder="1" applyAlignment="1" applyProtection="1">
      <alignment vertical="top"/>
      <protection locked="0"/>
    </xf>
    <xf numFmtId="3" fontId="2" fillId="18" borderId="14" xfId="0" applyNumberFormat="1" applyFont="1" applyFill="1" applyBorder="1" applyAlignment="1" applyProtection="1">
      <alignment vertical="top"/>
      <protection locked="0"/>
    </xf>
    <xf numFmtId="3" fontId="63" fillId="18" borderId="14" xfId="0" applyNumberFormat="1" applyFont="1" applyFill="1" applyBorder="1" applyAlignment="1" applyProtection="1">
      <alignment vertical="top"/>
      <protection locked="0"/>
    </xf>
    <xf numFmtId="0" fontId="2" fillId="18" borderId="15" xfId="0" applyFont="1" applyFill="1" applyBorder="1" applyAlignment="1" applyProtection="1">
      <alignment horizontal="center" vertical="top"/>
      <protection locked="0"/>
    </xf>
    <xf numFmtId="0" fontId="2" fillId="18" borderId="13" xfId="0" applyFont="1" applyFill="1" applyBorder="1" applyAlignment="1" applyProtection="1">
      <alignment horizontal="center" vertical="top"/>
      <protection locked="0"/>
    </xf>
    <xf numFmtId="0" fontId="2" fillId="18" borderId="13" xfId="0" applyFont="1" applyFill="1" applyBorder="1" applyAlignment="1">
      <alignment horizontal="center" vertical="top"/>
    </xf>
    <xf numFmtId="3" fontId="5" fillId="24" borderId="16" xfId="0" applyNumberFormat="1" applyFont="1" applyFill="1" applyBorder="1" applyAlignment="1">
      <alignment horizontal="right" vertical="top"/>
    </xf>
    <xf numFmtId="3" fontId="63" fillId="21" borderId="13" xfId="0" applyNumberFormat="1" applyFont="1" applyFill="1" applyBorder="1" applyAlignment="1" applyProtection="1">
      <alignment vertical="top"/>
      <protection locked="0"/>
    </xf>
    <xf numFmtId="0" fontId="8" fillId="25" borderId="11" xfId="0" applyFont="1" applyFill="1" applyBorder="1" applyAlignment="1" applyProtection="1">
      <alignment horizontal="center"/>
      <protection locked="0"/>
    </xf>
    <xf numFmtId="0" fontId="43" fillId="25" borderId="11" xfId="0" applyFont="1" applyFill="1" applyBorder="1" applyAlignment="1" applyProtection="1">
      <alignment/>
      <protection locked="0"/>
    </xf>
    <xf numFmtId="0" fontId="5" fillId="26" borderId="27" xfId="0" applyFont="1" applyFill="1" applyBorder="1" applyAlignment="1" applyProtection="1">
      <alignment horizontal="center"/>
      <protection locked="0"/>
    </xf>
    <xf numFmtId="0" fontId="6" fillId="26" borderId="28" xfId="0" applyFont="1" applyFill="1" applyBorder="1" applyAlignment="1" applyProtection="1">
      <alignment horizontal="left"/>
      <protection locked="0"/>
    </xf>
    <xf numFmtId="3" fontId="5" fillId="24" borderId="16" xfId="0" applyNumberFormat="1" applyFont="1" applyFill="1" applyBorder="1" applyAlignment="1" applyProtection="1">
      <alignment horizontal="right" vertical="top"/>
      <protection locked="0"/>
    </xf>
    <xf numFmtId="0" fontId="6" fillId="24" borderId="16" xfId="0" applyFont="1" applyFill="1" applyBorder="1" applyAlignment="1">
      <alignment horizontal="left" vertical="top"/>
    </xf>
    <xf numFmtId="3" fontId="5" fillId="24" borderId="16" xfId="0" applyNumberFormat="1" applyFont="1" applyFill="1" applyBorder="1" applyAlignment="1">
      <alignment vertical="top"/>
    </xf>
    <xf numFmtId="3" fontId="6" fillId="24" borderId="16" xfId="0" applyNumberFormat="1" applyFont="1" applyFill="1" applyBorder="1" applyAlignment="1">
      <alignment vertical="top"/>
    </xf>
    <xf numFmtId="3" fontId="5" fillId="21" borderId="15" xfId="0" applyNumberFormat="1" applyFont="1" applyFill="1" applyBorder="1" applyAlignment="1" applyProtection="1">
      <alignment vertical="top"/>
      <protection locked="0"/>
    </xf>
    <xf numFmtId="3" fontId="5" fillId="21" borderId="13" xfId="0" applyNumberFormat="1" applyFont="1" applyFill="1" applyBorder="1" applyAlignment="1" applyProtection="1">
      <alignment vertical="top"/>
      <protection locked="0"/>
    </xf>
    <xf numFmtId="3" fontId="6" fillId="21" borderId="13" xfId="0" applyNumberFormat="1" applyFont="1" applyFill="1" applyBorder="1" applyAlignment="1" applyProtection="1">
      <alignment vertical="top"/>
      <protection locked="0"/>
    </xf>
    <xf numFmtId="3" fontId="6" fillId="21" borderId="13" xfId="0" applyNumberFormat="1" applyFont="1" applyFill="1" applyBorder="1" applyAlignment="1" applyProtection="1">
      <alignment vertical="top"/>
      <protection locked="0"/>
    </xf>
    <xf numFmtId="3" fontId="2" fillId="21" borderId="17" xfId="0" applyNumberFormat="1" applyFont="1" applyFill="1" applyBorder="1" applyAlignment="1" applyProtection="1">
      <alignment vertical="top"/>
      <protection locked="0"/>
    </xf>
    <xf numFmtId="3" fontId="2" fillId="21" borderId="17" xfId="0" applyNumberFormat="1" applyFont="1" applyFill="1" applyBorder="1" applyAlignment="1">
      <alignment vertical="top"/>
    </xf>
    <xf numFmtId="3" fontId="5" fillId="21" borderId="13" xfId="0" applyNumberFormat="1" applyFont="1" applyFill="1" applyBorder="1" applyAlignment="1">
      <alignment vertical="top"/>
    </xf>
    <xf numFmtId="3" fontId="3" fillId="21" borderId="13" xfId="0" applyNumberFormat="1" applyFont="1" applyFill="1" applyBorder="1" applyAlignment="1" applyProtection="1">
      <alignment vertical="top"/>
      <protection locked="0"/>
    </xf>
    <xf numFmtId="3" fontId="2" fillId="21" borderId="13" xfId="0" applyNumberFormat="1" applyFont="1" applyFill="1" applyBorder="1" applyAlignment="1" applyProtection="1">
      <alignment horizontal="right" vertical="top"/>
      <protection locked="0"/>
    </xf>
    <xf numFmtId="3" fontId="9" fillId="21" borderId="13" xfId="0" applyNumberFormat="1" applyFont="1" applyFill="1" applyBorder="1" applyAlignment="1" applyProtection="1">
      <alignment vertical="top"/>
      <protection locked="0"/>
    </xf>
    <xf numFmtId="3" fontId="15" fillId="21" borderId="13" xfId="0" applyNumberFormat="1" applyFont="1" applyFill="1" applyBorder="1" applyAlignment="1" applyProtection="1">
      <alignment vertical="top"/>
      <protection locked="0"/>
    </xf>
    <xf numFmtId="3" fontId="18" fillId="21" borderId="13" xfId="0" applyNumberFormat="1" applyFont="1" applyFill="1" applyBorder="1" applyAlignment="1">
      <alignment vertical="top"/>
    </xf>
    <xf numFmtId="3" fontId="17" fillId="21" borderId="13" xfId="0" applyNumberFormat="1" applyFont="1" applyFill="1" applyBorder="1" applyAlignment="1" applyProtection="1">
      <alignment vertical="top"/>
      <protection/>
    </xf>
    <xf numFmtId="3" fontId="15" fillId="21" borderId="13" xfId="0" applyNumberFormat="1" applyFont="1" applyFill="1" applyBorder="1" applyAlignment="1" applyProtection="1">
      <alignment horizontal="right" vertical="top"/>
      <protection locked="0"/>
    </xf>
    <xf numFmtId="3" fontId="15" fillId="21" borderId="13" xfId="0" applyNumberFormat="1" applyFont="1" applyFill="1" applyBorder="1" applyAlignment="1" applyProtection="1">
      <alignment horizontal="right" vertical="top"/>
      <protection/>
    </xf>
    <xf numFmtId="3" fontId="62" fillId="21" borderId="13" xfId="0" applyNumberFormat="1" applyFont="1" applyFill="1" applyBorder="1" applyAlignment="1" applyProtection="1">
      <alignment vertical="top"/>
      <protection/>
    </xf>
    <xf numFmtId="3" fontId="15" fillId="21" borderId="17" xfId="0" applyNumberFormat="1" applyFont="1" applyFill="1" applyBorder="1" applyAlignment="1" applyProtection="1">
      <alignment horizontal="right" vertical="top"/>
      <protection locked="0"/>
    </xf>
    <xf numFmtId="3" fontId="15" fillId="21" borderId="17" xfId="0" applyNumberFormat="1" applyFont="1" applyFill="1" applyBorder="1" applyAlignment="1" applyProtection="1">
      <alignment horizontal="right" vertical="top"/>
      <protection/>
    </xf>
    <xf numFmtId="3" fontId="5" fillId="21" borderId="17" xfId="0" applyNumberFormat="1" applyFont="1" applyFill="1" applyBorder="1" applyAlignment="1" applyProtection="1">
      <alignment vertical="top"/>
      <protection/>
    </xf>
    <xf numFmtId="3" fontId="5" fillId="21" borderId="17" xfId="0" applyNumberFormat="1" applyFont="1" applyFill="1" applyBorder="1" applyAlignment="1" applyProtection="1">
      <alignment vertical="top"/>
      <protection/>
    </xf>
    <xf numFmtId="3" fontId="2" fillId="21" borderId="17" xfId="0" applyNumberFormat="1" applyFont="1" applyFill="1" applyBorder="1" applyAlignment="1" applyProtection="1">
      <alignment vertical="top"/>
      <protection/>
    </xf>
    <xf numFmtId="3" fontId="8" fillId="21" borderId="13" xfId="0" applyNumberFormat="1" applyFont="1" applyFill="1" applyBorder="1" applyAlignment="1" applyProtection="1">
      <alignment horizontal="right" vertical="top"/>
      <protection locked="0"/>
    </xf>
    <xf numFmtId="3" fontId="2" fillId="21" borderId="13" xfId="0" applyNumberFormat="1" applyFont="1" applyFill="1" applyBorder="1" applyAlignment="1" applyProtection="1">
      <alignment horizontal="right" vertical="top"/>
      <protection/>
    </xf>
    <xf numFmtId="0" fontId="8" fillId="27" borderId="29" xfId="0" applyFont="1" applyFill="1" applyBorder="1" applyAlignment="1" applyProtection="1">
      <alignment horizontal="center"/>
      <protection locked="0"/>
    </xf>
    <xf numFmtId="0" fontId="43" fillId="27" borderId="29" xfId="0" applyFont="1" applyFill="1" applyBorder="1" applyAlignment="1" applyProtection="1">
      <alignment/>
      <protection locked="0"/>
    </xf>
    <xf numFmtId="0" fontId="8" fillId="27" borderId="11" xfId="0" applyFont="1" applyFill="1" applyBorder="1" applyAlignment="1" applyProtection="1">
      <alignment horizontal="center"/>
      <protection locked="0"/>
    </xf>
    <xf numFmtId="0" fontId="43" fillId="27" borderId="11" xfId="0" applyFont="1" applyFill="1" applyBorder="1" applyAlignment="1" applyProtection="1">
      <alignment/>
      <protection locked="0"/>
    </xf>
    <xf numFmtId="0" fontId="5" fillId="28" borderId="15" xfId="0" applyFont="1" applyFill="1" applyBorder="1" applyAlignment="1">
      <alignment horizontal="centerContinuous" vertical="top"/>
    </xf>
    <xf numFmtId="0" fontId="6" fillId="28" borderId="13" xfId="0" applyFont="1" applyFill="1" applyBorder="1" applyAlignment="1">
      <alignment horizontal="left" vertical="top"/>
    </xf>
    <xf numFmtId="0" fontId="2" fillId="28" borderId="13" xfId="0" applyFont="1" applyFill="1" applyBorder="1" applyAlignment="1">
      <alignment horizontal="centerContinuous" vertical="top"/>
    </xf>
    <xf numFmtId="0" fontId="43" fillId="27" borderId="11" xfId="0" applyFont="1" applyFill="1" applyBorder="1" applyAlignment="1" applyProtection="1">
      <alignment/>
      <protection locked="0"/>
    </xf>
    <xf numFmtId="0" fontId="43" fillId="27" borderId="11" xfId="0" applyFont="1" applyFill="1" applyBorder="1" applyAlignment="1">
      <alignment horizontal="left"/>
    </xf>
    <xf numFmtId="0" fontId="15" fillId="28" borderId="13" xfId="0" applyFont="1" applyFill="1" applyBorder="1" applyAlignment="1">
      <alignment horizontal="centerContinuous" vertical="top"/>
    </xf>
    <xf numFmtId="0" fontId="44" fillId="27" borderId="11" xfId="0" applyFont="1" applyFill="1" applyBorder="1" applyAlignment="1">
      <alignment horizontal="left"/>
    </xf>
    <xf numFmtId="0" fontId="44" fillId="27" borderId="11" xfId="0" applyFont="1" applyFill="1" applyBorder="1" applyAlignment="1" applyProtection="1">
      <alignment/>
      <protection locked="0"/>
    </xf>
    <xf numFmtId="0" fontId="9" fillId="28" borderId="13" xfId="0" applyFont="1" applyFill="1" applyBorder="1" applyAlignment="1" applyProtection="1">
      <alignment vertical="top"/>
      <protection locked="0"/>
    </xf>
    <xf numFmtId="0" fontId="3" fillId="28" borderId="13" xfId="0" applyFont="1" applyFill="1" applyBorder="1" applyAlignment="1" applyProtection="1">
      <alignment vertical="top"/>
      <protection locked="0"/>
    </xf>
    <xf numFmtId="0" fontId="3" fillId="28" borderId="13" xfId="0" applyFont="1" applyFill="1" applyBorder="1" applyAlignment="1">
      <alignment horizontal="left" vertical="top"/>
    </xf>
    <xf numFmtId="0" fontId="15" fillId="28" borderId="13" xfId="0" applyFont="1" applyFill="1" applyBorder="1" applyAlignment="1">
      <alignment horizontal="center" vertical="top"/>
    </xf>
    <xf numFmtId="0" fontId="9" fillId="28" borderId="13" xfId="0" applyFont="1" applyFill="1" applyBorder="1" applyAlignment="1">
      <alignment horizontal="left" vertical="top" wrapText="1"/>
    </xf>
    <xf numFmtId="0" fontId="2" fillId="28" borderId="20" xfId="0" applyFont="1" applyFill="1" applyBorder="1" applyAlignment="1">
      <alignment horizontal="centerContinuous" vertical="top"/>
    </xf>
    <xf numFmtId="0" fontId="3" fillId="28" borderId="20" xfId="0" applyFont="1" applyFill="1" applyBorder="1" applyAlignment="1">
      <alignment horizontal="left" vertical="top"/>
    </xf>
    <xf numFmtId="0" fontId="64" fillId="28" borderId="20" xfId="0" applyFont="1" applyFill="1" applyBorder="1" applyAlignment="1">
      <alignment horizontal="centerContinuous" vertical="top"/>
    </xf>
    <xf numFmtId="0" fontId="65" fillId="28" borderId="20" xfId="0" applyFont="1" applyFill="1" applyBorder="1" applyAlignment="1">
      <alignment horizontal="left" vertical="top"/>
    </xf>
    <xf numFmtId="0" fontId="2" fillId="28" borderId="13" xfId="0" applyFont="1" applyFill="1" applyBorder="1" applyAlignment="1" applyProtection="1">
      <alignment horizontal="centerContinuous" vertical="top"/>
      <protection locked="0"/>
    </xf>
    <xf numFmtId="0" fontId="15" fillId="28" borderId="13" xfId="0" applyFont="1" applyFill="1" applyBorder="1" applyAlignment="1" applyProtection="1">
      <alignment horizontal="center" vertical="top"/>
      <protection locked="0"/>
    </xf>
    <xf numFmtId="0" fontId="9" fillId="28" borderId="13" xfId="0" applyFont="1" applyFill="1" applyBorder="1" applyAlignment="1">
      <alignment vertical="top"/>
    </xf>
    <xf numFmtId="0" fontId="3" fillId="28" borderId="0" xfId="0" applyFont="1" applyFill="1" applyBorder="1" applyAlignment="1" applyProtection="1">
      <alignment horizontal="left" vertical="top"/>
      <protection locked="0"/>
    </xf>
    <xf numFmtId="0" fontId="15" fillId="28" borderId="13" xfId="0" applyFont="1" applyFill="1" applyBorder="1" applyAlignment="1" applyProtection="1">
      <alignment horizontal="center" vertical="top"/>
      <protection locked="0"/>
    </xf>
    <xf numFmtId="0" fontId="2" fillId="28" borderId="13" xfId="0" applyFont="1" applyFill="1" applyBorder="1" applyAlignment="1" applyProtection="1">
      <alignment horizontal="center" vertical="top"/>
      <protection locked="0"/>
    </xf>
    <xf numFmtId="0" fontId="5" fillId="28" borderId="13" xfId="0" applyFont="1" applyFill="1" applyBorder="1" applyAlignment="1" applyProtection="1">
      <alignment horizontal="center" vertical="top"/>
      <protection locked="0"/>
    </xf>
    <xf numFmtId="0" fontId="6" fillId="28" borderId="13" xfId="0" applyFont="1" applyFill="1" applyBorder="1" applyAlignment="1" applyProtection="1">
      <alignment vertical="top"/>
      <protection locked="0"/>
    </xf>
    <xf numFmtId="0" fontId="2" fillId="28" borderId="13" xfId="0" applyFont="1" applyFill="1" applyBorder="1" applyAlignment="1" applyProtection="1">
      <alignment horizontal="center" vertical="top"/>
      <protection locked="0"/>
    </xf>
    <xf numFmtId="0" fontId="3" fillId="9" borderId="24" xfId="0" applyFont="1" applyFill="1" applyBorder="1" applyAlignment="1" applyProtection="1">
      <alignment vertical="top"/>
      <protection locked="0"/>
    </xf>
    <xf numFmtId="0" fontId="3" fillId="9" borderId="0" xfId="0" applyFont="1" applyFill="1" applyBorder="1" applyAlignment="1" applyProtection="1">
      <alignment vertical="top"/>
      <protection locked="0"/>
    </xf>
    <xf numFmtId="3" fontId="2" fillId="20" borderId="17" xfId="0" applyNumberFormat="1" applyFont="1" applyFill="1" applyBorder="1" applyAlignment="1">
      <alignment vertical="top"/>
    </xf>
    <xf numFmtId="182" fontId="3" fillId="9" borderId="15" xfId="0" applyNumberFormat="1" applyFont="1" applyFill="1" applyBorder="1" applyAlignment="1">
      <alignment horizontal="center" vertical="top"/>
    </xf>
    <xf numFmtId="0" fontId="6" fillId="7" borderId="25" xfId="0" applyFont="1" applyFill="1" applyBorder="1" applyAlignment="1">
      <alignment vertical="top"/>
    </xf>
    <xf numFmtId="3" fontId="3" fillId="9" borderId="0" xfId="0" applyNumberFormat="1" applyFont="1" applyFill="1" applyBorder="1" applyAlignment="1">
      <alignment vertical="top"/>
    </xf>
    <xf numFmtId="0" fontId="3" fillId="9" borderId="0" xfId="0" applyFont="1" applyFill="1" applyBorder="1" applyAlignment="1">
      <alignment vertical="top"/>
    </xf>
    <xf numFmtId="3" fontId="5" fillId="20" borderId="17" xfId="0" applyNumberFormat="1" applyFont="1" applyFill="1" applyBorder="1" applyAlignment="1">
      <alignment vertical="top"/>
    </xf>
    <xf numFmtId="182" fontId="43" fillId="29" borderId="11" xfId="0" applyNumberFormat="1" applyFont="1" applyFill="1" applyBorder="1" applyAlignment="1">
      <alignment horizontal="center"/>
    </xf>
    <xf numFmtId="0" fontId="43" fillId="29" borderId="11" xfId="0" applyFont="1" applyFill="1" applyBorder="1" applyAlignment="1">
      <alignment/>
    </xf>
    <xf numFmtId="0" fontId="43" fillId="29" borderId="11" xfId="0" applyFont="1" applyFill="1" applyBorder="1" applyAlignment="1" applyProtection="1">
      <alignment/>
      <protection locked="0"/>
    </xf>
    <xf numFmtId="182" fontId="43" fillId="29" borderId="30" xfId="0" applyNumberFormat="1" applyFont="1" applyFill="1" applyBorder="1" applyAlignment="1">
      <alignment horizontal="center"/>
    </xf>
    <xf numFmtId="0" fontId="3" fillId="24" borderId="25" xfId="0" applyFont="1" applyFill="1" applyBorder="1" applyAlignment="1">
      <alignment vertical="top"/>
    </xf>
    <xf numFmtId="3" fontId="2" fillId="24" borderId="23" xfId="0" applyNumberFormat="1" applyFont="1" applyFill="1" applyBorder="1" applyAlignment="1">
      <alignment vertical="top"/>
    </xf>
    <xf numFmtId="3" fontId="2" fillId="24" borderId="16" xfId="0" applyNumberFormat="1" applyFont="1" applyFill="1" applyBorder="1" applyAlignment="1">
      <alignment vertical="top"/>
    </xf>
    <xf numFmtId="3" fontId="2" fillId="24" borderId="18" xfId="0" applyNumberFormat="1" applyFont="1" applyFill="1" applyBorder="1" applyAlignment="1">
      <alignment vertical="top"/>
    </xf>
    <xf numFmtId="0" fontId="43" fillId="30" borderId="11" xfId="0" applyFont="1" applyFill="1" applyBorder="1" applyAlignment="1" applyProtection="1">
      <alignment wrapText="1"/>
      <protection locked="0"/>
    </xf>
    <xf numFmtId="3" fontId="5" fillId="20" borderId="22" xfId="0" applyNumberFormat="1" applyFont="1" applyFill="1" applyBorder="1" applyAlignment="1">
      <alignment horizontal="right" vertical="top"/>
    </xf>
    <xf numFmtId="3" fontId="5" fillId="20" borderId="17" xfId="0" applyNumberFormat="1" applyFont="1" applyFill="1" applyBorder="1" applyAlignment="1">
      <alignment vertical="top"/>
    </xf>
    <xf numFmtId="3" fontId="60" fillId="18" borderId="13" xfId="0" applyNumberFormat="1" applyFont="1" applyFill="1" applyBorder="1" applyAlignment="1">
      <alignment vertical="top"/>
    </xf>
    <xf numFmtId="0" fontId="60" fillId="18" borderId="17" xfId="0" applyFont="1" applyFill="1" applyBorder="1" applyAlignment="1">
      <alignment vertical="top" wrapText="1"/>
    </xf>
    <xf numFmtId="0" fontId="61" fillId="18" borderId="12" xfId="63" applyFont="1" applyFill="1" applyBorder="1" applyAlignment="1">
      <alignment vertical="top"/>
      <protection/>
    </xf>
    <xf numFmtId="0" fontId="60" fillId="18" borderId="11" xfId="0" applyFont="1" applyFill="1" applyBorder="1" applyAlignment="1">
      <alignment vertical="top"/>
    </xf>
    <xf numFmtId="3" fontId="60" fillId="18" borderId="17" xfId="0" applyNumberFormat="1" applyFont="1" applyFill="1" applyBorder="1" applyAlignment="1">
      <alignment horizontal="right" vertical="top"/>
    </xf>
    <xf numFmtId="0" fontId="66" fillId="18" borderId="31" xfId="66" applyFont="1" applyFill="1" applyBorder="1" applyAlignment="1">
      <alignment vertical="top" wrapText="1"/>
      <protection/>
    </xf>
    <xf numFmtId="3" fontId="66" fillId="18" borderId="16" xfId="0" applyNumberFormat="1" applyFont="1" applyFill="1" applyBorder="1" applyAlignment="1">
      <alignment vertical="top"/>
    </xf>
    <xf numFmtId="0" fontId="60" fillId="18" borderId="25" xfId="0" applyFont="1" applyFill="1" applyBorder="1" applyAlignment="1">
      <alignment vertical="top"/>
    </xf>
    <xf numFmtId="3" fontId="60" fillId="18" borderId="18" xfId="0" applyNumberFormat="1" applyFont="1" applyFill="1" applyBorder="1" applyAlignment="1">
      <alignment vertical="top"/>
    </xf>
    <xf numFmtId="3" fontId="67" fillId="18" borderId="13" xfId="0" applyNumberFormat="1" applyFont="1" applyFill="1" applyBorder="1" applyAlignment="1">
      <alignment vertical="top"/>
    </xf>
    <xf numFmtId="0" fontId="68" fillId="18" borderId="13" xfId="0" applyFont="1" applyFill="1" applyBorder="1" applyAlignment="1">
      <alignment horizontal="left" vertical="top"/>
    </xf>
    <xf numFmtId="0" fontId="69" fillId="18" borderId="11" xfId="0" applyFont="1" applyFill="1" applyBorder="1" applyAlignment="1">
      <alignment vertical="top"/>
    </xf>
    <xf numFmtId="3" fontId="69" fillId="18" borderId="13" xfId="0" applyNumberFormat="1" applyFont="1" applyFill="1" applyBorder="1" applyAlignment="1">
      <alignment vertical="top"/>
    </xf>
    <xf numFmtId="3" fontId="66" fillId="18" borderId="13" xfId="0" applyNumberFormat="1" applyFont="1" applyFill="1" applyBorder="1" applyAlignment="1">
      <alignment vertical="top"/>
    </xf>
    <xf numFmtId="0" fontId="66" fillId="18" borderId="11" xfId="0" applyFont="1" applyFill="1" applyBorder="1" applyAlignment="1">
      <alignment vertical="top"/>
    </xf>
    <xf numFmtId="0" fontId="66" fillId="19" borderId="12" xfId="0" applyFont="1" applyFill="1" applyBorder="1" applyAlignment="1">
      <alignment vertical="top"/>
    </xf>
    <xf numFmtId="3" fontId="64" fillId="20" borderId="22" xfId="0" applyNumberFormat="1" applyFont="1" applyFill="1" applyBorder="1" applyAlignment="1">
      <alignment vertical="top"/>
    </xf>
    <xf numFmtId="0" fontId="60" fillId="18" borderId="11" xfId="63" applyFont="1" applyFill="1" applyBorder="1" applyAlignment="1">
      <alignment vertical="top" wrapText="1"/>
      <protection/>
    </xf>
    <xf numFmtId="0" fontId="68" fillId="18" borderId="13" xfId="0" applyFont="1" applyFill="1" applyBorder="1" applyAlignment="1">
      <alignment horizontal="left" vertical="top" wrapText="1"/>
    </xf>
    <xf numFmtId="0" fontId="68" fillId="18" borderId="13" xfId="0" applyFont="1" applyFill="1" applyBorder="1" applyAlignment="1">
      <alignment vertical="top" wrapText="1"/>
    </xf>
    <xf numFmtId="0" fontId="60" fillId="18" borderId="12" xfId="0" applyFont="1" applyFill="1" applyBorder="1" applyAlignment="1">
      <alignment horizontal="left" vertical="top" wrapText="1"/>
    </xf>
    <xf numFmtId="0" fontId="61" fillId="18" borderId="12" xfId="0" applyFont="1" applyFill="1" applyBorder="1" applyAlignment="1">
      <alignment vertical="top" wrapText="1"/>
    </xf>
    <xf numFmtId="3" fontId="60" fillId="18" borderId="12" xfId="0" applyNumberFormat="1" applyFont="1" applyFill="1" applyBorder="1" applyAlignment="1">
      <alignment vertical="top"/>
    </xf>
    <xf numFmtId="0" fontId="60" fillId="18" borderId="20" xfId="0" applyFont="1" applyFill="1" applyBorder="1" applyAlignment="1">
      <alignment vertical="top" wrapText="1"/>
    </xf>
    <xf numFmtId="3" fontId="60" fillId="18" borderId="14" xfId="0" applyNumberFormat="1" applyFont="1" applyFill="1" applyBorder="1" applyAlignment="1">
      <alignment horizontal="right" vertical="top"/>
    </xf>
    <xf numFmtId="3" fontId="69" fillId="18" borderId="17" xfId="0" applyNumberFormat="1" applyFont="1" applyFill="1" applyBorder="1" applyAlignment="1">
      <alignment vertical="top"/>
    </xf>
    <xf numFmtId="3" fontId="70" fillId="20" borderId="13" xfId="0" applyNumberFormat="1" applyFont="1" applyFill="1" applyBorder="1" applyAlignment="1">
      <alignment vertical="top"/>
    </xf>
    <xf numFmtId="0" fontId="66" fillId="18" borderId="32" xfId="0" applyFont="1" applyFill="1" applyBorder="1" applyAlignment="1">
      <alignment vertical="top"/>
    </xf>
    <xf numFmtId="0" fontId="60" fillId="18" borderId="12" xfId="0" applyFont="1" applyFill="1" applyBorder="1" applyAlignment="1">
      <alignment horizontal="left" vertical="top"/>
    </xf>
    <xf numFmtId="0" fontId="61" fillId="19" borderId="12" xfId="0" applyFont="1" applyFill="1" applyBorder="1" applyAlignment="1">
      <alignment horizontal="left" vertical="top" wrapText="1"/>
    </xf>
    <xf numFmtId="3" fontId="60" fillId="18" borderId="12" xfId="63" applyNumberFormat="1" applyFont="1" applyFill="1" applyBorder="1" applyAlignment="1">
      <alignment vertical="top" wrapText="1"/>
      <protection/>
    </xf>
    <xf numFmtId="0" fontId="66" fillId="18" borderId="16" xfId="0" applyFont="1" applyFill="1" applyBorder="1" applyAlignment="1">
      <alignment vertical="top"/>
    </xf>
    <xf numFmtId="0" fontId="60" fillId="19" borderId="13" xfId="0" applyFont="1" applyFill="1" applyBorder="1" applyAlignment="1">
      <alignment horizontal="left" vertical="top" wrapText="1"/>
    </xf>
    <xf numFmtId="3" fontId="5" fillId="20" borderId="23" xfId="0" applyNumberFormat="1" applyFont="1" applyFill="1" applyBorder="1" applyAlignment="1">
      <alignment vertical="top"/>
    </xf>
    <xf numFmtId="3" fontId="5" fillId="20" borderId="18" xfId="0" applyNumberFormat="1" applyFont="1" applyFill="1" applyBorder="1" applyAlignment="1">
      <alignment vertical="top"/>
    </xf>
    <xf numFmtId="0" fontId="2" fillId="7" borderId="16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left" vertical="top"/>
    </xf>
    <xf numFmtId="0" fontId="8" fillId="30" borderId="29" xfId="0" applyFont="1" applyFill="1" applyBorder="1" applyAlignment="1" applyProtection="1">
      <alignment horizontal="center" vertical="top"/>
      <protection locked="0"/>
    </xf>
    <xf numFmtId="0" fontId="8" fillId="30" borderId="11" xfId="0" applyFont="1" applyFill="1" applyBorder="1" applyAlignment="1" applyProtection="1">
      <alignment horizontal="center" vertical="top"/>
      <protection locked="0"/>
    </xf>
    <xf numFmtId="0" fontId="43" fillId="30" borderId="0" xfId="0" applyFont="1" applyFill="1" applyBorder="1" applyAlignment="1" applyProtection="1">
      <alignment wrapText="1"/>
      <protection locked="0"/>
    </xf>
    <xf numFmtId="3" fontId="2" fillId="20" borderId="25" xfId="0" applyNumberFormat="1" applyFont="1" applyFill="1" applyBorder="1" applyAlignment="1">
      <alignment horizontal="right" vertical="top"/>
    </xf>
    <xf numFmtId="3" fontId="5" fillId="20" borderId="17" xfId="0" applyNumberFormat="1" applyFont="1" applyFill="1" applyBorder="1" applyAlignment="1">
      <alignment horizontal="right" vertical="top"/>
    </xf>
    <xf numFmtId="3" fontId="2" fillId="20" borderId="33" xfId="0" applyNumberFormat="1" applyFont="1" applyFill="1" applyBorder="1" applyAlignment="1">
      <alignment horizontal="right" vertical="top"/>
    </xf>
    <xf numFmtId="3" fontId="63" fillId="20" borderId="34" xfId="0" applyNumberFormat="1" applyFont="1" applyFill="1" applyBorder="1" applyAlignment="1">
      <alignment horizontal="right" vertical="top"/>
    </xf>
    <xf numFmtId="3" fontId="63" fillId="20" borderId="22" xfId="0" applyNumberFormat="1" applyFont="1" applyFill="1" applyBorder="1" applyAlignment="1">
      <alignment horizontal="right" vertical="top"/>
    </xf>
    <xf numFmtId="3" fontId="63" fillId="20" borderId="13" xfId="0" applyNumberFormat="1" applyFont="1" applyFill="1" applyBorder="1" applyAlignment="1">
      <alignment horizontal="right" vertical="top"/>
    </xf>
    <xf numFmtId="3" fontId="63" fillId="20" borderId="14" xfId="0" applyNumberFormat="1" applyFont="1" applyFill="1" applyBorder="1" applyAlignment="1">
      <alignment horizontal="right" vertical="top"/>
    </xf>
    <xf numFmtId="3" fontId="63" fillId="20" borderId="13" xfId="0" applyNumberFormat="1" applyFont="1" applyFill="1" applyBorder="1" applyAlignment="1" applyProtection="1">
      <alignment vertical="top"/>
      <protection/>
    </xf>
    <xf numFmtId="0" fontId="68" fillId="18" borderId="13" xfId="0" applyFont="1" applyFill="1" applyBorder="1" applyAlignment="1">
      <alignment vertical="top"/>
    </xf>
    <xf numFmtId="3" fontId="71" fillId="18" borderId="16" xfId="0" applyNumberFormat="1" applyFont="1" applyFill="1" applyBorder="1" applyAlignment="1">
      <alignment vertical="top"/>
    </xf>
    <xf numFmtId="0" fontId="68" fillId="18" borderId="23" xfId="0" applyFont="1" applyFill="1" applyBorder="1" applyAlignment="1">
      <alignment vertical="top"/>
    </xf>
    <xf numFmtId="3" fontId="68" fillId="18" borderId="13" xfId="0" applyNumberFormat="1" applyFont="1" applyFill="1" applyBorder="1" applyAlignment="1">
      <alignment horizontal="left" vertical="top"/>
    </xf>
    <xf numFmtId="3" fontId="68" fillId="18" borderId="13" xfId="0" applyNumberFormat="1" applyFont="1" applyFill="1" applyBorder="1" applyAlignment="1">
      <alignment horizontal="left" vertical="top" wrapText="1"/>
    </xf>
    <xf numFmtId="3" fontId="72" fillId="18" borderId="13" xfId="0" applyNumberFormat="1" applyFont="1" applyFill="1" applyBorder="1" applyAlignment="1">
      <alignment horizontal="left" vertical="top" wrapText="1"/>
    </xf>
    <xf numFmtId="0" fontId="68" fillId="18" borderId="16" xfId="0" applyFont="1" applyFill="1" applyBorder="1" applyAlignment="1">
      <alignment horizontal="left" vertical="top"/>
    </xf>
    <xf numFmtId="3" fontId="60" fillId="18" borderId="15" xfId="0" applyNumberFormat="1" applyFont="1" applyFill="1" applyBorder="1" applyAlignment="1">
      <alignment vertical="top"/>
    </xf>
    <xf numFmtId="0" fontId="68" fillId="18" borderId="15" xfId="0" applyFont="1" applyFill="1" applyBorder="1" applyAlignment="1">
      <alignment vertical="top"/>
    </xf>
    <xf numFmtId="3" fontId="73" fillId="18" borderId="12" xfId="0" applyNumberFormat="1" applyFont="1" applyFill="1" applyBorder="1" applyAlignment="1">
      <alignment vertical="top"/>
    </xf>
    <xf numFmtId="0" fontId="60" fillId="19" borderId="0" xfId="0" applyFont="1" applyFill="1" applyBorder="1" applyAlignment="1">
      <alignment horizontal="left" vertical="top" wrapText="1"/>
    </xf>
    <xf numFmtId="3" fontId="74" fillId="21" borderId="17" xfId="0" applyNumberFormat="1" applyFont="1" applyFill="1" applyBorder="1" applyAlignment="1" applyProtection="1">
      <alignment vertical="top"/>
      <protection/>
    </xf>
    <xf numFmtId="3" fontId="75" fillId="21" borderId="13" xfId="0" applyNumberFormat="1" applyFont="1" applyFill="1" applyBorder="1" applyAlignment="1" applyProtection="1">
      <alignment vertical="top"/>
      <protection locked="0"/>
    </xf>
    <xf numFmtId="3" fontId="60" fillId="18" borderId="13" xfId="0" applyNumberFormat="1" applyFont="1" applyFill="1" applyBorder="1" applyAlignment="1">
      <alignment vertical="top" wrapText="1"/>
    </xf>
    <xf numFmtId="3" fontId="72" fillId="18" borderId="13" xfId="0" applyNumberFormat="1" applyFont="1" applyFill="1" applyBorder="1" applyAlignment="1">
      <alignment horizontal="left" vertical="top"/>
    </xf>
    <xf numFmtId="0" fontId="60" fillId="18" borderId="0" xfId="0" applyFont="1" applyFill="1" applyAlignment="1">
      <alignment vertical="top"/>
    </xf>
    <xf numFmtId="0" fontId="61" fillId="19" borderId="0" xfId="0" applyFont="1" applyFill="1" applyBorder="1" applyAlignment="1">
      <alignment horizontal="left" vertical="top" wrapText="1"/>
    </xf>
    <xf numFmtId="3" fontId="60" fillId="18" borderId="17" xfId="0" applyNumberFormat="1" applyFont="1" applyFill="1" applyBorder="1" applyAlignment="1">
      <alignment vertical="top"/>
    </xf>
    <xf numFmtId="3" fontId="60" fillId="18" borderId="0" xfId="0" applyNumberFormat="1" applyFont="1" applyFill="1" applyBorder="1" applyAlignment="1">
      <alignment vertical="top"/>
    </xf>
    <xf numFmtId="0" fontId="60" fillId="18" borderId="13" xfId="63" applyFont="1" applyFill="1" applyBorder="1" applyAlignment="1">
      <alignment vertical="top" wrapText="1"/>
      <protection/>
    </xf>
    <xf numFmtId="0" fontId="60" fillId="18" borderId="13" xfId="62" applyFont="1" applyFill="1" applyBorder="1" applyAlignment="1">
      <alignment horizontal="left" vertical="top" wrapText="1"/>
      <protection/>
    </xf>
    <xf numFmtId="0" fontId="69" fillId="18" borderId="13" xfId="63" applyFont="1" applyFill="1" applyBorder="1" applyAlignment="1">
      <alignment vertical="top" wrapText="1"/>
      <protection/>
    </xf>
    <xf numFmtId="0" fontId="69" fillId="18" borderId="0" xfId="63" applyFont="1" applyFill="1" applyBorder="1" applyAlignment="1">
      <alignment vertical="top" wrapText="1"/>
      <protection/>
    </xf>
    <xf numFmtId="0" fontId="69" fillId="18" borderId="13" xfId="0" applyFont="1" applyFill="1" applyBorder="1" applyAlignment="1">
      <alignment horizontal="left" vertical="top" wrapText="1"/>
    </xf>
    <xf numFmtId="0" fontId="69" fillId="19" borderId="11" xfId="0" applyFont="1" applyFill="1" applyBorder="1" applyAlignment="1">
      <alignment horizontal="left" vertical="top"/>
    </xf>
    <xf numFmtId="0" fontId="60" fillId="18" borderId="34" xfId="62" applyFont="1" applyFill="1" applyBorder="1" applyAlignment="1">
      <alignment horizontal="left" vertical="top" wrapText="1"/>
      <protection/>
    </xf>
    <xf numFmtId="3" fontId="60" fillId="19" borderId="13" xfId="0" applyNumberFormat="1" applyFont="1" applyFill="1" applyBorder="1" applyAlignment="1">
      <alignment vertical="center" wrapText="1"/>
    </xf>
    <xf numFmtId="0" fontId="69" fillId="18" borderId="20" xfId="66" applyFont="1" applyFill="1" applyBorder="1" applyAlignment="1">
      <alignment horizontal="left" vertical="center" wrapText="1"/>
      <protection/>
    </xf>
    <xf numFmtId="0" fontId="60" fillId="19" borderId="12" xfId="0" applyFont="1" applyFill="1" applyBorder="1" applyAlignment="1">
      <alignment vertical="top"/>
    </xf>
    <xf numFmtId="49" fontId="68" fillId="18" borderId="0" xfId="0" applyNumberFormat="1" applyFont="1" applyFill="1" applyBorder="1" applyAlignment="1">
      <alignment horizontal="left" vertical="top" wrapText="1"/>
    </xf>
    <xf numFmtId="0" fontId="61" fillId="18" borderId="0" xfId="63" applyFont="1" applyFill="1" applyBorder="1" applyAlignment="1">
      <alignment vertical="top" wrapText="1"/>
      <protection/>
    </xf>
    <xf numFmtId="0" fontId="60" fillId="19" borderId="17" xfId="0" applyFont="1" applyFill="1" applyBorder="1" applyAlignment="1">
      <alignment horizontal="left" vertical="top" wrapText="1"/>
    </xf>
    <xf numFmtId="3" fontId="5" fillId="22" borderId="16" xfId="0" applyNumberFormat="1" applyFont="1" applyFill="1" applyBorder="1" applyAlignment="1">
      <alignment vertical="top"/>
    </xf>
    <xf numFmtId="0" fontId="3" fillId="0" borderId="1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top"/>
    </xf>
    <xf numFmtId="3" fontId="2" fillId="21" borderId="16" xfId="0" applyNumberFormat="1" applyFont="1" applyFill="1" applyBorder="1" applyAlignment="1">
      <alignment horizontal="right" vertical="top"/>
    </xf>
    <xf numFmtId="3" fontId="74" fillId="21" borderId="13" xfId="0" applyNumberFormat="1" applyFont="1" applyFill="1" applyBorder="1" applyAlignment="1" applyProtection="1">
      <alignment vertical="top"/>
      <protection/>
    </xf>
    <xf numFmtId="3" fontId="66" fillId="18" borderId="15" xfId="0" applyNumberFormat="1" applyFont="1" applyFill="1" applyBorder="1" applyAlignment="1">
      <alignment horizontal="center"/>
    </xf>
    <xf numFmtId="3" fontId="66" fillId="18" borderId="14" xfId="0" applyNumberFormat="1" applyFont="1" applyFill="1" applyBorder="1" applyAlignment="1">
      <alignment horizontal="center"/>
    </xf>
    <xf numFmtId="0" fontId="60" fillId="18" borderId="15" xfId="0" applyFont="1" applyFill="1" applyBorder="1" applyAlignment="1">
      <alignment horizontal="center"/>
    </xf>
    <xf numFmtId="3" fontId="60" fillId="18" borderId="15" xfId="0" applyNumberFormat="1" applyFont="1" applyFill="1" applyBorder="1" applyAlignment="1">
      <alignment horizontal="center"/>
    </xf>
    <xf numFmtId="0" fontId="60" fillId="18" borderId="14" xfId="0" applyFont="1" applyFill="1" applyBorder="1" applyAlignment="1">
      <alignment horizontal="center"/>
    </xf>
    <xf numFmtId="3" fontId="60" fillId="18" borderId="14" xfId="0" applyNumberFormat="1" applyFont="1" applyFill="1" applyBorder="1" applyAlignment="1">
      <alignment horizontal="center" wrapText="1"/>
    </xf>
    <xf numFmtId="0" fontId="60" fillId="18" borderId="0" xfId="0" applyFont="1" applyFill="1" applyAlignment="1">
      <alignment/>
    </xf>
    <xf numFmtId="3" fontId="60" fillId="18" borderId="0" xfId="0" applyNumberFormat="1" applyFont="1" applyFill="1" applyAlignment="1">
      <alignment/>
    </xf>
    <xf numFmtId="0" fontId="3" fillId="7" borderId="25" xfId="0" applyFont="1" applyFill="1" applyBorder="1" applyAlignment="1">
      <alignment horizontal="center" vertical="top"/>
    </xf>
    <xf numFmtId="0" fontId="3" fillId="7" borderId="23" xfId="0" applyFont="1" applyFill="1" applyBorder="1" applyAlignment="1">
      <alignment horizontal="center" vertical="top"/>
    </xf>
    <xf numFmtId="0" fontId="3" fillId="7" borderId="16" xfId="0" applyFont="1" applyFill="1" applyBorder="1" applyAlignment="1">
      <alignment horizontal="center" vertical="top"/>
    </xf>
    <xf numFmtId="0" fontId="38" fillId="0" borderId="18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5" fillId="7" borderId="25" xfId="0" applyFont="1" applyFill="1" applyBorder="1" applyAlignment="1">
      <alignment horizontal="center" vertical="top"/>
    </xf>
    <xf numFmtId="0" fontId="5" fillId="7" borderId="23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20" fillId="7" borderId="25" xfId="0" applyFont="1" applyFill="1" applyBorder="1" applyAlignment="1">
      <alignment horizontal="center" vertical="top"/>
    </xf>
    <xf numFmtId="0" fontId="4" fillId="0" borderId="25" xfId="0" applyFont="1" applyBorder="1" applyAlignment="1" applyProtection="1">
      <alignment horizontal="center" vertical="top"/>
      <protection locked="0"/>
    </xf>
    <xf numFmtId="0" fontId="4" fillId="0" borderId="18" xfId="0" applyFont="1" applyBorder="1" applyAlignment="1" applyProtection="1">
      <alignment horizontal="center" vertical="top"/>
      <protection locked="0"/>
    </xf>
    <xf numFmtId="0" fontId="4" fillId="0" borderId="24" xfId="0" applyFont="1" applyBorder="1" applyAlignment="1">
      <alignment horizontal="center" vertical="top"/>
    </xf>
    <xf numFmtId="0" fontId="5" fillId="22" borderId="16" xfId="0" applyFont="1" applyFill="1" applyBorder="1" applyAlignment="1">
      <alignment horizontal="center" vertical="top"/>
    </xf>
    <xf numFmtId="0" fontId="20" fillId="7" borderId="23" xfId="0" applyFont="1" applyFill="1" applyBorder="1" applyAlignment="1">
      <alignment horizontal="center" vertical="top"/>
    </xf>
    <xf numFmtId="0" fontId="3" fillId="24" borderId="25" xfId="0" applyFont="1" applyFill="1" applyBorder="1" applyAlignment="1">
      <alignment horizontal="center" vertical="top"/>
    </xf>
    <xf numFmtId="0" fontId="3" fillId="24" borderId="23" xfId="0" applyFont="1" applyFill="1" applyBorder="1" applyAlignment="1">
      <alignment horizontal="center" vertical="top"/>
    </xf>
    <xf numFmtId="0" fontId="38" fillId="0" borderId="24" xfId="0" applyFont="1" applyFill="1" applyBorder="1" applyAlignment="1">
      <alignment horizontal="center" vertical="top"/>
    </xf>
    <xf numFmtId="0" fontId="38" fillId="0" borderId="10" xfId="0" applyFont="1" applyFill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3" fontId="60" fillId="18" borderId="15" xfId="0" applyNumberFormat="1" applyFont="1" applyFill="1" applyBorder="1" applyAlignment="1">
      <alignment horizontal="center" wrapText="1"/>
    </xf>
    <xf numFmtId="0" fontId="76" fillId="18" borderId="14" xfId="0" applyFont="1" applyFill="1" applyBorder="1" applyAlignment="1">
      <alignment horizontal="center" wrapText="1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3" xfId="61"/>
    <cellStyle name="Normál 4" xfId="62"/>
    <cellStyle name="Normál 4 2" xfId="63"/>
    <cellStyle name="Normál 5" xfId="64"/>
    <cellStyle name="Normál 6" xfId="65"/>
    <cellStyle name="Normál 7" xfId="66"/>
    <cellStyle name="Normál 8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50"/>
  <sheetViews>
    <sheetView zoomScaleSheetLayoutView="100" workbookViewId="0" topLeftCell="A1">
      <pane xSplit="2" ySplit="2" topLeftCell="C14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04" sqref="K204"/>
    </sheetView>
  </sheetViews>
  <sheetFormatPr defaultColWidth="9.00390625" defaultRowHeight="12.75"/>
  <cols>
    <col min="1" max="1" width="7.00390625" style="0" customWidth="1"/>
    <col min="2" max="2" width="60.375" style="0" customWidth="1"/>
    <col min="3" max="3" width="12.75390625" style="0" customWidth="1"/>
    <col min="4" max="4" width="10.75390625" style="0" customWidth="1"/>
    <col min="5" max="5" width="9.125" style="0" hidden="1" customWidth="1"/>
    <col min="6" max="6" width="12.125" style="0" customWidth="1"/>
    <col min="14" max="14" width="8.875" style="0" customWidth="1"/>
  </cols>
  <sheetData>
    <row r="1" spans="1:6" ht="25.5">
      <c r="A1" s="28" t="s">
        <v>255</v>
      </c>
      <c r="B1" s="29" t="s">
        <v>14</v>
      </c>
      <c r="C1" s="28" t="s">
        <v>372</v>
      </c>
      <c r="D1" s="30" t="s">
        <v>373</v>
      </c>
      <c r="E1" s="31" t="s">
        <v>15</v>
      </c>
      <c r="F1" s="28" t="s">
        <v>374</v>
      </c>
    </row>
    <row r="2" spans="1:6" ht="15.75">
      <c r="A2" s="386" t="s">
        <v>68</v>
      </c>
      <c r="B2" s="387"/>
      <c r="C2" s="387"/>
      <c r="D2" s="387"/>
      <c r="E2" s="387"/>
      <c r="F2" s="387"/>
    </row>
    <row r="3" spans="1:6" ht="12.75">
      <c r="A3" s="204">
        <v>1</v>
      </c>
      <c r="B3" s="205" t="s">
        <v>328</v>
      </c>
      <c r="C3" s="206">
        <f>C4+C7</f>
        <v>1237023</v>
      </c>
      <c r="D3" s="206">
        <f>D4+D7</f>
        <v>2158778</v>
      </c>
      <c r="E3" s="206">
        <f>E4+E7</f>
        <v>0</v>
      </c>
      <c r="F3" s="206">
        <f>F4+F7</f>
        <v>1408560</v>
      </c>
    </row>
    <row r="4" spans="1:6" ht="12.75">
      <c r="A4" s="233">
        <v>1.1</v>
      </c>
      <c r="B4" s="234" t="s">
        <v>121</v>
      </c>
      <c r="C4" s="210">
        <f>SUM(C5:C6)</f>
        <v>976576</v>
      </c>
      <c r="D4" s="210">
        <f>SUM(D5:D6)</f>
        <v>1046621</v>
      </c>
      <c r="E4" s="210">
        <f>SUM(E5:E6)</f>
        <v>0</v>
      </c>
      <c r="F4" s="210">
        <f>SUM(F5:F6)</f>
        <v>1099668</v>
      </c>
    </row>
    <row r="5" spans="1:6" ht="12.75">
      <c r="A5" s="235" t="s">
        <v>50</v>
      </c>
      <c r="B5" s="236" t="s">
        <v>329</v>
      </c>
      <c r="C5" s="44">
        <v>384560</v>
      </c>
      <c r="D5" s="44">
        <v>346454</v>
      </c>
      <c r="E5" s="140"/>
      <c r="F5" s="84">
        <v>393294</v>
      </c>
    </row>
    <row r="6" spans="1:7" ht="12.75">
      <c r="A6" s="235" t="s">
        <v>51</v>
      </c>
      <c r="B6" s="236" t="s">
        <v>330</v>
      </c>
      <c r="C6" s="44">
        <v>592016</v>
      </c>
      <c r="D6" s="44">
        <v>700167</v>
      </c>
      <c r="E6" s="140"/>
      <c r="F6" s="84">
        <f>667818-1914+30480+9990</f>
        <v>706374</v>
      </c>
      <c r="G6" s="9"/>
    </row>
    <row r="7" spans="1:6" ht="12.75">
      <c r="A7" s="235">
        <v>1.2</v>
      </c>
      <c r="B7" s="236" t="s">
        <v>122</v>
      </c>
      <c r="C7" s="211">
        <f>C8+C11+C12</f>
        <v>260447</v>
      </c>
      <c r="D7" s="211">
        <f>D8+D11+D12</f>
        <v>1112157</v>
      </c>
      <c r="E7" s="211">
        <f>E8+E11+E12</f>
        <v>0</v>
      </c>
      <c r="F7" s="211">
        <f>F8+F11+F12</f>
        <v>308892</v>
      </c>
    </row>
    <row r="8" spans="1:6" ht="12.75">
      <c r="A8" s="235" t="s">
        <v>103</v>
      </c>
      <c r="B8" s="236" t="s">
        <v>353</v>
      </c>
      <c r="C8" s="211">
        <f>SUM(C9:C10)</f>
        <v>258522</v>
      </c>
      <c r="D8" s="211">
        <f>SUM(D9:D10)</f>
        <v>993663</v>
      </c>
      <c r="E8" s="211">
        <f>SUM(E9:E10)</f>
        <v>0</v>
      </c>
      <c r="F8" s="211">
        <f>SUM(F9:F10)</f>
        <v>306842</v>
      </c>
    </row>
    <row r="9" spans="1:6" ht="12.75">
      <c r="A9" s="235" t="s">
        <v>123</v>
      </c>
      <c r="B9" s="236" t="s">
        <v>359</v>
      </c>
      <c r="C9" s="44">
        <v>249283</v>
      </c>
      <c r="D9" s="44">
        <v>249283</v>
      </c>
      <c r="E9" s="140"/>
      <c r="F9" s="84">
        <v>297750</v>
      </c>
    </row>
    <row r="10" spans="1:6" ht="12.75">
      <c r="A10" s="235" t="s">
        <v>124</v>
      </c>
      <c r="B10" s="236" t="s">
        <v>331</v>
      </c>
      <c r="C10" s="44">
        <v>9239</v>
      </c>
      <c r="D10" s="44">
        <v>744380</v>
      </c>
      <c r="E10" s="140"/>
      <c r="F10" s="84">
        <v>9092</v>
      </c>
    </row>
    <row r="11" spans="1:6" ht="12.75">
      <c r="A11" s="235" t="s">
        <v>104</v>
      </c>
      <c r="B11" s="236" t="s">
        <v>125</v>
      </c>
      <c r="C11" s="51">
        <v>0</v>
      </c>
      <c r="D11" s="51">
        <v>116569</v>
      </c>
      <c r="E11" s="140"/>
      <c r="F11" s="51">
        <v>0</v>
      </c>
    </row>
    <row r="12" spans="1:6" ht="12.75">
      <c r="A12" s="235" t="s">
        <v>126</v>
      </c>
      <c r="B12" s="236" t="s">
        <v>351</v>
      </c>
      <c r="C12" s="51">
        <v>1925</v>
      </c>
      <c r="D12" s="51">
        <v>1925</v>
      </c>
      <c r="E12" s="140"/>
      <c r="F12" s="51">
        <v>2050</v>
      </c>
    </row>
    <row r="13" spans="1:6" ht="12.75" hidden="1">
      <c r="A13" s="202">
        <v>1.3</v>
      </c>
      <c r="B13" s="203" t="s">
        <v>324</v>
      </c>
      <c r="C13" s="39">
        <v>0</v>
      </c>
      <c r="D13" s="39">
        <v>0</v>
      </c>
      <c r="E13" s="40"/>
      <c r="F13" s="39">
        <v>0</v>
      </c>
    </row>
    <row r="14" spans="1:6" ht="12.75">
      <c r="A14" s="41" t="s">
        <v>106</v>
      </c>
      <c r="B14" s="207" t="s">
        <v>28</v>
      </c>
      <c r="C14" s="208">
        <f>SUM(C15,C28,C45,C48,)</f>
        <v>9973494</v>
      </c>
      <c r="D14" s="208">
        <f>SUM(D15,D28,D45,D48,)</f>
        <v>11203807</v>
      </c>
      <c r="E14" s="208" t="e">
        <f>SUM(E15,E28,E45,E48,)</f>
        <v>#REF!</v>
      </c>
      <c r="F14" s="208">
        <f>SUM(F15,F28,F45,F48,)</f>
        <v>10761276</v>
      </c>
    </row>
    <row r="15" spans="1:6" ht="12.75">
      <c r="A15" s="237">
        <v>2.1</v>
      </c>
      <c r="B15" s="238" t="s">
        <v>127</v>
      </c>
      <c r="C15" s="212">
        <f>C16+C17+C18+C23+C24+C27</f>
        <v>341298</v>
      </c>
      <c r="D15" s="213">
        <f>D16+D17+D18+D23+D24+D27</f>
        <v>465446</v>
      </c>
      <c r="E15" s="213">
        <f>E16+E17+E18+E23+E24+E27</f>
        <v>0</v>
      </c>
      <c r="F15" s="213">
        <f>F16+F17+F18+F23+F24+F27</f>
        <v>300461</v>
      </c>
    </row>
    <row r="16" spans="1:6" ht="12" customHeight="1">
      <c r="A16" s="239" t="s">
        <v>16</v>
      </c>
      <c r="B16" s="240" t="s">
        <v>411</v>
      </c>
      <c r="C16" s="214">
        <v>11749</v>
      </c>
      <c r="D16" s="215">
        <v>36951</v>
      </c>
      <c r="E16" s="216"/>
      <c r="F16" s="343">
        <f>11760+59</f>
        <v>11819</v>
      </c>
    </row>
    <row r="17" spans="1:6" ht="12.75">
      <c r="A17" s="239" t="s">
        <v>17</v>
      </c>
      <c r="B17" s="240" t="s">
        <v>128</v>
      </c>
      <c r="C17" s="217">
        <v>49635</v>
      </c>
      <c r="D17" s="218">
        <v>59895</v>
      </c>
      <c r="E17" s="216"/>
      <c r="F17" s="44">
        <f>50663+16</f>
        <v>50679</v>
      </c>
    </row>
    <row r="18" spans="1:6" ht="12.75">
      <c r="A18" s="239" t="s">
        <v>325</v>
      </c>
      <c r="B18" s="241" t="s">
        <v>326</v>
      </c>
      <c r="C18" s="212">
        <f>C19+C20+C21+C22</f>
        <v>203844</v>
      </c>
      <c r="D18" s="213">
        <f>D19+D20+D21+D22</f>
        <v>209614</v>
      </c>
      <c r="E18" s="213">
        <f>E19+E20+E21+E22</f>
        <v>0</v>
      </c>
      <c r="F18" s="213">
        <f>F19+F20+F21+F22</f>
        <v>200424</v>
      </c>
    </row>
    <row r="19" spans="1:6" ht="12.75">
      <c r="A19" s="242" t="s">
        <v>129</v>
      </c>
      <c r="B19" s="243" t="s">
        <v>412</v>
      </c>
      <c r="C19" s="44">
        <v>80049</v>
      </c>
      <c r="D19" s="44">
        <v>85819</v>
      </c>
      <c r="E19" s="216"/>
      <c r="F19" s="343">
        <f>81041+16</f>
        <v>81057</v>
      </c>
    </row>
    <row r="20" spans="1:6" ht="12.75">
      <c r="A20" s="242" t="s">
        <v>130</v>
      </c>
      <c r="B20" s="243" t="s">
        <v>332</v>
      </c>
      <c r="C20" s="44">
        <v>45495</v>
      </c>
      <c r="D20" s="44">
        <v>45495</v>
      </c>
      <c r="E20" s="216"/>
      <c r="F20" s="44">
        <v>46467</v>
      </c>
    </row>
    <row r="21" spans="1:6" ht="14.25" customHeight="1">
      <c r="A21" s="242" t="s">
        <v>131</v>
      </c>
      <c r="B21" s="244" t="s">
        <v>132</v>
      </c>
      <c r="C21" s="215">
        <v>78300</v>
      </c>
      <c r="D21" s="215">
        <v>78300</v>
      </c>
      <c r="E21" s="216"/>
      <c r="F21" s="201">
        <v>72900</v>
      </c>
    </row>
    <row r="22" spans="1:6" ht="14.25" customHeight="1" hidden="1">
      <c r="A22" s="242" t="s">
        <v>232</v>
      </c>
      <c r="B22" s="245" t="s">
        <v>231</v>
      </c>
      <c r="C22" s="215">
        <v>0</v>
      </c>
      <c r="D22" s="215">
        <v>0</v>
      </c>
      <c r="E22" s="216"/>
      <c r="F22" s="44">
        <v>0</v>
      </c>
    </row>
    <row r="23" spans="1:6" ht="15" customHeight="1" hidden="1">
      <c r="A23" s="239" t="s">
        <v>55</v>
      </c>
      <c r="B23" s="246" t="s">
        <v>70</v>
      </c>
      <c r="C23" s="217">
        <v>0</v>
      </c>
      <c r="D23" s="44">
        <v>0</v>
      </c>
      <c r="E23" s="216"/>
      <c r="F23" s="44">
        <v>0</v>
      </c>
    </row>
    <row r="24" spans="1:6" ht="15" customHeight="1">
      <c r="A24" s="239" t="s">
        <v>55</v>
      </c>
      <c r="B24" s="247" t="s">
        <v>327</v>
      </c>
      <c r="C24" s="212">
        <f>C25+C26</f>
        <v>3070</v>
      </c>
      <c r="D24" s="213">
        <f>D25+D26</f>
        <v>27986</v>
      </c>
      <c r="E24" s="213">
        <f>E25+E26+E27</f>
        <v>0</v>
      </c>
      <c r="F24" s="213">
        <f>F25+F26</f>
        <v>3539</v>
      </c>
    </row>
    <row r="25" spans="1:6" ht="29.25" customHeight="1">
      <c r="A25" s="248" t="s">
        <v>56</v>
      </c>
      <c r="B25" s="249" t="s">
        <v>333</v>
      </c>
      <c r="C25" s="219">
        <v>370</v>
      </c>
      <c r="D25" s="220">
        <v>21761</v>
      </c>
      <c r="E25" s="221"/>
      <c r="F25" s="46">
        <v>539</v>
      </c>
    </row>
    <row r="26" spans="1:6" ht="15" customHeight="1">
      <c r="A26" s="248" t="s">
        <v>317</v>
      </c>
      <c r="B26" s="245" t="s">
        <v>413</v>
      </c>
      <c r="C26" s="219">
        <v>2700</v>
      </c>
      <c r="D26" s="220">
        <v>6225</v>
      </c>
      <c r="E26" s="221"/>
      <c r="F26" s="220">
        <v>3000</v>
      </c>
    </row>
    <row r="27" spans="1:6" ht="12.75">
      <c r="A27" s="250" t="s">
        <v>133</v>
      </c>
      <c r="B27" s="251" t="s">
        <v>119</v>
      </c>
      <c r="C27" s="217">
        <v>73000</v>
      </c>
      <c r="D27" s="44">
        <v>131000</v>
      </c>
      <c r="E27" s="216"/>
      <c r="F27" s="46">
        <v>34000</v>
      </c>
    </row>
    <row r="28" spans="1:6" ht="12.75">
      <c r="A28" s="252">
        <v>2.2</v>
      </c>
      <c r="B28" s="253" t="s">
        <v>134</v>
      </c>
      <c r="C28" s="212">
        <f>C29+C36+C39</f>
        <v>5783578</v>
      </c>
      <c r="D28" s="212">
        <f>D29+D36+D39</f>
        <v>6174736</v>
      </c>
      <c r="E28" s="212">
        <f>E29+E36+E39</f>
        <v>0</v>
      </c>
      <c r="F28" s="212">
        <f>F29+F36+F39</f>
        <v>6756720</v>
      </c>
    </row>
    <row r="29" spans="1:6" ht="12.75">
      <c r="A29" s="254" t="s">
        <v>20</v>
      </c>
      <c r="B29" s="247" t="s">
        <v>19</v>
      </c>
      <c r="C29" s="216">
        <f>SUM(C30:C35)</f>
        <v>5135900</v>
      </c>
      <c r="D29" s="216">
        <f>SUM(D30:D35)</f>
        <v>5517491</v>
      </c>
      <c r="E29" s="216">
        <f>SUM(E30:E35)</f>
        <v>0</v>
      </c>
      <c r="F29" s="216">
        <f>SUM(F30:F35)</f>
        <v>6094000</v>
      </c>
    </row>
    <row r="30" spans="1:6" ht="12.75">
      <c r="A30" s="255" t="s">
        <v>225</v>
      </c>
      <c r="B30" s="256" t="s">
        <v>302</v>
      </c>
      <c r="C30" s="222">
        <v>826900</v>
      </c>
      <c r="D30" s="223">
        <v>826900</v>
      </c>
      <c r="E30" s="224"/>
      <c r="F30" s="225">
        <v>831000</v>
      </c>
    </row>
    <row r="31" spans="1:6" ht="12.75">
      <c r="A31" s="255" t="s">
        <v>226</v>
      </c>
      <c r="B31" s="256" t="s">
        <v>32</v>
      </c>
      <c r="C31" s="222">
        <v>496000</v>
      </c>
      <c r="D31" s="223">
        <v>877591</v>
      </c>
      <c r="E31" s="224"/>
      <c r="F31" s="225">
        <v>893000</v>
      </c>
    </row>
    <row r="32" spans="1:6" ht="12.75">
      <c r="A32" s="255" t="s">
        <v>227</v>
      </c>
      <c r="B32" s="256" t="s">
        <v>33</v>
      </c>
      <c r="C32" s="222">
        <v>250000</v>
      </c>
      <c r="D32" s="223">
        <v>250000</v>
      </c>
      <c r="E32" s="224"/>
      <c r="F32" s="225">
        <v>254000</v>
      </c>
    </row>
    <row r="33" spans="1:6" ht="12.75">
      <c r="A33" s="255" t="s">
        <v>228</v>
      </c>
      <c r="B33" s="256" t="s">
        <v>34</v>
      </c>
      <c r="C33" s="222">
        <v>3400000</v>
      </c>
      <c r="D33" s="223">
        <v>3400000</v>
      </c>
      <c r="E33" s="224"/>
      <c r="F33" s="367">
        <f>3800000+150000</f>
        <v>3950000</v>
      </c>
    </row>
    <row r="34" spans="1:6" ht="12.75">
      <c r="A34" s="255" t="s">
        <v>229</v>
      </c>
      <c r="B34" s="256" t="s">
        <v>35</v>
      </c>
      <c r="C34" s="222">
        <v>13000</v>
      </c>
      <c r="D34" s="223">
        <v>13000</v>
      </c>
      <c r="E34" s="224"/>
      <c r="F34" s="225">
        <v>16000</v>
      </c>
    </row>
    <row r="35" spans="1:6" ht="12.75">
      <c r="A35" s="255" t="s">
        <v>230</v>
      </c>
      <c r="B35" s="256" t="s">
        <v>114</v>
      </c>
      <c r="C35" s="222">
        <v>150000</v>
      </c>
      <c r="D35" s="223">
        <v>150000</v>
      </c>
      <c r="E35" s="224"/>
      <c r="F35" s="225">
        <v>150000</v>
      </c>
    </row>
    <row r="36" spans="1:6" ht="12.75">
      <c r="A36" s="254" t="s">
        <v>21</v>
      </c>
      <c r="B36" s="257" t="s">
        <v>118</v>
      </c>
      <c r="C36" s="216">
        <f>SUM(C37:C38)</f>
        <v>170000</v>
      </c>
      <c r="D36" s="216">
        <f>SUM(D37:D38)</f>
        <v>170000</v>
      </c>
      <c r="E36" s="216">
        <f>SUM(E37:E38)</f>
        <v>0</v>
      </c>
      <c r="F36" s="216">
        <f>SUM(F37:F38)</f>
        <v>180000</v>
      </c>
    </row>
    <row r="37" spans="1:6" ht="12.75">
      <c r="A37" s="258" t="s">
        <v>135</v>
      </c>
      <c r="B37" s="245" t="s">
        <v>251</v>
      </c>
      <c r="C37" s="222">
        <v>170000</v>
      </c>
      <c r="D37" s="223">
        <v>170000</v>
      </c>
      <c r="E37" s="224"/>
      <c r="F37" s="222">
        <v>180000</v>
      </c>
    </row>
    <row r="38" spans="1:6" ht="12.75">
      <c r="A38" s="258" t="s">
        <v>136</v>
      </c>
      <c r="B38" s="245" t="s">
        <v>36</v>
      </c>
      <c r="C38" s="47">
        <v>0</v>
      </c>
      <c r="D38" s="226">
        <v>0</v>
      </c>
      <c r="E38" s="227"/>
      <c r="F38" s="47">
        <v>0</v>
      </c>
    </row>
    <row r="39" spans="1:6" ht="12.75">
      <c r="A39" s="259" t="s">
        <v>23</v>
      </c>
      <c r="B39" s="246" t="s">
        <v>204</v>
      </c>
      <c r="C39" s="228">
        <f>C40+C41+C42+C43+C44</f>
        <v>477678</v>
      </c>
      <c r="D39" s="228">
        <f>D40+D41+D42+D43+D44</f>
        <v>487245</v>
      </c>
      <c r="E39" s="228">
        <f>E40+E41+E42+E43+E44</f>
        <v>0</v>
      </c>
      <c r="F39" s="228">
        <f>F40+F41+F42+F43+F44</f>
        <v>482720</v>
      </c>
    </row>
    <row r="40" spans="1:6" ht="12.75">
      <c r="A40" s="258" t="s">
        <v>205</v>
      </c>
      <c r="B40" s="245" t="s">
        <v>206</v>
      </c>
      <c r="C40" s="47">
        <v>11000</v>
      </c>
      <c r="D40" s="226">
        <v>11000</v>
      </c>
      <c r="E40" s="227"/>
      <c r="F40" s="47">
        <v>9000</v>
      </c>
    </row>
    <row r="41" spans="1:6" ht="12.75">
      <c r="A41" s="258" t="s">
        <v>207</v>
      </c>
      <c r="B41" s="245" t="s">
        <v>414</v>
      </c>
      <c r="C41" s="47">
        <v>292678</v>
      </c>
      <c r="D41" s="226">
        <v>302245</v>
      </c>
      <c r="E41" s="227"/>
      <c r="F41" s="342">
        <v>296120</v>
      </c>
    </row>
    <row r="42" spans="1:6" ht="12.75">
      <c r="A42" s="258" t="s">
        <v>208</v>
      </c>
      <c r="B42" s="245" t="s">
        <v>209</v>
      </c>
      <c r="C42" s="47">
        <v>5500</v>
      </c>
      <c r="D42" s="226">
        <v>5500</v>
      </c>
      <c r="E42" s="227"/>
      <c r="F42" s="47">
        <v>5500</v>
      </c>
    </row>
    <row r="43" spans="1:6" ht="12.75" hidden="1">
      <c r="A43" s="258" t="s">
        <v>210</v>
      </c>
      <c r="B43" s="245" t="s">
        <v>319</v>
      </c>
      <c r="C43" s="47">
        <v>0</v>
      </c>
      <c r="D43" s="226">
        <v>0</v>
      </c>
      <c r="E43" s="227"/>
      <c r="F43" s="47">
        <v>0</v>
      </c>
    </row>
    <row r="44" spans="1:6" ht="12.75">
      <c r="A44" s="258" t="s">
        <v>318</v>
      </c>
      <c r="B44" s="245" t="s">
        <v>211</v>
      </c>
      <c r="C44" s="47">
        <v>168500</v>
      </c>
      <c r="D44" s="226">
        <v>168500</v>
      </c>
      <c r="E44" s="227"/>
      <c r="F44" s="47">
        <v>172100</v>
      </c>
    </row>
    <row r="45" spans="1:6" ht="12.75">
      <c r="A45" s="260">
        <v>2.3</v>
      </c>
      <c r="B45" s="261" t="s">
        <v>137</v>
      </c>
      <c r="C45" s="229">
        <f>C46+C47</f>
        <v>3767675</v>
      </c>
      <c r="D45" s="229">
        <f>D46+D47</f>
        <v>4118172</v>
      </c>
      <c r="E45" s="229">
        <f>E46+E47</f>
        <v>0</v>
      </c>
      <c r="F45" s="229">
        <f>F46+F47</f>
        <v>3597581</v>
      </c>
    </row>
    <row r="46" spans="1:7" ht="12.75">
      <c r="A46" s="262" t="s">
        <v>25</v>
      </c>
      <c r="B46" s="246" t="s">
        <v>224</v>
      </c>
      <c r="C46" s="230">
        <v>3741582</v>
      </c>
      <c r="D46" s="230">
        <v>3957361</v>
      </c>
      <c r="E46" s="230"/>
      <c r="F46" s="50">
        <v>3597581</v>
      </c>
      <c r="G46" s="9"/>
    </row>
    <row r="47" spans="1:6" ht="12.75">
      <c r="A47" s="262" t="s">
        <v>26</v>
      </c>
      <c r="B47" s="246" t="s">
        <v>415</v>
      </c>
      <c r="C47" s="51">
        <v>26093</v>
      </c>
      <c r="D47" s="51">
        <v>160811</v>
      </c>
      <c r="E47" s="216"/>
      <c r="F47" s="51">
        <v>0</v>
      </c>
    </row>
    <row r="48" spans="1:6" ht="12.75">
      <c r="A48" s="260">
        <v>2.4</v>
      </c>
      <c r="B48" s="261" t="s">
        <v>122</v>
      </c>
      <c r="C48" s="53">
        <f>C49+C50</f>
        <v>80943</v>
      </c>
      <c r="D48" s="53">
        <f>D49+D50</f>
        <v>445453</v>
      </c>
      <c r="E48" s="53" t="e">
        <f>E49+E50+#REF!</f>
        <v>#REF!</v>
      </c>
      <c r="F48" s="53">
        <f>F49+F50</f>
        <v>106514</v>
      </c>
    </row>
    <row r="49" spans="1:6" ht="12.75">
      <c r="A49" s="262" t="s">
        <v>138</v>
      </c>
      <c r="B49" s="246" t="s">
        <v>416</v>
      </c>
      <c r="C49" s="51">
        <v>80943</v>
      </c>
      <c r="D49" s="51">
        <v>264124</v>
      </c>
      <c r="E49" s="51"/>
      <c r="F49" s="51">
        <f>99514+7000</f>
        <v>106514</v>
      </c>
    </row>
    <row r="50" spans="1:6" ht="12.75">
      <c r="A50" s="262" t="s">
        <v>139</v>
      </c>
      <c r="B50" s="246" t="s">
        <v>417</v>
      </c>
      <c r="C50" s="231">
        <v>0</v>
      </c>
      <c r="D50" s="218">
        <v>181329</v>
      </c>
      <c r="E50" s="232"/>
      <c r="F50" s="57">
        <v>0</v>
      </c>
    </row>
    <row r="51" spans="1:6" ht="12.75" hidden="1">
      <c r="A51" s="38">
        <v>2.16</v>
      </c>
      <c r="B51" s="58" t="s">
        <v>27</v>
      </c>
      <c r="C51" s="55">
        <v>0</v>
      </c>
      <c r="D51" s="55">
        <v>0</v>
      </c>
      <c r="E51" s="56"/>
      <c r="F51" s="35">
        <v>0</v>
      </c>
    </row>
    <row r="52" spans="1:6" ht="12.75">
      <c r="A52" s="364" t="s">
        <v>408</v>
      </c>
      <c r="B52" s="365" t="s">
        <v>158</v>
      </c>
      <c r="C52" s="109">
        <v>9250</v>
      </c>
      <c r="D52" s="109">
        <v>27750</v>
      </c>
      <c r="E52" s="77"/>
      <c r="F52" s="366">
        <v>9250</v>
      </c>
    </row>
    <row r="53" spans="1:6" ht="12.75">
      <c r="A53" s="59" t="s">
        <v>29</v>
      </c>
      <c r="B53" s="207" t="s">
        <v>38</v>
      </c>
      <c r="C53" s="209">
        <f>(C3+C14+C52)</f>
        <v>11219767</v>
      </c>
      <c r="D53" s="209">
        <f>(D3+D14+D52)</f>
        <v>13390335</v>
      </c>
      <c r="E53" s="209" t="e">
        <f>(E3+E14+E52)</f>
        <v>#REF!</v>
      </c>
      <c r="F53" s="209">
        <f>(F3+F14+F52)</f>
        <v>12179086</v>
      </c>
    </row>
    <row r="54" spans="1:6" ht="25.5">
      <c r="A54" s="28" t="s">
        <v>255</v>
      </c>
      <c r="B54" s="29" t="s">
        <v>14</v>
      </c>
      <c r="C54" s="28" t="s">
        <v>372</v>
      </c>
      <c r="D54" s="30" t="s">
        <v>373</v>
      </c>
      <c r="E54" s="31" t="s">
        <v>15</v>
      </c>
      <c r="F54" s="28" t="s">
        <v>374</v>
      </c>
    </row>
    <row r="55" spans="1:6" ht="15.75">
      <c r="A55" s="388" t="s">
        <v>69</v>
      </c>
      <c r="B55" s="388"/>
      <c r="C55" s="388"/>
      <c r="D55" s="388"/>
      <c r="E55" s="388"/>
      <c r="F55" s="388"/>
    </row>
    <row r="56" spans="1:6" ht="12.75">
      <c r="A56" s="61" t="s">
        <v>105</v>
      </c>
      <c r="B56" s="62" t="s">
        <v>39</v>
      </c>
      <c r="C56" s="60">
        <f>C57+C58</f>
        <v>0</v>
      </c>
      <c r="D56" s="60">
        <f>D57+D58</f>
        <v>425448</v>
      </c>
      <c r="E56" s="60">
        <f>E57+E58</f>
        <v>0</v>
      </c>
      <c r="F56" s="60">
        <f>F57+F58</f>
        <v>0</v>
      </c>
    </row>
    <row r="57" spans="1:6" ht="12.75">
      <c r="A57" s="63">
        <v>1.1</v>
      </c>
      <c r="B57" s="43" t="s">
        <v>140</v>
      </c>
      <c r="C57" s="64">
        <v>0</v>
      </c>
      <c r="D57" s="64">
        <v>58</v>
      </c>
      <c r="E57" s="65"/>
      <c r="F57" s="64">
        <v>0</v>
      </c>
    </row>
    <row r="58" spans="1:6" ht="12.75">
      <c r="A58" s="49">
        <v>1.2</v>
      </c>
      <c r="B58" s="43" t="s">
        <v>141</v>
      </c>
      <c r="C58" s="52">
        <f>C59+C62+C63</f>
        <v>0</v>
      </c>
      <c r="D58" s="52">
        <f>D59+D62+D63</f>
        <v>425390</v>
      </c>
      <c r="E58" s="52">
        <f>E59+E62+E63</f>
        <v>0</v>
      </c>
      <c r="F58" s="52">
        <f>F59+F62+F63</f>
        <v>0</v>
      </c>
    </row>
    <row r="59" spans="1:6" ht="12.75">
      <c r="A59" s="49" t="s">
        <v>103</v>
      </c>
      <c r="B59" s="43" t="s">
        <v>142</v>
      </c>
      <c r="C59" s="52">
        <f>C60+C61</f>
        <v>0</v>
      </c>
      <c r="D59" s="52">
        <f>D60+D61</f>
        <v>258432</v>
      </c>
      <c r="E59" s="52">
        <f>E60+E61</f>
        <v>0</v>
      </c>
      <c r="F59" s="52">
        <f>F60+F61</f>
        <v>0</v>
      </c>
    </row>
    <row r="60" spans="1:6" ht="12.75">
      <c r="A60" s="49" t="s">
        <v>123</v>
      </c>
      <c r="B60" s="43" t="s">
        <v>360</v>
      </c>
      <c r="C60" s="37">
        <v>0</v>
      </c>
      <c r="D60" s="37">
        <v>2614</v>
      </c>
      <c r="E60" s="36"/>
      <c r="F60" s="37">
        <v>0</v>
      </c>
    </row>
    <row r="61" spans="1:6" ht="12.75">
      <c r="A61" s="49" t="s">
        <v>124</v>
      </c>
      <c r="B61" s="43" t="s">
        <v>143</v>
      </c>
      <c r="C61" s="37">
        <v>0</v>
      </c>
      <c r="D61" s="37">
        <v>255818</v>
      </c>
      <c r="E61" s="36"/>
      <c r="F61" s="37">
        <v>0</v>
      </c>
    </row>
    <row r="62" spans="1:6" ht="12.75">
      <c r="A62" s="49" t="s">
        <v>104</v>
      </c>
      <c r="B62" s="43" t="s">
        <v>144</v>
      </c>
      <c r="C62" s="37">
        <v>0</v>
      </c>
      <c r="D62" s="37">
        <v>166958</v>
      </c>
      <c r="E62" s="36"/>
      <c r="F62" s="37">
        <v>0</v>
      </c>
    </row>
    <row r="63" spans="1:6" ht="12.75">
      <c r="A63" s="66" t="s">
        <v>126</v>
      </c>
      <c r="B63" s="67" t="s">
        <v>145</v>
      </c>
      <c r="C63" s="39">
        <v>0</v>
      </c>
      <c r="D63" s="39">
        <v>0</v>
      </c>
      <c r="E63" s="36"/>
      <c r="F63" s="37">
        <v>0</v>
      </c>
    </row>
    <row r="64" spans="1:6" ht="12.75" hidden="1">
      <c r="A64" s="68">
        <v>1.7</v>
      </c>
      <c r="B64" s="69" t="s">
        <v>37</v>
      </c>
      <c r="C64" s="39">
        <v>0</v>
      </c>
      <c r="D64" s="39">
        <v>0</v>
      </c>
      <c r="E64" s="70"/>
      <c r="F64" s="39">
        <v>0</v>
      </c>
    </row>
    <row r="65" spans="1:6" ht="12.75">
      <c r="A65" s="71"/>
      <c r="B65" s="72"/>
      <c r="C65" s="73"/>
      <c r="D65" s="74"/>
      <c r="E65" s="74"/>
      <c r="F65" s="75"/>
    </row>
    <row r="66" spans="1:6" ht="12.75">
      <c r="A66" s="61" t="s">
        <v>106</v>
      </c>
      <c r="B66" s="76" t="s">
        <v>30</v>
      </c>
      <c r="C66" s="77">
        <f>C67+C80</f>
        <v>2402135</v>
      </c>
      <c r="D66" s="77">
        <f>D67+D80</f>
        <v>8299989</v>
      </c>
      <c r="E66" s="77">
        <f>E67+E80</f>
        <v>0</v>
      </c>
      <c r="F66" s="77">
        <f>F67+F80</f>
        <v>2072225</v>
      </c>
    </row>
    <row r="67" spans="1:6" ht="12.75">
      <c r="A67" s="78">
        <v>2.1</v>
      </c>
      <c r="B67" s="79" t="s">
        <v>146</v>
      </c>
      <c r="C67" s="33">
        <f>C68+C72+C78+C79</f>
        <v>983356</v>
      </c>
      <c r="D67" s="33">
        <f>D68+D72+D78+D79</f>
        <v>4248853</v>
      </c>
      <c r="E67" s="33">
        <f>E68+E72+E78+E79</f>
        <v>0</v>
      </c>
      <c r="F67" s="33">
        <f>F68+F72+F78+F79</f>
        <v>924554</v>
      </c>
    </row>
    <row r="68" spans="1:6" ht="12.75">
      <c r="A68" s="80" t="s">
        <v>16</v>
      </c>
      <c r="B68" s="81" t="s">
        <v>147</v>
      </c>
      <c r="C68" s="82">
        <f>C69+C70+C71</f>
        <v>115368</v>
      </c>
      <c r="D68" s="82">
        <f>D69+D70+D71</f>
        <v>2136770</v>
      </c>
      <c r="E68" s="82">
        <f>E69+E70+E71</f>
        <v>0</v>
      </c>
      <c r="F68" s="82">
        <f>F69+F70+F71</f>
        <v>159700</v>
      </c>
    </row>
    <row r="69" spans="1:6" ht="12.75">
      <c r="A69" s="83" t="s">
        <v>148</v>
      </c>
      <c r="B69" s="45" t="s">
        <v>418</v>
      </c>
      <c r="C69" s="55">
        <v>12300</v>
      </c>
      <c r="D69" s="55">
        <v>34054</v>
      </c>
      <c r="E69" s="56"/>
      <c r="F69" s="84">
        <v>83000</v>
      </c>
    </row>
    <row r="70" spans="1:6" ht="12.75">
      <c r="A70" s="83" t="s">
        <v>149</v>
      </c>
      <c r="B70" s="85" t="s">
        <v>419</v>
      </c>
      <c r="C70" s="55">
        <v>1212</v>
      </c>
      <c r="D70" s="55">
        <v>78419</v>
      </c>
      <c r="E70" s="56"/>
      <c r="F70" s="86">
        <v>1212</v>
      </c>
    </row>
    <row r="71" spans="1:6" ht="12.75">
      <c r="A71" s="83" t="s">
        <v>320</v>
      </c>
      <c r="B71" s="45" t="s">
        <v>150</v>
      </c>
      <c r="C71" s="55">
        <v>101856</v>
      </c>
      <c r="D71" s="55">
        <v>2024297</v>
      </c>
      <c r="E71" s="56"/>
      <c r="F71" s="330">
        <f>81866-6378</f>
        <v>75488</v>
      </c>
    </row>
    <row r="72" spans="1:6" ht="12.75">
      <c r="A72" s="80" t="s">
        <v>17</v>
      </c>
      <c r="B72" s="81" t="s">
        <v>151</v>
      </c>
      <c r="C72" s="82">
        <f>C73+C74+C75+C76</f>
        <v>867988</v>
      </c>
      <c r="D72" s="82">
        <f>D73+D74+D75+D76</f>
        <v>2065679</v>
      </c>
      <c r="E72" s="82">
        <f>E73+E74+E75+E76</f>
        <v>0</v>
      </c>
      <c r="F72" s="82">
        <f>F73+F74+F75+F76</f>
        <v>764854</v>
      </c>
    </row>
    <row r="73" spans="1:6" ht="12.75">
      <c r="A73" s="83" t="s">
        <v>152</v>
      </c>
      <c r="B73" s="45" t="s">
        <v>93</v>
      </c>
      <c r="C73" s="55">
        <v>7500</v>
      </c>
      <c r="D73" s="55">
        <v>7500</v>
      </c>
      <c r="E73" s="56"/>
      <c r="F73" s="36">
        <v>8500</v>
      </c>
    </row>
    <row r="74" spans="1:6" ht="12.75">
      <c r="A74" s="83" t="s">
        <v>153</v>
      </c>
      <c r="B74" s="45" t="s">
        <v>154</v>
      </c>
      <c r="C74" s="55">
        <v>290000</v>
      </c>
      <c r="D74" s="55">
        <v>290000</v>
      </c>
      <c r="E74" s="56"/>
      <c r="F74" s="330">
        <v>270000</v>
      </c>
    </row>
    <row r="75" spans="1:6" ht="12.75" hidden="1">
      <c r="A75" s="83" t="s">
        <v>155</v>
      </c>
      <c r="B75" s="45" t="s">
        <v>233</v>
      </c>
      <c r="C75" s="55">
        <v>0</v>
      </c>
      <c r="D75" s="55">
        <v>0</v>
      </c>
      <c r="E75" s="56"/>
      <c r="F75" s="36">
        <v>0</v>
      </c>
    </row>
    <row r="76" spans="1:6" ht="12.75">
      <c r="A76" s="83" t="s">
        <v>234</v>
      </c>
      <c r="B76" s="87" t="s">
        <v>156</v>
      </c>
      <c r="C76" s="55">
        <v>570488</v>
      </c>
      <c r="D76" s="55">
        <v>1768179</v>
      </c>
      <c r="E76" s="56"/>
      <c r="F76" s="86">
        <v>486354</v>
      </c>
    </row>
    <row r="77" spans="1:6" ht="12.75" hidden="1">
      <c r="A77" s="83" t="s">
        <v>129</v>
      </c>
      <c r="B77" s="85" t="s">
        <v>157</v>
      </c>
      <c r="C77" s="55"/>
      <c r="D77" s="55"/>
      <c r="E77" s="56"/>
      <c r="F77" s="36"/>
    </row>
    <row r="78" spans="1:6" ht="12.75">
      <c r="A78" s="80" t="s">
        <v>20</v>
      </c>
      <c r="B78" s="81" t="s">
        <v>420</v>
      </c>
      <c r="C78" s="54">
        <v>0</v>
      </c>
      <c r="D78" s="54">
        <v>46404</v>
      </c>
      <c r="E78" s="56"/>
      <c r="F78" s="88">
        <v>0</v>
      </c>
    </row>
    <row r="79" spans="1:6" ht="12.75">
      <c r="A79" s="80" t="s">
        <v>21</v>
      </c>
      <c r="B79" s="81" t="s">
        <v>298</v>
      </c>
      <c r="C79" s="54">
        <v>0</v>
      </c>
      <c r="D79" s="55">
        <v>0</v>
      </c>
      <c r="E79" s="56"/>
      <c r="F79" s="88">
        <v>0</v>
      </c>
    </row>
    <row r="80" spans="1:6" ht="12.75">
      <c r="A80" s="78">
        <v>2.3</v>
      </c>
      <c r="B80" s="79" t="s">
        <v>141</v>
      </c>
      <c r="C80" s="82">
        <f>C81+C82</f>
        <v>1418779</v>
      </c>
      <c r="D80" s="82">
        <f>D81+D82</f>
        <v>4051136</v>
      </c>
      <c r="E80" s="82">
        <f>E81+E82</f>
        <v>0</v>
      </c>
      <c r="F80" s="82">
        <f>F81+F82</f>
        <v>1147671</v>
      </c>
    </row>
    <row r="81" spans="1:6" ht="12.75">
      <c r="A81" s="83" t="s">
        <v>25</v>
      </c>
      <c r="B81" s="85" t="s">
        <v>421</v>
      </c>
      <c r="C81" s="54">
        <v>1418279</v>
      </c>
      <c r="D81" s="55">
        <v>3926704</v>
      </c>
      <c r="E81" s="56"/>
      <c r="F81" s="89">
        <f>1050620+96551</f>
        <v>1147171</v>
      </c>
    </row>
    <row r="82" spans="1:6" ht="12.75">
      <c r="A82" s="83" t="s">
        <v>26</v>
      </c>
      <c r="B82" s="85" t="s">
        <v>422</v>
      </c>
      <c r="C82" s="55">
        <v>500</v>
      </c>
      <c r="D82" s="34">
        <v>124432</v>
      </c>
      <c r="E82" s="36"/>
      <c r="F82" s="86">
        <v>500</v>
      </c>
    </row>
    <row r="83" spans="1:6" ht="12.75">
      <c r="A83" s="364" t="s">
        <v>107</v>
      </c>
      <c r="B83" s="365" t="s">
        <v>159</v>
      </c>
      <c r="C83" s="109">
        <v>84225</v>
      </c>
      <c r="D83" s="109">
        <v>84964</v>
      </c>
      <c r="E83" s="77"/>
      <c r="F83" s="366">
        <f>84169-77000</f>
        <v>7169</v>
      </c>
    </row>
    <row r="84" spans="1:6" ht="12.75">
      <c r="A84" s="90" t="s">
        <v>31</v>
      </c>
      <c r="B84" s="91" t="s">
        <v>40</v>
      </c>
      <c r="C84" s="92">
        <f>(C56+C66+C83)</f>
        <v>2486360</v>
      </c>
      <c r="D84" s="92">
        <f>(D56+D66+D83)</f>
        <v>8810401</v>
      </c>
      <c r="E84" s="92">
        <f>(E56+E66+E83)</f>
        <v>0</v>
      </c>
      <c r="F84" s="92">
        <f>(F56+F66+F83)</f>
        <v>2079394</v>
      </c>
    </row>
    <row r="85" spans="1:6" ht="12.75">
      <c r="A85" s="389" t="s">
        <v>215</v>
      </c>
      <c r="B85" s="389"/>
      <c r="C85" s="363">
        <f>(C53+C84)</f>
        <v>13706127</v>
      </c>
      <c r="D85" s="363">
        <f>(D53+D84)</f>
        <v>22200736</v>
      </c>
      <c r="E85" s="363" t="e">
        <f>(E53+E84)</f>
        <v>#REF!</v>
      </c>
      <c r="F85" s="363">
        <f>(F53+F84)</f>
        <v>14258480</v>
      </c>
    </row>
    <row r="86" spans="1:6" ht="15.75">
      <c r="A86" s="393" t="s">
        <v>409</v>
      </c>
      <c r="B86" s="393"/>
      <c r="C86" s="393"/>
      <c r="D86" s="393"/>
      <c r="E86" s="393"/>
      <c r="F86" s="393"/>
    </row>
    <row r="87" spans="1:6" ht="12.75">
      <c r="A87" s="197">
        <v>1.1</v>
      </c>
      <c r="B87" s="188" t="s">
        <v>41</v>
      </c>
      <c r="C87" s="189">
        <v>0</v>
      </c>
      <c r="D87" s="189">
        <v>411080</v>
      </c>
      <c r="E87" s="190"/>
      <c r="F87" s="190">
        <v>0</v>
      </c>
    </row>
    <row r="88" spans="1:6" ht="12.75">
      <c r="A88" s="198">
        <v>1.2</v>
      </c>
      <c r="B88" s="188" t="s">
        <v>71</v>
      </c>
      <c r="C88" s="191">
        <v>792702</v>
      </c>
      <c r="D88" s="191">
        <v>3736486</v>
      </c>
      <c r="E88" s="192"/>
      <c r="F88" s="193">
        <v>0</v>
      </c>
    </row>
    <row r="89" spans="1:6" ht="12.75">
      <c r="A89" s="199">
        <v>2.1</v>
      </c>
      <c r="B89" s="188" t="s">
        <v>42</v>
      </c>
      <c r="C89" s="189">
        <v>0</v>
      </c>
      <c r="D89" s="189">
        <v>1100583</v>
      </c>
      <c r="E89" s="192"/>
      <c r="F89" s="192">
        <v>0</v>
      </c>
    </row>
    <row r="90" spans="1:6" ht="12.75">
      <c r="A90" s="198">
        <v>2.2</v>
      </c>
      <c r="B90" s="188" t="s">
        <v>72</v>
      </c>
      <c r="C90" s="191">
        <v>0</v>
      </c>
      <c r="D90" s="194">
        <v>16236732</v>
      </c>
      <c r="E90" s="195"/>
      <c r="F90" s="196">
        <v>0</v>
      </c>
    </row>
    <row r="91" spans="1:6" ht="12.75">
      <c r="A91" s="391" t="s">
        <v>321</v>
      </c>
      <c r="B91" s="392"/>
      <c r="C91" s="200">
        <f>SUM(C87:C90)</f>
        <v>792702</v>
      </c>
      <c r="D91" s="200">
        <f>SUM(D87:D90)</f>
        <v>21484881</v>
      </c>
      <c r="E91" s="200">
        <f>SUM(E87:E90)</f>
        <v>0</v>
      </c>
      <c r="F91" s="200">
        <f>SUM(F87:F90)</f>
        <v>0</v>
      </c>
    </row>
    <row r="92" spans="1:6" ht="15.75">
      <c r="A92" s="379" t="s">
        <v>410</v>
      </c>
      <c r="B92" s="379"/>
      <c r="C92" s="379"/>
      <c r="D92" s="379"/>
      <c r="E92" s="379"/>
      <c r="F92" s="394"/>
    </row>
    <row r="93" spans="1:7" ht="12.75">
      <c r="A93" s="100">
        <v>1.1</v>
      </c>
      <c r="B93" s="187" t="s">
        <v>83</v>
      </c>
      <c r="C93" s="55">
        <v>0</v>
      </c>
      <c r="D93" s="34">
        <v>0</v>
      </c>
      <c r="E93" s="35"/>
      <c r="F93" s="101">
        <v>0</v>
      </c>
      <c r="G93" s="5"/>
    </row>
    <row r="94" spans="1:7" ht="12.75">
      <c r="A94" s="100">
        <v>1.2</v>
      </c>
      <c r="B94" s="187" t="s">
        <v>391</v>
      </c>
      <c r="C94" s="55">
        <v>0</v>
      </c>
      <c r="D94" s="34">
        <v>10000000</v>
      </c>
      <c r="E94" s="35"/>
      <c r="F94" s="201">
        <v>0</v>
      </c>
      <c r="G94" s="5"/>
    </row>
    <row r="95" spans="1:7" ht="12.75">
      <c r="A95" s="100">
        <v>1.3</v>
      </c>
      <c r="B95" s="187" t="s">
        <v>361</v>
      </c>
      <c r="C95" s="55">
        <v>0</v>
      </c>
      <c r="D95" s="34">
        <v>0</v>
      </c>
      <c r="E95" s="35"/>
      <c r="F95" s="201">
        <v>0</v>
      </c>
      <c r="G95" s="5"/>
    </row>
    <row r="96" spans="1:6" ht="12.75">
      <c r="A96" s="376" t="s">
        <v>322</v>
      </c>
      <c r="B96" s="377"/>
      <c r="C96" s="93">
        <f>SUM(C93:C95)</f>
        <v>0</v>
      </c>
      <c r="D96" s="93">
        <f>SUM(D93:D95)</f>
        <v>10000000</v>
      </c>
      <c r="E96" s="93">
        <f>SUM(E93:E95)</f>
        <v>0</v>
      </c>
      <c r="F96" s="93">
        <f>SUM(F93:F95)</f>
        <v>0</v>
      </c>
    </row>
    <row r="97" spans="1:6" ht="12.75">
      <c r="A97" s="385" t="s">
        <v>323</v>
      </c>
      <c r="B97" s="390"/>
      <c r="C97" s="102">
        <f>SUM(C85,C91,C96)</f>
        <v>14498829</v>
      </c>
      <c r="D97" s="102">
        <f>SUM(D85,D91,D96)</f>
        <v>53685617</v>
      </c>
      <c r="E97" s="102" t="e">
        <f>SUM(E85,E91,E96)</f>
        <v>#REF!</v>
      </c>
      <c r="F97" s="102">
        <f>SUM(F85,F91,F96)</f>
        <v>14258480</v>
      </c>
    </row>
    <row r="98" spans="1:6" ht="15.75" hidden="1">
      <c r="A98" s="379" t="s">
        <v>216</v>
      </c>
      <c r="B98" s="379"/>
      <c r="C98" s="379"/>
      <c r="D98" s="379"/>
      <c r="E98" s="379"/>
      <c r="F98" s="379"/>
    </row>
    <row r="99" spans="1:6" ht="12.75" hidden="1">
      <c r="A99" s="103"/>
      <c r="B99" s="104" t="s">
        <v>46</v>
      </c>
      <c r="C99" s="97">
        <v>37734</v>
      </c>
      <c r="D99" s="97">
        <v>37745</v>
      </c>
      <c r="E99" s="97"/>
      <c r="F99" s="97"/>
    </row>
    <row r="100" spans="1:6" ht="12.75" hidden="1">
      <c r="A100" s="68"/>
      <c r="B100" s="105" t="s">
        <v>47</v>
      </c>
      <c r="C100" s="106">
        <v>1817129</v>
      </c>
      <c r="D100" s="106">
        <v>304394</v>
      </c>
      <c r="E100" s="106"/>
      <c r="F100" s="106"/>
    </row>
    <row r="101" spans="1:6" ht="12.75" hidden="1">
      <c r="A101" s="381" t="s">
        <v>84</v>
      </c>
      <c r="B101" s="382"/>
      <c r="C101" s="77">
        <f>SUM(C99:C100)</f>
        <v>1854863</v>
      </c>
      <c r="D101" s="77">
        <f>SUM(D99:D100)</f>
        <v>342139</v>
      </c>
      <c r="E101" s="77">
        <f>SUM(E99:E100)</f>
        <v>0</v>
      </c>
      <c r="F101" s="77">
        <f>SUM(F99:F100)</f>
        <v>0</v>
      </c>
    </row>
    <row r="102" spans="1:6" ht="12.75" hidden="1">
      <c r="A102" s="107"/>
      <c r="B102" s="108" t="s">
        <v>82</v>
      </c>
      <c r="C102" s="109">
        <v>0</v>
      </c>
      <c r="D102" s="109">
        <v>887</v>
      </c>
      <c r="E102" s="77"/>
      <c r="F102" s="77"/>
    </row>
    <row r="103" spans="1:6" ht="12.75" hidden="1">
      <c r="A103" s="90"/>
      <c r="B103" s="110" t="s">
        <v>83</v>
      </c>
      <c r="C103" s="109">
        <v>87228</v>
      </c>
      <c r="D103" s="109">
        <v>87228</v>
      </c>
      <c r="E103" s="109"/>
      <c r="F103" s="109"/>
    </row>
    <row r="104" spans="1:6" ht="12.75" hidden="1">
      <c r="A104" s="111"/>
      <c r="B104" s="112" t="s">
        <v>96</v>
      </c>
      <c r="C104" s="113">
        <f>SUM(C101:C103)</f>
        <v>1942091</v>
      </c>
      <c r="D104" s="113">
        <f>SUM(D101:D103)</f>
        <v>430254</v>
      </c>
      <c r="E104" s="113">
        <f>SUM(E101:E103)</f>
        <v>0</v>
      </c>
      <c r="F104" s="113">
        <f>SUM(F101:F103)</f>
        <v>0</v>
      </c>
    </row>
    <row r="105" spans="1:6" ht="12.75" hidden="1">
      <c r="A105" s="376" t="s">
        <v>97</v>
      </c>
      <c r="B105" s="377"/>
      <c r="C105" s="95">
        <f>SUM(C97,C104)</f>
        <v>16440920</v>
      </c>
      <c r="D105" s="77">
        <f>SUM(D97,D104)</f>
        <v>54115871</v>
      </c>
      <c r="E105" s="77" t="e">
        <f>SUM(E97,E104)</f>
        <v>#REF!</v>
      </c>
      <c r="F105" s="77">
        <f>SUM(F97,F104)</f>
        <v>14258480</v>
      </c>
    </row>
    <row r="106" spans="1:6" ht="12.75">
      <c r="A106" s="399"/>
      <c r="B106" s="399"/>
      <c r="C106" s="399"/>
      <c r="D106" s="399"/>
      <c r="E106" s="399"/>
      <c r="F106" s="399"/>
    </row>
    <row r="107" spans="1:6" ht="12.75">
      <c r="A107" s="18"/>
      <c r="B107" s="18"/>
      <c r="C107" s="114"/>
      <c r="D107" s="115"/>
      <c r="E107" s="115"/>
      <c r="F107" s="115"/>
    </row>
    <row r="108" spans="1:6" ht="25.5">
      <c r="A108" s="317" t="s">
        <v>255</v>
      </c>
      <c r="B108" s="90" t="s">
        <v>52</v>
      </c>
      <c r="C108" s="317" t="s">
        <v>372</v>
      </c>
      <c r="D108" s="318" t="s">
        <v>373</v>
      </c>
      <c r="E108" s="319" t="s">
        <v>15</v>
      </c>
      <c r="F108" s="317" t="s">
        <v>374</v>
      </c>
    </row>
    <row r="109" spans="1:6" ht="15.75">
      <c r="A109" s="395" t="s">
        <v>73</v>
      </c>
      <c r="B109" s="396"/>
      <c r="C109" s="396"/>
      <c r="D109" s="396"/>
      <c r="E109" s="396"/>
      <c r="F109" s="396"/>
    </row>
    <row r="110" spans="1:6" ht="12.75">
      <c r="A110" s="118" t="s">
        <v>105</v>
      </c>
      <c r="B110" s="119" t="s">
        <v>43</v>
      </c>
      <c r="C110" s="77">
        <f>SUM(C111+C112+C113+C114+C119)</f>
        <v>7096692</v>
      </c>
      <c r="D110" s="77">
        <f>SUM(D111+D112+D113+D114+D119)</f>
        <v>8934617</v>
      </c>
      <c r="E110" s="77">
        <f>SUM(E111+E112+E113+E114+E119)</f>
        <v>0</v>
      </c>
      <c r="F110" s="77">
        <f>SUM(F111+F112+F113+F114+F119)</f>
        <v>7575701</v>
      </c>
    </row>
    <row r="111" spans="1:6" ht="12.75">
      <c r="A111" s="121">
        <v>1.1</v>
      </c>
      <c r="B111" s="122" t="s">
        <v>53</v>
      </c>
      <c r="C111" s="37">
        <v>3158311</v>
      </c>
      <c r="D111" s="37">
        <v>4087138</v>
      </c>
      <c r="E111" s="36"/>
      <c r="F111" s="308">
        <f>3427225+3504-3909</f>
        <v>3426820</v>
      </c>
    </row>
    <row r="112" spans="1:6" ht="12.75">
      <c r="A112" s="121">
        <v>1.2</v>
      </c>
      <c r="B112" s="122" t="s">
        <v>54</v>
      </c>
      <c r="C112" s="37">
        <v>668592</v>
      </c>
      <c r="D112" s="37">
        <v>847962</v>
      </c>
      <c r="E112" s="36"/>
      <c r="F112" s="308">
        <f>662213+614-865</f>
        <v>661962</v>
      </c>
    </row>
    <row r="113" spans="1:6" ht="12.75">
      <c r="A113" s="121">
        <v>1.3</v>
      </c>
      <c r="B113" s="81" t="s">
        <v>160</v>
      </c>
      <c r="C113" s="37">
        <v>3219569</v>
      </c>
      <c r="D113" s="37">
        <v>3956802</v>
      </c>
      <c r="E113" s="36"/>
      <c r="F113" s="308">
        <f>3470394+2540+7209-7000-10415-5622+6480-2935</f>
        <v>3460651</v>
      </c>
    </row>
    <row r="114" spans="1:6" ht="12.75">
      <c r="A114" s="121">
        <v>1.4</v>
      </c>
      <c r="B114" s="81" t="s">
        <v>161</v>
      </c>
      <c r="C114" s="52">
        <f>C115+C116+C117+C118</f>
        <v>50220</v>
      </c>
      <c r="D114" s="52">
        <f>D115+D116+D117+D118</f>
        <v>42715</v>
      </c>
      <c r="E114" s="52">
        <f>E115+E116+E117+E118</f>
        <v>0</v>
      </c>
      <c r="F114" s="52">
        <f>F115+F116+F117+F118</f>
        <v>26268</v>
      </c>
    </row>
    <row r="115" spans="1:6" ht="12.75">
      <c r="A115" s="121" t="s">
        <v>162</v>
      </c>
      <c r="B115" s="43" t="s">
        <v>163</v>
      </c>
      <c r="C115" s="37">
        <v>23962</v>
      </c>
      <c r="D115" s="37">
        <v>15685</v>
      </c>
      <c r="E115" s="36"/>
      <c r="F115" s="37">
        <v>0</v>
      </c>
    </row>
    <row r="116" spans="1:6" ht="12.75">
      <c r="A116" s="121" t="s">
        <v>164</v>
      </c>
      <c r="B116" s="43" t="s">
        <v>165</v>
      </c>
      <c r="C116" s="37">
        <v>0</v>
      </c>
      <c r="D116" s="37">
        <v>0</v>
      </c>
      <c r="E116" s="36"/>
      <c r="F116" s="37">
        <v>0</v>
      </c>
    </row>
    <row r="117" spans="1:7" ht="12.75">
      <c r="A117" s="123" t="s">
        <v>166</v>
      </c>
      <c r="B117" s="43" t="s">
        <v>167</v>
      </c>
      <c r="C117" s="37">
        <v>26193</v>
      </c>
      <c r="D117" s="37">
        <v>26965</v>
      </c>
      <c r="E117" s="36"/>
      <c r="F117" s="37">
        <v>26193</v>
      </c>
      <c r="G117" s="9"/>
    </row>
    <row r="118" spans="1:6" ht="12.75">
      <c r="A118" s="123" t="s">
        <v>168</v>
      </c>
      <c r="B118" s="43" t="s">
        <v>354</v>
      </c>
      <c r="C118" s="37">
        <v>65</v>
      </c>
      <c r="D118" s="37">
        <v>65</v>
      </c>
      <c r="E118" s="36"/>
      <c r="F118" s="37">
        <v>75</v>
      </c>
    </row>
    <row r="119" spans="1:6" ht="12.75" hidden="1">
      <c r="A119" s="124">
        <v>1.5</v>
      </c>
      <c r="B119" s="125" t="s">
        <v>169</v>
      </c>
      <c r="C119" s="37">
        <v>0</v>
      </c>
      <c r="D119" s="37">
        <v>0</v>
      </c>
      <c r="E119" s="36"/>
      <c r="F119" s="37">
        <v>0</v>
      </c>
    </row>
    <row r="120" spans="1:6" ht="12.75">
      <c r="A120" s="126">
        <v>2</v>
      </c>
      <c r="B120" s="127" t="s">
        <v>18</v>
      </c>
      <c r="C120" s="316">
        <f>SUM(C121,C132:C137)</f>
        <v>3842017</v>
      </c>
      <c r="D120" s="315">
        <f>SUM(D121,D132:D134)</f>
        <v>8848467</v>
      </c>
      <c r="E120" s="316">
        <f>SUM(E121,E132:E134)</f>
        <v>0</v>
      </c>
      <c r="F120" s="315" t="e">
        <f>SUM(F121,F132:F134)</f>
        <v>#REF!</v>
      </c>
    </row>
    <row r="121" spans="1:6" ht="12.75">
      <c r="A121" s="128">
        <v>2.1</v>
      </c>
      <c r="B121" s="129" t="s">
        <v>170</v>
      </c>
      <c r="C121" s="130">
        <f>SUM(C122,C123,C124,C125,)</f>
        <v>2520201</v>
      </c>
      <c r="D121" s="130">
        <f>SUM(D122,D123,D124,D125,)</f>
        <v>7576718</v>
      </c>
      <c r="E121" s="130">
        <f>SUM(E122,E123,E124,E125,)</f>
        <v>0</v>
      </c>
      <c r="F121" s="130" t="e">
        <f>SUM(F122,F123,F124,F125,)</f>
        <v>#REF!</v>
      </c>
    </row>
    <row r="122" spans="1:6" ht="12.75">
      <c r="A122" s="131" t="s">
        <v>16</v>
      </c>
      <c r="B122" s="45" t="s">
        <v>171</v>
      </c>
      <c r="C122" s="132">
        <v>159960</v>
      </c>
      <c r="D122" s="133">
        <v>200595</v>
      </c>
      <c r="E122" s="134"/>
      <c r="F122" s="135" t="e">
        <f>#REF!</f>
        <v>#REF!</v>
      </c>
    </row>
    <row r="123" spans="1:6" ht="12.75">
      <c r="A123" s="131" t="s">
        <v>17</v>
      </c>
      <c r="B123" s="45" t="s">
        <v>172</v>
      </c>
      <c r="C123" s="132">
        <v>31301</v>
      </c>
      <c r="D123" s="133">
        <v>40800</v>
      </c>
      <c r="E123" s="134"/>
      <c r="F123" s="135" t="e">
        <f>#REF!</f>
        <v>#REF!</v>
      </c>
    </row>
    <row r="124" spans="1:7" ht="12.75">
      <c r="A124" s="131" t="s">
        <v>129</v>
      </c>
      <c r="B124" s="85" t="s">
        <v>173</v>
      </c>
      <c r="C124" s="132">
        <v>837823</v>
      </c>
      <c r="D124" s="133">
        <v>5163322</v>
      </c>
      <c r="E124" s="134"/>
      <c r="F124" s="135" t="e">
        <f>#REF!</f>
        <v>#REF!</v>
      </c>
      <c r="G124" s="9"/>
    </row>
    <row r="125" spans="1:6" ht="12.75">
      <c r="A125" s="131" t="s">
        <v>55</v>
      </c>
      <c r="B125" s="85" t="s">
        <v>174</v>
      </c>
      <c r="C125" s="136">
        <f>SUM(C126:C129)</f>
        <v>1491117</v>
      </c>
      <c r="D125" s="136">
        <f>SUM(D126:D129)</f>
        <v>2172001</v>
      </c>
      <c r="E125" s="136">
        <f>SUM(E126:E129)</f>
        <v>0</v>
      </c>
      <c r="F125" s="136" t="e">
        <f>SUM(F126:F129)</f>
        <v>#REF!</v>
      </c>
    </row>
    <row r="126" spans="1:6" ht="12.75">
      <c r="A126" s="131" t="s">
        <v>56</v>
      </c>
      <c r="B126" s="45" t="s">
        <v>175</v>
      </c>
      <c r="C126" s="132">
        <v>382852</v>
      </c>
      <c r="D126" s="133">
        <v>605502</v>
      </c>
      <c r="E126" s="134"/>
      <c r="F126" s="135" t="e">
        <f>#REF!</f>
        <v>#REF!</v>
      </c>
    </row>
    <row r="127" spans="1:6" ht="12.75">
      <c r="A127" s="131" t="s">
        <v>176</v>
      </c>
      <c r="B127" s="45" t="s">
        <v>177</v>
      </c>
      <c r="C127" s="132">
        <v>946955</v>
      </c>
      <c r="D127" s="133">
        <v>1409519</v>
      </c>
      <c r="E127" s="134"/>
      <c r="F127" s="135" t="e">
        <f>#REF!</f>
        <v>#REF!</v>
      </c>
    </row>
    <row r="128" spans="1:6" ht="12.75">
      <c r="A128" s="131" t="s">
        <v>178</v>
      </c>
      <c r="B128" s="45" t="s">
        <v>179</v>
      </c>
      <c r="C128" s="132">
        <v>161310</v>
      </c>
      <c r="D128" s="133">
        <v>156980</v>
      </c>
      <c r="E128" s="134"/>
      <c r="F128" s="135" t="e">
        <f>#REF!</f>
        <v>#REF!</v>
      </c>
    </row>
    <row r="129" spans="1:6" ht="12.75" hidden="1">
      <c r="A129" s="131" t="s">
        <v>180</v>
      </c>
      <c r="B129" s="45" t="s">
        <v>181</v>
      </c>
      <c r="C129" s="132">
        <v>0</v>
      </c>
      <c r="D129" s="133">
        <v>0</v>
      </c>
      <c r="E129" s="134"/>
      <c r="F129" s="134">
        <v>0</v>
      </c>
    </row>
    <row r="130" spans="1:6" ht="12.75" hidden="1">
      <c r="A130" s="131"/>
      <c r="B130" s="45"/>
      <c r="C130" s="132"/>
      <c r="D130" s="133">
        <v>0</v>
      </c>
      <c r="E130" s="134"/>
      <c r="F130" s="135"/>
    </row>
    <row r="131" spans="1:6" ht="12.75" hidden="1">
      <c r="A131" s="63"/>
      <c r="B131" s="137"/>
      <c r="C131" s="34"/>
      <c r="D131" s="133">
        <v>0</v>
      </c>
      <c r="E131" s="36"/>
      <c r="F131" s="138"/>
    </row>
    <row r="132" spans="1:7" ht="12.75">
      <c r="A132" s="139">
        <v>2.2</v>
      </c>
      <c r="B132" s="43" t="s">
        <v>381</v>
      </c>
      <c r="C132" s="55">
        <v>0</v>
      </c>
      <c r="D132" s="133">
        <v>0</v>
      </c>
      <c r="E132" s="56"/>
      <c r="F132" s="140">
        <v>0</v>
      </c>
      <c r="G132" s="9"/>
    </row>
    <row r="133" spans="1:6" ht="12.75">
      <c r="A133" s="139">
        <v>2.3</v>
      </c>
      <c r="B133" s="43" t="s">
        <v>182</v>
      </c>
      <c r="C133" s="141">
        <v>1291798</v>
      </c>
      <c r="D133" s="133">
        <v>1203116</v>
      </c>
      <c r="E133" s="141"/>
      <c r="F133" s="48">
        <f>'céltart.'!D131</f>
        <v>1081049</v>
      </c>
    </row>
    <row r="134" spans="1:6" ht="12.75">
      <c r="A134" s="142">
        <v>2.4</v>
      </c>
      <c r="B134" s="67" t="s">
        <v>57</v>
      </c>
      <c r="C134" s="143">
        <v>30018</v>
      </c>
      <c r="D134" s="133">
        <v>68633</v>
      </c>
      <c r="E134" s="143"/>
      <c r="F134" s="298">
        <v>0</v>
      </c>
    </row>
    <row r="135" spans="1:6" ht="12.75">
      <c r="A135" s="145" t="s">
        <v>107</v>
      </c>
      <c r="B135" s="146" t="s">
        <v>221</v>
      </c>
      <c r="C135" s="37">
        <v>0</v>
      </c>
      <c r="D135" s="147">
        <v>0</v>
      </c>
      <c r="E135" s="148"/>
      <c r="F135" s="149" t="e">
        <f>#REF!</f>
        <v>#REF!</v>
      </c>
    </row>
    <row r="136" spans="1:6" ht="12.75" hidden="1">
      <c r="A136" s="150">
        <v>4.1</v>
      </c>
      <c r="B136" s="151" t="s">
        <v>1</v>
      </c>
      <c r="C136" s="152"/>
      <c r="D136" s="152"/>
      <c r="E136" s="148"/>
      <c r="F136" s="37"/>
    </row>
    <row r="137" spans="1:6" ht="12.75" hidden="1">
      <c r="A137" s="117">
        <v>4.2</v>
      </c>
      <c r="B137" s="153" t="s">
        <v>214</v>
      </c>
      <c r="C137" s="154"/>
      <c r="D137" s="154"/>
      <c r="E137" s="148"/>
      <c r="F137" s="39"/>
    </row>
    <row r="138" spans="1:6" ht="12.75">
      <c r="A138" s="155" t="s">
        <v>120</v>
      </c>
      <c r="B138" s="156" t="s">
        <v>45</v>
      </c>
      <c r="C138" s="60">
        <f>(C110+C120)</f>
        <v>10938709</v>
      </c>
      <c r="D138" s="60">
        <f>(D110+D120+D135)</f>
        <v>17783084</v>
      </c>
      <c r="E138" s="60">
        <f>(E110+E120)</f>
        <v>0</v>
      </c>
      <c r="F138" s="60" t="e">
        <f>(F110+F120+F135+F136+F137)</f>
        <v>#REF!</v>
      </c>
    </row>
    <row r="139" spans="1:6" ht="12.75">
      <c r="A139" s="157"/>
      <c r="B139" s="158"/>
      <c r="C139" s="159"/>
      <c r="D139" s="159"/>
      <c r="E139" s="159"/>
      <c r="F139" s="159"/>
    </row>
    <row r="140" spans="1:6" ht="12.75">
      <c r="A140" s="157"/>
      <c r="B140" s="158"/>
      <c r="C140" s="159"/>
      <c r="D140" s="159"/>
      <c r="E140" s="159"/>
      <c r="F140" s="159"/>
    </row>
    <row r="141" spans="1:6" ht="15.75">
      <c r="A141" s="397" t="s">
        <v>74</v>
      </c>
      <c r="B141" s="398"/>
      <c r="C141" s="398"/>
      <c r="D141" s="398"/>
      <c r="E141" s="398"/>
      <c r="F141" s="398"/>
    </row>
    <row r="142" spans="1:6" ht="12.75">
      <c r="A142" s="61">
        <v>1</v>
      </c>
      <c r="B142" s="267" t="s">
        <v>334</v>
      </c>
      <c r="C142" s="42">
        <f>SUM(C143:C145)</f>
        <v>75990</v>
      </c>
      <c r="D142" s="42">
        <f>SUM(D143:D149)</f>
        <v>2299612</v>
      </c>
      <c r="E142" s="42">
        <f>SUM(E143:E149)</f>
        <v>0</v>
      </c>
      <c r="F142" s="42">
        <f>SUM(F143:F149)</f>
        <v>86311</v>
      </c>
    </row>
    <row r="143" spans="1:6" ht="12.75">
      <c r="A143" s="266">
        <v>1.1</v>
      </c>
      <c r="B143" s="268" t="s">
        <v>335</v>
      </c>
      <c r="C143" s="64">
        <v>28888</v>
      </c>
      <c r="D143" s="64">
        <v>1526972</v>
      </c>
      <c r="E143" s="265"/>
      <c r="F143" s="37">
        <f>48592+10000+408</f>
        <v>59000</v>
      </c>
    </row>
    <row r="144" spans="1:6" ht="12.75">
      <c r="A144" s="121">
        <v>1.2</v>
      </c>
      <c r="B144" s="268" t="s">
        <v>336</v>
      </c>
      <c r="C144" s="37">
        <v>47102</v>
      </c>
      <c r="D144" s="37">
        <v>772640</v>
      </c>
      <c r="E144" s="265"/>
      <c r="F144" s="37">
        <f>27692-381</f>
        <v>27311</v>
      </c>
    </row>
    <row r="145" spans="1:6" ht="12.75" hidden="1">
      <c r="A145" s="121">
        <v>1.2</v>
      </c>
      <c r="B145" s="269" t="s">
        <v>183</v>
      </c>
      <c r="C145" s="52">
        <f>C146+C147+C148</f>
        <v>0</v>
      </c>
      <c r="D145" s="52">
        <f>D146+D147+D148</f>
        <v>0</v>
      </c>
      <c r="E145" s="270">
        <f>E146+E147+E148</f>
        <v>0</v>
      </c>
      <c r="F145" s="52">
        <f>F146+F147+F148</f>
        <v>0</v>
      </c>
    </row>
    <row r="146" spans="1:6" ht="12.75" hidden="1">
      <c r="A146" s="121">
        <v>1.2</v>
      </c>
      <c r="B146" s="264" t="s">
        <v>185</v>
      </c>
      <c r="C146" s="37">
        <v>0</v>
      </c>
      <c r="D146" s="37">
        <v>0</v>
      </c>
      <c r="E146" s="265"/>
      <c r="F146" s="37">
        <v>0</v>
      </c>
    </row>
    <row r="147" spans="1:6" ht="12.75" hidden="1">
      <c r="A147" s="121">
        <v>1.2</v>
      </c>
      <c r="B147" s="264" t="s">
        <v>187</v>
      </c>
      <c r="C147" s="37">
        <v>0</v>
      </c>
      <c r="D147" s="37">
        <v>0</v>
      </c>
      <c r="E147" s="265"/>
      <c r="F147" s="37">
        <v>0</v>
      </c>
    </row>
    <row r="148" spans="1:6" ht="12.75" hidden="1">
      <c r="A148" s="121">
        <v>1.2</v>
      </c>
      <c r="B148" s="263" t="s">
        <v>189</v>
      </c>
      <c r="C148" s="39">
        <v>0</v>
      </c>
      <c r="D148" s="39">
        <v>0</v>
      </c>
      <c r="E148" s="144"/>
      <c r="F148" s="39">
        <v>0</v>
      </c>
    </row>
    <row r="149" spans="1:6" ht="12.75">
      <c r="A149" s="271">
        <v>1.3</v>
      </c>
      <c r="B149" s="272" t="s">
        <v>337</v>
      </c>
      <c r="C149" s="37">
        <f>SUM(C150:C152)</f>
        <v>0</v>
      </c>
      <c r="D149" s="37">
        <f>SUM(D150:D152)</f>
        <v>0</v>
      </c>
      <c r="E149" s="37">
        <f>SUM(E150:E152)</f>
        <v>0</v>
      </c>
      <c r="F149" s="37">
        <f>SUM(F150:F152)</f>
        <v>0</v>
      </c>
    </row>
    <row r="150" spans="1:6" ht="12.75">
      <c r="A150" s="271" t="s">
        <v>184</v>
      </c>
      <c r="B150" s="273" t="s">
        <v>338</v>
      </c>
      <c r="C150" s="37">
        <v>0</v>
      </c>
      <c r="D150" s="37">
        <v>0</v>
      </c>
      <c r="E150" s="74"/>
      <c r="F150" s="265">
        <v>0</v>
      </c>
    </row>
    <row r="151" spans="1:6" ht="12.75">
      <c r="A151" s="271" t="s">
        <v>186</v>
      </c>
      <c r="B151" s="273" t="s">
        <v>339</v>
      </c>
      <c r="C151" s="37">
        <v>0</v>
      </c>
      <c r="D151" s="37">
        <v>0</v>
      </c>
      <c r="E151" s="74"/>
      <c r="F151" s="265">
        <v>0</v>
      </c>
    </row>
    <row r="152" spans="1:6" ht="12.75">
      <c r="A152" s="274" t="s">
        <v>188</v>
      </c>
      <c r="B152" s="273" t="s">
        <v>340</v>
      </c>
      <c r="C152" s="265">
        <v>0</v>
      </c>
      <c r="D152" s="37">
        <v>0</v>
      </c>
      <c r="E152" s="74"/>
      <c r="F152" s="265">
        <v>0</v>
      </c>
    </row>
    <row r="153" spans="1:6" ht="12.75">
      <c r="A153" s="68"/>
      <c r="B153" s="275"/>
      <c r="C153" s="277"/>
      <c r="D153" s="277"/>
      <c r="E153" s="278"/>
      <c r="F153" s="276"/>
    </row>
    <row r="154" spans="1:6" ht="12.75">
      <c r="A154" s="61" t="s">
        <v>106</v>
      </c>
      <c r="B154" s="76" t="s">
        <v>66</v>
      </c>
      <c r="C154" s="95">
        <f>SUM(C155,C158,C163,C166,C167,C168)</f>
        <v>3484130</v>
      </c>
      <c r="D154" s="77">
        <f>SUM(D155,D158,D163,D166,D167,D168)</f>
        <v>33488175</v>
      </c>
      <c r="E154" s="95">
        <f>SUM(E155,E158,E163,E166,E167,E168)</f>
        <v>0</v>
      </c>
      <c r="F154" s="77" t="e">
        <f>SUM(F155,F158,F163,F166,F167,F168)</f>
        <v>#REF!</v>
      </c>
    </row>
    <row r="155" spans="1:6" ht="12.75">
      <c r="A155" s="123">
        <v>2.1</v>
      </c>
      <c r="B155" s="160" t="s">
        <v>190</v>
      </c>
      <c r="C155" s="33">
        <f>C156+C157</f>
        <v>2064556</v>
      </c>
      <c r="D155" s="33">
        <f>D156+D157</f>
        <v>26858255</v>
      </c>
      <c r="E155" s="33">
        <f>E156+E157</f>
        <v>0</v>
      </c>
      <c r="F155" s="33" t="e">
        <f>F156+F157</f>
        <v>#REF!</v>
      </c>
    </row>
    <row r="156" spans="1:6" ht="12.75">
      <c r="A156" s="161" t="s">
        <v>16</v>
      </c>
      <c r="B156" s="45" t="s">
        <v>191</v>
      </c>
      <c r="C156" s="55">
        <v>2064556</v>
      </c>
      <c r="D156" s="34">
        <v>26858255</v>
      </c>
      <c r="E156" s="36"/>
      <c r="F156" s="35">
        <f>1527254-5000+3000+40000+1500+115000</f>
        <v>1681754</v>
      </c>
    </row>
    <row r="157" spans="1:6" ht="12.75" hidden="1">
      <c r="A157" s="161" t="s">
        <v>17</v>
      </c>
      <c r="B157" s="45" t="s">
        <v>299</v>
      </c>
      <c r="C157" s="55">
        <v>0</v>
      </c>
      <c r="D157" s="34">
        <v>0</v>
      </c>
      <c r="E157" s="36"/>
      <c r="F157" s="135" t="e">
        <f>#REF!</f>
        <v>#REF!</v>
      </c>
    </row>
    <row r="158" spans="1:6" ht="12.75">
      <c r="A158" s="123">
        <v>2.2</v>
      </c>
      <c r="B158" s="160" t="s">
        <v>192</v>
      </c>
      <c r="C158" s="82">
        <f>C159+C160+C161+C162</f>
        <v>611412</v>
      </c>
      <c r="D158" s="82">
        <f>D159+D160+D161+D162</f>
        <v>4392214</v>
      </c>
      <c r="E158" s="82">
        <f>E159+E160+E161+E162</f>
        <v>0</v>
      </c>
      <c r="F158" s="82">
        <f>F159+F160+F161+F162</f>
        <v>306818</v>
      </c>
    </row>
    <row r="159" spans="1:6" ht="12.75">
      <c r="A159" s="131" t="s">
        <v>21</v>
      </c>
      <c r="B159" s="45" t="s">
        <v>193</v>
      </c>
      <c r="C159" s="55">
        <v>110000</v>
      </c>
      <c r="D159" s="34">
        <v>3127971</v>
      </c>
      <c r="E159" s="36"/>
      <c r="F159" s="330">
        <f>100000-100000</f>
        <v>0</v>
      </c>
    </row>
    <row r="160" spans="1:6" ht="12.75">
      <c r="A160" s="131" t="s">
        <v>22</v>
      </c>
      <c r="B160" s="45" t="s">
        <v>194</v>
      </c>
      <c r="C160" s="55">
        <v>126000</v>
      </c>
      <c r="D160" s="34">
        <v>283889</v>
      </c>
      <c r="E160" s="36"/>
      <c r="F160" s="330">
        <f>70000+16000-86000</f>
        <v>0</v>
      </c>
    </row>
    <row r="161" spans="1:6" ht="12.75">
      <c r="A161" s="131" t="s">
        <v>23</v>
      </c>
      <c r="B161" s="45" t="s">
        <v>195</v>
      </c>
      <c r="C161" s="55">
        <v>100000</v>
      </c>
      <c r="D161" s="34">
        <v>467227</v>
      </c>
      <c r="E161" s="36"/>
      <c r="F161" s="330">
        <f>100000-100000</f>
        <v>0</v>
      </c>
    </row>
    <row r="162" spans="1:6" ht="12.75">
      <c r="A162" s="131" t="s">
        <v>24</v>
      </c>
      <c r="B162" s="45" t="s">
        <v>218</v>
      </c>
      <c r="C162" s="55">
        <v>275412</v>
      </c>
      <c r="D162" s="34">
        <v>513127</v>
      </c>
      <c r="E162" s="36"/>
      <c r="F162" s="330">
        <v>306818</v>
      </c>
    </row>
    <row r="163" spans="1:6" ht="12.75">
      <c r="A163" s="63">
        <v>2.3</v>
      </c>
      <c r="B163" s="81" t="s">
        <v>196</v>
      </c>
      <c r="C163" s="82">
        <f>C164+C165</f>
        <v>113500</v>
      </c>
      <c r="D163" s="82">
        <f>D164+D165</f>
        <v>483433</v>
      </c>
      <c r="E163" s="82">
        <f>E164+E165</f>
        <v>0</v>
      </c>
      <c r="F163" s="82" t="e">
        <f>F164+F165</f>
        <v>#REF!</v>
      </c>
    </row>
    <row r="164" spans="1:6" ht="12.75">
      <c r="A164" s="131" t="s">
        <v>25</v>
      </c>
      <c r="B164" s="45" t="s">
        <v>197</v>
      </c>
      <c r="C164" s="55">
        <v>77000</v>
      </c>
      <c r="D164" s="34">
        <v>288777</v>
      </c>
      <c r="E164" s="36"/>
      <c r="F164" s="135" t="e">
        <f>#REF!</f>
        <v>#REF!</v>
      </c>
    </row>
    <row r="165" spans="1:6" ht="12.75">
      <c r="A165" s="131" t="s">
        <v>26</v>
      </c>
      <c r="B165" s="45" t="s">
        <v>198</v>
      </c>
      <c r="C165" s="34">
        <v>36500</v>
      </c>
      <c r="D165" s="34">
        <v>194656</v>
      </c>
      <c r="E165" s="36"/>
      <c r="F165" s="135" t="e">
        <f>#REF!</f>
        <v>#REF!</v>
      </c>
    </row>
    <row r="166" spans="1:6" ht="12.75" hidden="1">
      <c r="A166" s="63">
        <v>2.4</v>
      </c>
      <c r="B166" s="43" t="s">
        <v>199</v>
      </c>
      <c r="C166" s="162">
        <v>0</v>
      </c>
      <c r="D166" s="34">
        <v>0</v>
      </c>
      <c r="E166" s="36"/>
      <c r="F166" s="163">
        <v>0</v>
      </c>
    </row>
    <row r="167" spans="1:6" ht="12.75" hidden="1">
      <c r="A167" s="63">
        <v>2.5</v>
      </c>
      <c r="B167" s="43" t="s">
        <v>65</v>
      </c>
      <c r="C167" s="37"/>
      <c r="D167" s="37"/>
      <c r="E167" s="36"/>
      <c r="F167" s="36">
        <f>23931-23931</f>
        <v>0</v>
      </c>
    </row>
    <row r="168" spans="1:6" ht="12.75">
      <c r="A168" s="164" t="s">
        <v>87</v>
      </c>
      <c r="B168" s="165" t="s">
        <v>101</v>
      </c>
      <c r="C168" s="99">
        <v>694662</v>
      </c>
      <c r="D168" s="99">
        <v>1754273</v>
      </c>
      <c r="E168" s="70"/>
      <c r="F168" s="166">
        <f>'céltart.'!D24</f>
        <v>804161</v>
      </c>
    </row>
    <row r="169" spans="1:6" ht="12.75">
      <c r="A169" s="167" t="s">
        <v>107</v>
      </c>
      <c r="B169" s="168" t="s">
        <v>81</v>
      </c>
      <c r="C169" s="141">
        <v>0</v>
      </c>
      <c r="D169" s="141">
        <v>0</v>
      </c>
      <c r="E169" s="141"/>
      <c r="F169" s="141" t="e">
        <f>#REF!</f>
        <v>#REF!</v>
      </c>
    </row>
    <row r="170" spans="1:6" ht="12.75">
      <c r="A170" s="90" t="s">
        <v>31</v>
      </c>
      <c r="B170" s="169" t="s">
        <v>89</v>
      </c>
      <c r="C170" s="42">
        <f>(C142+C154+C169)</f>
        <v>3560120</v>
      </c>
      <c r="D170" s="42">
        <f>(D142+D154+D169)</f>
        <v>35787787</v>
      </c>
      <c r="E170" s="42">
        <f>(E142+E154+E169)</f>
        <v>0</v>
      </c>
      <c r="F170" s="42" t="e">
        <f>(F142+F154+F169)</f>
        <v>#REF!</v>
      </c>
    </row>
    <row r="171" spans="1:6" ht="12.75">
      <c r="A171" s="376" t="s">
        <v>75</v>
      </c>
      <c r="B171" s="377"/>
      <c r="C171" s="42">
        <f>(C138+C170)</f>
        <v>14498829</v>
      </c>
      <c r="D171" s="42">
        <f>(D138+D170)</f>
        <v>53570871</v>
      </c>
      <c r="E171" s="42">
        <f>(E138+E170)</f>
        <v>0</v>
      </c>
      <c r="F171" s="42" t="e">
        <f>(F138+F170)</f>
        <v>#REF!</v>
      </c>
    </row>
    <row r="172" spans="1:6" ht="15.75">
      <c r="A172" s="379" t="s">
        <v>76</v>
      </c>
      <c r="B172" s="379"/>
      <c r="C172" s="379"/>
      <c r="D172" s="379"/>
      <c r="E172" s="379"/>
      <c r="F172" s="394"/>
    </row>
    <row r="173" spans="1:6" ht="12.75">
      <c r="A173" s="96">
        <v>1.1</v>
      </c>
      <c r="B173" s="32" t="s">
        <v>44</v>
      </c>
      <c r="C173" s="37">
        <v>0</v>
      </c>
      <c r="D173" s="97">
        <v>0</v>
      </c>
      <c r="E173" s="170"/>
      <c r="F173" s="97">
        <v>0</v>
      </c>
    </row>
    <row r="174" spans="1:6" ht="12.75">
      <c r="A174" s="98">
        <v>1.2</v>
      </c>
      <c r="B174" s="32" t="s">
        <v>77</v>
      </c>
      <c r="C174" s="55">
        <v>0</v>
      </c>
      <c r="D174" s="34">
        <v>0</v>
      </c>
      <c r="E174" s="171"/>
      <c r="F174" s="94">
        <v>0</v>
      </c>
    </row>
    <row r="175" spans="1:6" ht="12.75" hidden="1">
      <c r="A175" s="38">
        <v>2.1</v>
      </c>
      <c r="B175" s="32" t="s">
        <v>202</v>
      </c>
      <c r="C175" s="55">
        <v>0</v>
      </c>
      <c r="D175" s="34">
        <v>0</v>
      </c>
      <c r="E175" s="171"/>
      <c r="F175" s="94">
        <v>0</v>
      </c>
    </row>
    <row r="176" spans="1:6" ht="12.75">
      <c r="A176" s="98">
        <v>2</v>
      </c>
      <c r="B176" s="32" t="s">
        <v>203</v>
      </c>
      <c r="C176" s="99">
        <v>0</v>
      </c>
      <c r="D176" s="99">
        <v>0</v>
      </c>
      <c r="E176" s="172"/>
      <c r="F176" s="106">
        <v>0</v>
      </c>
    </row>
    <row r="177" spans="1:6" ht="12.75">
      <c r="A177" s="376" t="s">
        <v>78</v>
      </c>
      <c r="B177" s="377"/>
      <c r="C177" s="77">
        <f>SUM(C173:C176)</f>
        <v>0</v>
      </c>
      <c r="D177" s="77">
        <f>SUM(D173:D176)</f>
        <v>0</v>
      </c>
      <c r="E177" s="77">
        <f>SUM(E173:E176)</f>
        <v>0</v>
      </c>
      <c r="F177" s="113">
        <f>SUM(F173:F176)</f>
        <v>0</v>
      </c>
    </row>
    <row r="178" spans="1:6" ht="15.75" hidden="1">
      <c r="A178" s="379" t="s">
        <v>79</v>
      </c>
      <c r="B178" s="379"/>
      <c r="C178" s="379"/>
      <c r="D178" s="379"/>
      <c r="E178" s="379"/>
      <c r="F178" s="379"/>
    </row>
    <row r="179" spans="1:6" ht="12.75" hidden="1">
      <c r="A179" s="96"/>
      <c r="B179" s="116"/>
      <c r="C179" s="97">
        <v>0</v>
      </c>
      <c r="D179" s="97">
        <v>0</v>
      </c>
      <c r="E179" s="97">
        <f>(E255-E169)</f>
        <v>0</v>
      </c>
      <c r="F179" s="97">
        <v>0</v>
      </c>
    </row>
    <row r="180" spans="1:6" ht="12.75" hidden="1">
      <c r="A180" s="98"/>
      <c r="B180" s="32"/>
      <c r="C180" s="99">
        <v>0</v>
      </c>
      <c r="D180" s="99">
        <v>0</v>
      </c>
      <c r="E180" s="99" t="e">
        <f>E179-#REF!</f>
        <v>#REF!</v>
      </c>
      <c r="F180" s="99">
        <v>0</v>
      </c>
    </row>
    <row r="181" spans="1:6" ht="12.75" hidden="1">
      <c r="A181" s="378" t="s">
        <v>80</v>
      </c>
      <c r="B181" s="378"/>
      <c r="C181" s="77">
        <f>SUM(C179:C180)</f>
        <v>0</v>
      </c>
      <c r="D181" s="77">
        <f>SUM(D179:D180)</f>
        <v>0</v>
      </c>
      <c r="E181" s="77" t="e">
        <f>SUM(E179:E180)</f>
        <v>#REF!</v>
      </c>
      <c r="F181" s="77">
        <f>SUM(F179:F180)</f>
        <v>0</v>
      </c>
    </row>
    <row r="182" spans="1:6" ht="15.75" hidden="1">
      <c r="A182" s="383" t="s">
        <v>212</v>
      </c>
      <c r="B182" s="383"/>
      <c r="C182" s="383"/>
      <c r="D182" s="383"/>
      <c r="E182" s="384"/>
      <c r="F182" s="173"/>
    </row>
    <row r="183" spans="1:6" ht="12.75" hidden="1">
      <c r="A183" s="174"/>
      <c r="B183" s="32" t="s">
        <v>217</v>
      </c>
      <c r="C183" s="175">
        <v>0</v>
      </c>
      <c r="D183" s="175">
        <v>0</v>
      </c>
      <c r="E183" s="176">
        <f>D98</f>
        <v>0</v>
      </c>
      <c r="F183" s="175">
        <v>0</v>
      </c>
    </row>
    <row r="184" spans="1:6" ht="12.75" hidden="1">
      <c r="A184" s="376" t="s">
        <v>213</v>
      </c>
      <c r="B184" s="377"/>
      <c r="C184" s="176">
        <f>SUM(C183)</f>
        <v>0</v>
      </c>
      <c r="D184" s="176">
        <f>SUM(D183)</f>
        <v>0</v>
      </c>
      <c r="E184" s="176">
        <f>SUM(E183)</f>
        <v>0</v>
      </c>
      <c r="F184" s="176">
        <f>SUM(F183)</f>
        <v>0</v>
      </c>
    </row>
    <row r="185" spans="1:6" ht="15.75">
      <c r="A185" s="393" t="s">
        <v>341</v>
      </c>
      <c r="B185" s="393"/>
      <c r="C185" s="393"/>
      <c r="D185" s="393"/>
      <c r="E185" s="393"/>
      <c r="F185" s="393"/>
    </row>
    <row r="186" spans="1:6" ht="25.5">
      <c r="A186" s="320">
        <v>1.1</v>
      </c>
      <c r="B186" s="279" t="s">
        <v>382</v>
      </c>
      <c r="C186" s="325">
        <v>0</v>
      </c>
      <c r="D186" s="97">
        <v>114746</v>
      </c>
      <c r="E186" s="281"/>
      <c r="F186" s="97">
        <v>0</v>
      </c>
    </row>
    <row r="187" spans="1:6" ht="12.75">
      <c r="A187" s="321">
        <v>1.2</v>
      </c>
      <c r="B187" s="279" t="s">
        <v>362</v>
      </c>
      <c r="C187" s="326">
        <v>0</v>
      </c>
      <c r="D187" s="328">
        <v>0</v>
      </c>
      <c r="E187" s="95"/>
      <c r="F187" s="324">
        <v>0</v>
      </c>
    </row>
    <row r="188" spans="1:6" ht="12.75" hidden="1">
      <c r="A188" s="321">
        <v>1.2</v>
      </c>
      <c r="B188" s="322" t="s">
        <v>363</v>
      </c>
      <c r="C188" s="327">
        <v>0</v>
      </c>
      <c r="D188" s="329">
        <v>0</v>
      </c>
      <c r="E188" s="120"/>
      <c r="F188" s="280">
        <v>0</v>
      </c>
    </row>
    <row r="189" spans="1:6" ht="12.75">
      <c r="A189" s="376" t="s">
        <v>342</v>
      </c>
      <c r="B189" s="380"/>
      <c r="C189" s="323">
        <f>C186+C187+C188</f>
        <v>0</v>
      </c>
      <c r="D189" s="323">
        <f>D186+D187+D188</f>
        <v>114746</v>
      </c>
      <c r="E189" s="323">
        <f>E186+E187+E188</f>
        <v>0</v>
      </c>
      <c r="F189" s="323">
        <f>F186+F187+F188</f>
        <v>0</v>
      </c>
    </row>
    <row r="190" spans="1:7" ht="12.75">
      <c r="A190" s="385" t="s">
        <v>88</v>
      </c>
      <c r="B190" s="380"/>
      <c r="C190" s="177">
        <f>SUM(C171,C177,C184,C181,C187)</f>
        <v>14498829</v>
      </c>
      <c r="D190" s="177">
        <f>SUM(D171,D177,D184,D181,D187,D186,D188)</f>
        <v>53685617</v>
      </c>
      <c r="E190" s="177" t="e">
        <f>SUM(E171,E177,E184,E181,E187,E186)</f>
        <v>#REF!</v>
      </c>
      <c r="F190" s="177" t="e">
        <f>SUM(F171,F177,F184,F181,F187,F186)</f>
        <v>#REF!</v>
      </c>
      <c r="G190" s="5" t="e">
        <f>F97-F190</f>
        <v>#REF!</v>
      </c>
    </row>
    <row r="191" spans="1:6" ht="12.75">
      <c r="A191" s="178"/>
      <c r="B191" s="178"/>
      <c r="C191" s="179"/>
      <c r="D191" s="179"/>
      <c r="E191" s="179"/>
      <c r="F191" s="179"/>
    </row>
    <row r="192" spans="1:6" ht="15.75" hidden="1">
      <c r="A192" s="379" t="s">
        <v>100</v>
      </c>
      <c r="B192" s="379"/>
      <c r="C192" s="379"/>
      <c r="D192" s="379"/>
      <c r="E192" s="379"/>
      <c r="F192" s="379"/>
    </row>
    <row r="193" spans="1:6" ht="12.75" hidden="1">
      <c r="A193" s="103"/>
      <c r="B193" s="104" t="s">
        <v>48</v>
      </c>
      <c r="C193" s="97">
        <v>6229</v>
      </c>
      <c r="D193" s="97">
        <v>6240</v>
      </c>
      <c r="E193" s="97"/>
      <c r="F193" s="97"/>
    </row>
    <row r="194" spans="1:6" ht="12.75" hidden="1">
      <c r="A194" s="68"/>
      <c r="B194" s="105" t="s">
        <v>49</v>
      </c>
      <c r="C194" s="106">
        <v>1934136</v>
      </c>
      <c r="D194" s="106">
        <v>421401</v>
      </c>
      <c r="E194" s="106"/>
      <c r="F194" s="106"/>
    </row>
    <row r="195" spans="1:6" ht="12.75" hidden="1">
      <c r="A195" s="381" t="s">
        <v>90</v>
      </c>
      <c r="B195" s="382"/>
      <c r="C195" s="77">
        <f>SUM(C193:C194)</f>
        <v>1940365</v>
      </c>
      <c r="D195" s="77">
        <f>SUM(D193:D194)</f>
        <v>427641</v>
      </c>
      <c r="E195" s="77">
        <f>SUM(E193:E194)</f>
        <v>0</v>
      </c>
      <c r="F195" s="77">
        <f>SUM(F193:F194)</f>
        <v>0</v>
      </c>
    </row>
    <row r="196" spans="1:6" ht="12.75" hidden="1">
      <c r="A196" s="90"/>
      <c r="B196" s="110" t="s">
        <v>78</v>
      </c>
      <c r="C196" s="109">
        <v>1726</v>
      </c>
      <c r="D196" s="109">
        <v>2613</v>
      </c>
      <c r="E196" s="109"/>
      <c r="F196" s="109"/>
    </row>
    <row r="197" spans="1:6" ht="12.75" hidden="1">
      <c r="A197" s="111"/>
      <c r="B197" s="112" t="s">
        <v>98</v>
      </c>
      <c r="C197" s="113">
        <f>SUM(C195:C196)</f>
        <v>1942091</v>
      </c>
      <c r="D197" s="113">
        <f>SUM(D195:D196)</f>
        <v>430254</v>
      </c>
      <c r="E197" s="113">
        <f>SUM(E195:E196)</f>
        <v>0</v>
      </c>
      <c r="F197" s="113">
        <f>SUM(F195:F196)</f>
        <v>0</v>
      </c>
    </row>
    <row r="198" spans="1:6" ht="12.75" hidden="1">
      <c r="A198" s="376" t="s">
        <v>99</v>
      </c>
      <c r="B198" s="377"/>
      <c r="C198" s="77">
        <f>SUM(C190,C197)</f>
        <v>16440920</v>
      </c>
      <c r="D198" s="77">
        <f>SUM(D190,D197)</f>
        <v>54115871</v>
      </c>
      <c r="E198" s="77" t="e">
        <f>SUM(E190,E197)</f>
        <v>#REF!</v>
      </c>
      <c r="F198" s="77" t="e">
        <f>SUM(F190,F197)</f>
        <v>#REF!</v>
      </c>
    </row>
    <row r="199" spans="1:6" ht="12.75">
      <c r="A199" s="180"/>
      <c r="B199" s="180"/>
      <c r="C199" s="181"/>
      <c r="D199" s="182"/>
      <c r="E199" s="182"/>
      <c r="F199" s="182"/>
    </row>
    <row r="200" spans="1:6" ht="12.75">
      <c r="A200" s="183"/>
      <c r="B200" s="183" t="s">
        <v>102</v>
      </c>
      <c r="C200" s="184">
        <f>SUM(C201:C203)</f>
        <v>1312</v>
      </c>
      <c r="D200" s="184">
        <f>SUM(D201:D203)</f>
        <v>1331</v>
      </c>
      <c r="E200" s="184">
        <f>SUM(E201:E203)</f>
        <v>0</v>
      </c>
      <c r="F200" s="184">
        <f>SUM(F201:F203)</f>
        <v>1215</v>
      </c>
    </row>
    <row r="201" spans="1:6" ht="12.75">
      <c r="A201" s="72"/>
      <c r="B201" s="72" t="s">
        <v>200</v>
      </c>
      <c r="C201" s="72">
        <v>303</v>
      </c>
      <c r="D201" s="185">
        <v>303</v>
      </c>
      <c r="E201" s="184"/>
      <c r="F201" s="186">
        <v>191</v>
      </c>
    </row>
    <row r="202" spans="1:6" ht="12.75">
      <c r="A202" s="72"/>
      <c r="B202" s="72" t="s">
        <v>201</v>
      </c>
      <c r="C202" s="72">
        <v>986</v>
      </c>
      <c r="D202" s="185">
        <v>995</v>
      </c>
      <c r="E202" s="184"/>
      <c r="F202" s="186">
        <v>1001</v>
      </c>
    </row>
    <row r="203" spans="1:6" ht="12.75">
      <c r="A203" s="72"/>
      <c r="B203" s="72" t="s">
        <v>306</v>
      </c>
      <c r="C203" s="72">
        <v>23</v>
      </c>
      <c r="D203" s="185">
        <v>33</v>
      </c>
      <c r="E203" s="184"/>
      <c r="F203" s="186">
        <f>33-10</f>
        <v>23</v>
      </c>
    </row>
    <row r="204" ht="12.75">
      <c r="A204" s="1"/>
    </row>
    <row r="205" ht="12.75">
      <c r="A205" s="1"/>
    </row>
    <row r="208" spans="2:6" ht="15.75">
      <c r="B208" s="11" t="s">
        <v>262</v>
      </c>
      <c r="D208" s="17"/>
      <c r="F208" s="5">
        <f>F85</f>
        <v>14258480</v>
      </c>
    </row>
    <row r="209" spans="2:6" ht="15.75">
      <c r="B209" s="12" t="s">
        <v>263</v>
      </c>
      <c r="F209" s="5">
        <f>F91</f>
        <v>0</v>
      </c>
    </row>
    <row r="210" spans="2:6" ht="15.75">
      <c r="B210" s="11" t="s">
        <v>264</v>
      </c>
      <c r="F210">
        <f>F172</f>
        <v>0</v>
      </c>
    </row>
    <row r="211" ht="15.75">
      <c r="B211" s="11" t="s">
        <v>265</v>
      </c>
    </row>
    <row r="212" ht="15.75">
      <c r="B212" s="11" t="s">
        <v>266</v>
      </c>
    </row>
    <row r="213" ht="15.75">
      <c r="B213" s="11" t="s">
        <v>267</v>
      </c>
    </row>
    <row r="214" ht="15.75">
      <c r="B214" s="11" t="s">
        <v>268</v>
      </c>
    </row>
    <row r="215" spans="2:6" ht="15.75">
      <c r="B215" s="11" t="s">
        <v>269</v>
      </c>
      <c r="F215">
        <f>F202</f>
        <v>1001</v>
      </c>
    </row>
    <row r="216" spans="2:6" ht="15.75">
      <c r="B216" s="11" t="s">
        <v>270</v>
      </c>
      <c r="F216">
        <f>F201</f>
        <v>191</v>
      </c>
    </row>
    <row r="217" ht="15.75">
      <c r="B217" s="13"/>
    </row>
    <row r="218" ht="15.75">
      <c r="B218" s="13" t="s">
        <v>271</v>
      </c>
    </row>
    <row r="219" ht="15.75">
      <c r="B219" s="13"/>
    </row>
    <row r="220" ht="15.75">
      <c r="B220" s="2" t="s">
        <v>272</v>
      </c>
    </row>
    <row r="221" spans="2:6" ht="15.75">
      <c r="B221" s="12" t="s">
        <v>273</v>
      </c>
      <c r="F221" s="5" t="e">
        <f>F53+#REF!</f>
        <v>#REF!</v>
      </c>
    </row>
    <row r="222" spans="2:6" ht="15.75">
      <c r="B222" s="12" t="s">
        <v>274</v>
      </c>
      <c r="F222" s="5">
        <f>F91</f>
        <v>0</v>
      </c>
    </row>
    <row r="223" spans="2:6" ht="15.75">
      <c r="B223" s="12" t="s">
        <v>275</v>
      </c>
      <c r="F223" s="5">
        <f>F139</f>
        <v>0</v>
      </c>
    </row>
    <row r="224" ht="15.75">
      <c r="B224" s="12" t="s">
        <v>92</v>
      </c>
    </row>
    <row r="225" spans="2:6" ht="15.75">
      <c r="B225" s="14" t="s">
        <v>276</v>
      </c>
      <c r="F225" s="5" t="e">
        <f>F111+F122</f>
        <v>#REF!</v>
      </c>
    </row>
    <row r="226" spans="2:6" ht="15.75">
      <c r="B226" s="14" t="s">
        <v>277</v>
      </c>
      <c r="F226" s="5" t="e">
        <f>F112+F123</f>
        <v>#REF!</v>
      </c>
    </row>
    <row r="227" spans="2:6" ht="15.75">
      <c r="B227" s="14" t="s">
        <v>278</v>
      </c>
      <c r="F227" s="5" t="e">
        <f>F113+F124</f>
        <v>#REF!</v>
      </c>
    </row>
    <row r="228" spans="2:6" ht="15.75">
      <c r="B228" s="14" t="s">
        <v>279</v>
      </c>
      <c r="F228">
        <v>0</v>
      </c>
    </row>
    <row r="229" spans="2:6" ht="15.75">
      <c r="B229" s="14" t="s">
        <v>280</v>
      </c>
      <c r="F229" s="5" t="e">
        <f>F114+F125</f>
        <v>#REF!</v>
      </c>
    </row>
    <row r="230" ht="15.75">
      <c r="B230" s="14" t="s">
        <v>281</v>
      </c>
    </row>
    <row r="231" ht="15.75">
      <c r="B231" s="14" t="s">
        <v>282</v>
      </c>
    </row>
    <row r="232" spans="2:6" ht="15.75">
      <c r="B232" s="14" t="s">
        <v>283</v>
      </c>
      <c r="F232" s="5">
        <f>F133</f>
        <v>1081049</v>
      </c>
    </row>
    <row r="233" spans="2:6" ht="15.75">
      <c r="B233" s="11" t="s">
        <v>284</v>
      </c>
      <c r="F233" s="5" t="e">
        <f>F84+#REF!</f>
        <v>#REF!</v>
      </c>
    </row>
    <row r="234" ht="15.75">
      <c r="B234" s="11" t="s">
        <v>285</v>
      </c>
    </row>
    <row r="235" ht="15.75">
      <c r="B235" s="2"/>
    </row>
    <row r="236" ht="15.75">
      <c r="B236" s="2"/>
    </row>
    <row r="237" ht="15.75">
      <c r="B237" s="2"/>
    </row>
    <row r="238" spans="2:6" ht="15.75">
      <c r="B238" s="11" t="s">
        <v>286</v>
      </c>
      <c r="F238" s="5" t="e">
        <f>F170</f>
        <v>#REF!</v>
      </c>
    </row>
    <row r="239" ht="15.75">
      <c r="B239" s="11" t="s">
        <v>92</v>
      </c>
    </row>
    <row r="240" spans="2:6" ht="15.75">
      <c r="B240" s="15" t="s">
        <v>287</v>
      </c>
      <c r="F240" s="5">
        <f>F156</f>
        <v>1681754</v>
      </c>
    </row>
    <row r="241" spans="2:6" ht="15.75">
      <c r="B241" s="15" t="s">
        <v>288</v>
      </c>
      <c r="F241" s="5">
        <f>F158</f>
        <v>306818</v>
      </c>
    </row>
    <row r="242" spans="2:6" ht="15.75">
      <c r="B242" s="15" t="s">
        <v>289</v>
      </c>
      <c r="F242">
        <f>H142</f>
        <v>0</v>
      </c>
    </row>
    <row r="243" spans="2:6" ht="15.75">
      <c r="B243" s="16" t="s">
        <v>290</v>
      </c>
      <c r="F243" s="5" t="e">
        <f>F149+F163</f>
        <v>#REF!</v>
      </c>
    </row>
    <row r="244" spans="2:6" ht="15.75">
      <c r="B244" s="16" t="s">
        <v>291</v>
      </c>
      <c r="F244" s="5">
        <f>F168</f>
        <v>804161</v>
      </c>
    </row>
    <row r="245" ht="15.75">
      <c r="B245" s="16" t="s">
        <v>292</v>
      </c>
    </row>
    <row r="246" ht="15.75">
      <c r="B246" s="16" t="s">
        <v>293</v>
      </c>
    </row>
    <row r="247" ht="15.75">
      <c r="B247" s="2"/>
    </row>
    <row r="248" ht="15.75">
      <c r="B248" s="2" t="s">
        <v>294</v>
      </c>
    </row>
    <row r="249" ht="15.75">
      <c r="B249" s="2"/>
    </row>
    <row r="250" spans="2:6" ht="15.75">
      <c r="B250" s="2" t="s">
        <v>295</v>
      </c>
      <c r="F250" s="5">
        <f>F133+F168</f>
        <v>1885210</v>
      </c>
    </row>
  </sheetData>
  <sheetProtection/>
  <mergeCells count="28">
    <mergeCell ref="A98:F98"/>
    <mergeCell ref="A185:F185"/>
    <mergeCell ref="A177:B177"/>
    <mergeCell ref="A109:F109"/>
    <mergeCell ref="A172:F172"/>
    <mergeCell ref="A101:B101"/>
    <mergeCell ref="A105:B105"/>
    <mergeCell ref="A141:F141"/>
    <mergeCell ref="A106:F106"/>
    <mergeCell ref="A2:F2"/>
    <mergeCell ref="A55:F55"/>
    <mergeCell ref="A85:B85"/>
    <mergeCell ref="A97:B97"/>
    <mergeCell ref="A91:B91"/>
    <mergeCell ref="A86:F86"/>
    <mergeCell ref="A92:F92"/>
    <mergeCell ref="A96:B96"/>
    <mergeCell ref="A184:B184"/>
    <mergeCell ref="A181:B181"/>
    <mergeCell ref="A192:F192"/>
    <mergeCell ref="A189:B189"/>
    <mergeCell ref="A198:B198"/>
    <mergeCell ref="A171:B171"/>
    <mergeCell ref="A195:B195"/>
    <mergeCell ref="A182:E182"/>
    <mergeCell ref="A178:F178"/>
    <mergeCell ref="A190:B190"/>
  </mergeCells>
  <printOptions headings="1" horizontalCentered="1" verticalCentered="1"/>
  <pageMargins left="0" right="0" top="0.984251968503937" bottom="0.4724409448818898" header="0.3937007874015748" footer="0.1968503937007874"/>
  <pageSetup blackAndWhite="1" horizontalDpi="600" verticalDpi="600" orientation="portrait" paperSize="9" scale="80" r:id="rId1"/>
  <headerFooter alignWithMargins="0">
    <oddHeader>&amp;C&amp;"Times New Roman CE,Normál"&amp;12&amp;P/5
Bevételek és kiadások 
pénzforgalmi mérlege &amp;R&amp;"Times New Roman CE,Normál"&amp;12 1. sz. melléklet
a .../2020.
. (   ) sz. önkormányzati rendelethez
(ezer Ft-ban)</oddHeader>
    <oddFooter>&amp;L&amp;"Times New Roman CE,Normál"&amp;D/&amp;T&amp;C&amp;"Times New Roman CE,Normál"&amp;F/&amp;A    Garamvölgyiné</oddFooter>
  </headerFooter>
  <rowBreaks count="3" manualBreakCount="3">
    <brk id="53" max="5" man="1"/>
    <brk id="106" max="5" man="1"/>
    <brk id="17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44"/>
  <sheetViews>
    <sheetView tabSelected="1" view="pageBreakPreview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7" sqref="D7"/>
    </sheetView>
  </sheetViews>
  <sheetFormatPr defaultColWidth="9.00390625" defaultRowHeight="12.75"/>
  <cols>
    <col min="1" max="1" width="86.125" style="6" customWidth="1"/>
    <col min="2" max="2" width="14.875" style="5" customWidth="1"/>
    <col min="3" max="3" width="13.25390625" style="5" customWidth="1"/>
    <col min="4" max="4" width="11.75390625" style="7" customWidth="1"/>
    <col min="5" max="5" width="37.00390625" style="0" customWidth="1"/>
  </cols>
  <sheetData>
    <row r="1" spans="1:5" ht="19.5" customHeight="1">
      <c r="A1" s="370" t="s">
        <v>91</v>
      </c>
      <c r="B1" s="400" t="s">
        <v>369</v>
      </c>
      <c r="C1" s="371" t="s">
        <v>356</v>
      </c>
      <c r="D1" s="368" t="s">
        <v>370</v>
      </c>
      <c r="E1" s="370" t="s">
        <v>95</v>
      </c>
    </row>
    <row r="2" spans="1:5" ht="32.25" customHeight="1">
      <c r="A2" s="372"/>
      <c r="B2" s="401"/>
      <c r="C2" s="373" t="s">
        <v>252</v>
      </c>
      <c r="D2" s="369" t="s">
        <v>94</v>
      </c>
      <c r="E2" s="372"/>
    </row>
    <row r="3" spans="1:5" ht="19.5" customHeight="1">
      <c r="A3" s="309" t="s">
        <v>108</v>
      </c>
      <c r="B3" s="338"/>
      <c r="C3" s="338"/>
      <c r="D3" s="338"/>
      <c r="E3" s="339"/>
    </row>
    <row r="4" spans="1:5" ht="28.5" customHeight="1">
      <c r="A4" s="25" t="s">
        <v>223</v>
      </c>
      <c r="B4" s="282">
        <v>2400</v>
      </c>
      <c r="C4" s="282">
        <v>0</v>
      </c>
      <c r="D4" s="282">
        <v>2400</v>
      </c>
      <c r="E4" s="301"/>
    </row>
    <row r="5" spans="1:5" ht="21.75" customHeight="1">
      <c r="A5" s="25" t="s">
        <v>379</v>
      </c>
      <c r="B5" s="282">
        <v>0</v>
      </c>
      <c r="C5" s="282">
        <v>26949</v>
      </c>
      <c r="D5" s="282"/>
      <c r="E5" s="301"/>
    </row>
    <row r="6" spans="1:5" ht="17.25" customHeight="1">
      <c r="A6" s="25" t="s">
        <v>380</v>
      </c>
      <c r="B6" s="282">
        <v>0</v>
      </c>
      <c r="C6" s="282">
        <v>1500</v>
      </c>
      <c r="D6" s="282"/>
      <c r="E6" s="301"/>
    </row>
    <row r="7" spans="1:5" ht="27.75" customHeight="1">
      <c r="A7" s="25" t="s">
        <v>60</v>
      </c>
      <c r="B7" s="282">
        <v>0</v>
      </c>
      <c r="C7" s="282">
        <v>0</v>
      </c>
      <c r="D7" s="282">
        <v>1500</v>
      </c>
      <c r="E7" s="301"/>
    </row>
    <row r="8" spans="1:5" ht="19.5" customHeight="1">
      <c r="A8" s="25" t="s">
        <v>85</v>
      </c>
      <c r="B8" s="282">
        <v>0</v>
      </c>
      <c r="C8" s="282">
        <v>500</v>
      </c>
      <c r="D8" s="282">
        <v>0</v>
      </c>
      <c r="E8" s="331"/>
    </row>
    <row r="9" spans="1:5" ht="19.5" customHeight="1">
      <c r="A9" s="25" t="s">
        <v>86</v>
      </c>
      <c r="B9" s="282">
        <v>0</v>
      </c>
      <c r="C9" s="282">
        <v>1734</v>
      </c>
      <c r="D9" s="282">
        <v>0</v>
      </c>
      <c r="E9" s="331"/>
    </row>
    <row r="10" spans="1:5" ht="19.5" customHeight="1">
      <c r="A10" s="25" t="s">
        <v>296</v>
      </c>
      <c r="B10" s="282">
        <v>0</v>
      </c>
      <c r="C10" s="282">
        <v>989</v>
      </c>
      <c r="D10" s="282">
        <v>0</v>
      </c>
      <c r="E10" s="331"/>
    </row>
    <row r="11" spans="1:5" ht="19.5" customHeight="1">
      <c r="A11" s="310" t="s">
        <v>220</v>
      </c>
      <c r="B11" s="282">
        <v>1500</v>
      </c>
      <c r="C11" s="282">
        <v>1500</v>
      </c>
      <c r="D11" s="282">
        <v>1500</v>
      </c>
      <c r="E11" s="331"/>
    </row>
    <row r="12" spans="1:5" ht="28.5" customHeight="1">
      <c r="A12" s="20" t="s">
        <v>358</v>
      </c>
      <c r="B12" s="282">
        <v>50000</v>
      </c>
      <c r="C12" s="282">
        <v>100429</v>
      </c>
      <c r="D12" s="282">
        <v>100000</v>
      </c>
      <c r="E12" s="301"/>
    </row>
    <row r="13" spans="1:5" ht="28.5" customHeight="1">
      <c r="A13" s="20" t="s">
        <v>256</v>
      </c>
      <c r="B13" s="282">
        <v>13000</v>
      </c>
      <c r="C13" s="282">
        <v>27616</v>
      </c>
      <c r="D13" s="282">
        <v>25000</v>
      </c>
      <c r="E13" s="301"/>
    </row>
    <row r="14" spans="1:5" ht="19.5" customHeight="1">
      <c r="A14" s="311" t="s">
        <v>352</v>
      </c>
      <c r="B14" s="282">
        <v>445141</v>
      </c>
      <c r="C14" s="282">
        <v>445141</v>
      </c>
      <c r="D14" s="282">
        <v>485566</v>
      </c>
      <c r="E14" s="331"/>
    </row>
    <row r="15" spans="1:5" ht="19.5" customHeight="1">
      <c r="A15" s="347" t="s">
        <v>301</v>
      </c>
      <c r="B15" s="282">
        <v>3371</v>
      </c>
      <c r="C15" s="282">
        <v>724</v>
      </c>
      <c r="D15" s="282">
        <v>3029</v>
      </c>
      <c r="E15" s="331"/>
    </row>
    <row r="16" spans="1:5" ht="21.75" customHeight="1">
      <c r="A16" s="23" t="s">
        <v>297</v>
      </c>
      <c r="B16" s="282">
        <v>2000</v>
      </c>
      <c r="C16" s="282">
        <v>378</v>
      </c>
      <c r="D16" s="282">
        <v>2000</v>
      </c>
      <c r="E16" s="301"/>
    </row>
    <row r="17" spans="1:5" ht="35.25" customHeight="1">
      <c r="A17" s="305" t="s">
        <v>303</v>
      </c>
      <c r="B17" s="282">
        <v>12000</v>
      </c>
      <c r="C17" s="282">
        <v>28827</v>
      </c>
      <c r="D17" s="282">
        <v>12000</v>
      </c>
      <c r="E17" s="301"/>
    </row>
    <row r="18" spans="1:5" ht="35.25" customHeight="1">
      <c r="A18" s="305" t="s">
        <v>395</v>
      </c>
      <c r="B18" s="282">
        <v>0</v>
      </c>
      <c r="C18" s="282">
        <v>0</v>
      </c>
      <c r="D18" s="282">
        <v>12700</v>
      </c>
      <c r="E18" s="301"/>
    </row>
    <row r="19" spans="1:5" ht="35.25" customHeight="1">
      <c r="A19" s="283" t="s">
        <v>399</v>
      </c>
      <c r="B19" s="282">
        <v>0</v>
      </c>
      <c r="C19" s="282">
        <v>0</v>
      </c>
      <c r="D19" s="348">
        <v>2466</v>
      </c>
      <c r="E19" s="301"/>
    </row>
    <row r="20" spans="1:5" ht="35.25" customHeight="1">
      <c r="A20" s="23" t="s">
        <v>401</v>
      </c>
      <c r="B20" s="282">
        <v>0</v>
      </c>
      <c r="C20" s="282">
        <v>0</v>
      </c>
      <c r="D20" s="348">
        <v>50000</v>
      </c>
      <c r="E20" s="301"/>
    </row>
    <row r="21" spans="1:5" ht="35.25" customHeight="1">
      <c r="A21" s="23" t="s">
        <v>402</v>
      </c>
      <c r="B21" s="282">
        <v>0</v>
      </c>
      <c r="C21" s="282">
        <v>0</v>
      </c>
      <c r="D21" s="348">
        <v>56000</v>
      </c>
      <c r="E21" s="301"/>
    </row>
    <row r="22" spans="1:5" ht="35.25" customHeight="1">
      <c r="A22" s="23" t="s">
        <v>403</v>
      </c>
      <c r="B22" s="282">
        <v>0</v>
      </c>
      <c r="C22" s="282">
        <v>0</v>
      </c>
      <c r="D22" s="348">
        <v>50000</v>
      </c>
      <c r="E22" s="301"/>
    </row>
    <row r="23" spans="1:5" ht="22.5" customHeight="1">
      <c r="A23" s="21" t="s">
        <v>371</v>
      </c>
      <c r="B23" s="306">
        <v>165250</v>
      </c>
      <c r="C23" s="306">
        <v>1117986</v>
      </c>
      <c r="D23" s="286">
        <v>0</v>
      </c>
      <c r="E23" s="301"/>
    </row>
    <row r="24" spans="1:5" ht="19.5" customHeight="1">
      <c r="A24" s="287" t="s">
        <v>109</v>
      </c>
      <c r="B24" s="288">
        <v>694662</v>
      </c>
      <c r="C24" s="288">
        <v>1754273</v>
      </c>
      <c r="D24" s="288">
        <v>804161</v>
      </c>
      <c r="E24" s="332"/>
    </row>
    <row r="25" spans="1:5" ht="19.5" customHeight="1">
      <c r="A25" s="289"/>
      <c r="B25" s="290"/>
      <c r="C25" s="290"/>
      <c r="D25" s="290"/>
      <c r="E25" s="333"/>
    </row>
    <row r="26" spans="1:5" ht="19.5" customHeight="1">
      <c r="A26" s="296" t="s">
        <v>110</v>
      </c>
      <c r="B26" s="282"/>
      <c r="C26" s="282"/>
      <c r="D26" s="282"/>
      <c r="E26" s="292"/>
    </row>
    <row r="27" spans="1:5" ht="43.5" customHeight="1">
      <c r="A27" s="305" t="s">
        <v>343</v>
      </c>
      <c r="B27" s="282">
        <v>50000</v>
      </c>
      <c r="C27" s="282">
        <v>50000</v>
      </c>
      <c r="D27" s="282">
        <v>50000</v>
      </c>
      <c r="E27" s="292"/>
    </row>
    <row r="28" spans="1:5" ht="19.5" customHeight="1">
      <c r="A28" s="25" t="s">
        <v>348</v>
      </c>
      <c r="B28" s="282"/>
      <c r="C28" s="282"/>
      <c r="D28" s="282"/>
      <c r="E28" s="292"/>
    </row>
    <row r="29" spans="1:5" ht="28.5" customHeight="1">
      <c r="A29" s="285" t="s">
        <v>64</v>
      </c>
      <c r="B29" s="282">
        <v>100</v>
      </c>
      <c r="C29" s="282">
        <v>900</v>
      </c>
      <c r="D29" s="282">
        <v>100</v>
      </c>
      <c r="E29" s="300"/>
    </row>
    <row r="30" spans="1:5" ht="20.25" customHeight="1">
      <c r="A30" s="25" t="s">
        <v>2</v>
      </c>
      <c r="B30" s="282"/>
      <c r="C30" s="282"/>
      <c r="D30" s="282"/>
      <c r="E30" s="292"/>
    </row>
    <row r="31" spans="1:5" ht="20.25" customHeight="1">
      <c r="A31" s="285" t="s">
        <v>62</v>
      </c>
      <c r="B31" s="282">
        <v>1800</v>
      </c>
      <c r="C31" s="282">
        <v>603</v>
      </c>
      <c r="D31" s="282">
        <v>1800</v>
      </c>
      <c r="E31" s="300"/>
    </row>
    <row r="32" spans="1:5" ht="20.25" customHeight="1">
      <c r="A32" s="285" t="s">
        <v>3</v>
      </c>
      <c r="B32" s="282"/>
      <c r="C32" s="282"/>
      <c r="D32" s="282"/>
      <c r="E32" s="292"/>
    </row>
    <row r="33" spans="1:5" ht="22.5" customHeight="1">
      <c r="A33" s="285" t="s">
        <v>63</v>
      </c>
      <c r="B33" s="282">
        <v>10500</v>
      </c>
      <c r="C33" s="282">
        <v>2318</v>
      </c>
      <c r="D33" s="282">
        <v>10500</v>
      </c>
      <c r="E33" s="300"/>
    </row>
    <row r="34" spans="1:5" s="4" customFormat="1" ht="20.25" customHeight="1">
      <c r="A34" s="285" t="s">
        <v>67</v>
      </c>
      <c r="B34" s="282">
        <v>300</v>
      </c>
      <c r="C34" s="282">
        <v>1181</v>
      </c>
      <c r="D34" s="282">
        <v>300</v>
      </c>
      <c r="E34" s="292"/>
    </row>
    <row r="35" spans="1:5" s="4" customFormat="1" ht="20.25" customHeight="1">
      <c r="A35" s="285" t="s">
        <v>349</v>
      </c>
      <c r="B35" s="282"/>
      <c r="C35" s="282"/>
      <c r="D35" s="282"/>
      <c r="E35" s="292"/>
    </row>
    <row r="36" spans="1:5" ht="33.75" customHeight="1">
      <c r="A36" s="285" t="s">
        <v>61</v>
      </c>
      <c r="B36" s="282">
        <v>200</v>
      </c>
      <c r="C36" s="282">
        <v>83</v>
      </c>
      <c r="D36" s="282">
        <v>200</v>
      </c>
      <c r="E36" s="300"/>
    </row>
    <row r="37" spans="1:5" s="8" customFormat="1" ht="20.25" customHeight="1">
      <c r="A37" s="285" t="s">
        <v>4</v>
      </c>
      <c r="B37" s="282"/>
      <c r="C37" s="282"/>
      <c r="D37" s="282"/>
      <c r="E37" s="292"/>
    </row>
    <row r="38" spans="1:5" s="4" customFormat="1" ht="20.25" customHeight="1">
      <c r="A38" s="285" t="s">
        <v>260</v>
      </c>
      <c r="B38" s="282">
        <v>10751</v>
      </c>
      <c r="C38" s="282">
        <v>30074</v>
      </c>
      <c r="D38" s="282">
        <v>10751</v>
      </c>
      <c r="E38" s="300"/>
    </row>
    <row r="39" spans="1:5" ht="20.25" customHeight="1">
      <c r="A39" s="285" t="s">
        <v>117</v>
      </c>
      <c r="B39" s="282">
        <v>1649</v>
      </c>
      <c r="C39" s="282">
        <v>4708</v>
      </c>
      <c r="D39" s="282">
        <v>1649</v>
      </c>
      <c r="E39" s="300"/>
    </row>
    <row r="40" spans="1:5" ht="20.25" customHeight="1">
      <c r="A40" s="285" t="s">
        <v>0</v>
      </c>
      <c r="B40" s="282">
        <v>500</v>
      </c>
      <c r="C40" s="282">
        <v>591</v>
      </c>
      <c r="D40" s="282">
        <v>500</v>
      </c>
      <c r="E40" s="300"/>
    </row>
    <row r="41" spans="1:5" s="4" customFormat="1" ht="20.25" customHeight="1">
      <c r="A41" s="285" t="s">
        <v>5</v>
      </c>
      <c r="B41" s="282">
        <v>400</v>
      </c>
      <c r="C41" s="282">
        <v>130</v>
      </c>
      <c r="D41" s="282">
        <v>400</v>
      </c>
      <c r="E41" s="300"/>
    </row>
    <row r="42" spans="1:5" ht="19.5" customHeight="1">
      <c r="A42" s="285" t="s">
        <v>6</v>
      </c>
      <c r="B42" s="282"/>
      <c r="C42" s="282"/>
      <c r="D42" s="282">
        <v>0</v>
      </c>
      <c r="E42" s="292"/>
    </row>
    <row r="43" spans="1:5" ht="19.5" customHeight="1">
      <c r="A43" s="285" t="s">
        <v>111</v>
      </c>
      <c r="B43" s="282">
        <v>2400</v>
      </c>
      <c r="C43" s="282">
        <v>1616</v>
      </c>
      <c r="D43" s="282">
        <v>2400</v>
      </c>
      <c r="E43" s="300"/>
    </row>
    <row r="44" spans="1:5" ht="19.5" customHeight="1">
      <c r="A44" s="285" t="s">
        <v>112</v>
      </c>
      <c r="B44" s="282">
        <v>3000</v>
      </c>
      <c r="C44" s="282">
        <v>650</v>
      </c>
      <c r="D44" s="282">
        <v>3000</v>
      </c>
      <c r="E44" s="300"/>
    </row>
    <row r="45" spans="1:5" ht="19.5" customHeight="1">
      <c r="A45" s="285" t="s">
        <v>113</v>
      </c>
      <c r="B45" s="282">
        <v>391</v>
      </c>
      <c r="C45" s="282">
        <v>293</v>
      </c>
      <c r="D45" s="282">
        <v>391</v>
      </c>
      <c r="E45" s="300"/>
    </row>
    <row r="46" spans="1:5" ht="19.5" customHeight="1">
      <c r="A46" s="285" t="s">
        <v>58</v>
      </c>
      <c r="B46" s="282">
        <v>600</v>
      </c>
      <c r="C46" s="282">
        <v>321</v>
      </c>
      <c r="D46" s="282">
        <v>600</v>
      </c>
      <c r="E46" s="300"/>
    </row>
    <row r="47" spans="1:5" ht="35.25" customHeight="1">
      <c r="A47" s="19" t="s">
        <v>308</v>
      </c>
      <c r="B47" s="282">
        <v>50000</v>
      </c>
      <c r="C47" s="282">
        <v>99382</v>
      </c>
      <c r="D47" s="282">
        <v>50000</v>
      </c>
      <c r="E47" s="300"/>
    </row>
    <row r="48" spans="1:5" ht="41.25" customHeight="1">
      <c r="A48" s="19" t="s">
        <v>355</v>
      </c>
      <c r="B48" s="282">
        <v>204880</v>
      </c>
      <c r="C48" s="282">
        <v>76264</v>
      </c>
      <c r="D48" s="282">
        <v>50000</v>
      </c>
      <c r="E48" s="300"/>
    </row>
    <row r="49" spans="1:5" ht="34.5" customHeight="1">
      <c r="A49" s="22" t="s">
        <v>300</v>
      </c>
      <c r="B49" s="282">
        <v>41814</v>
      </c>
      <c r="C49" s="282">
        <v>1395</v>
      </c>
      <c r="D49" s="282">
        <v>45939</v>
      </c>
      <c r="E49" s="300"/>
    </row>
    <row r="50" spans="1:5" ht="20.25" customHeight="1">
      <c r="A50" s="302" t="s">
        <v>390</v>
      </c>
      <c r="B50" s="282">
        <v>108384</v>
      </c>
      <c r="C50" s="282">
        <v>0</v>
      </c>
      <c r="D50" s="282">
        <v>123183</v>
      </c>
      <c r="E50" s="300"/>
    </row>
    <row r="51" spans="1:5" ht="34.5" customHeight="1">
      <c r="A51" s="299" t="s">
        <v>253</v>
      </c>
      <c r="B51" s="282">
        <v>5072</v>
      </c>
      <c r="C51" s="282">
        <v>204</v>
      </c>
      <c r="D51" s="282">
        <v>5029</v>
      </c>
      <c r="E51" s="300"/>
    </row>
    <row r="52" spans="1:5" ht="31.5" customHeight="1">
      <c r="A52" s="19" t="s">
        <v>257</v>
      </c>
      <c r="B52" s="282">
        <v>1000</v>
      </c>
      <c r="C52" s="282">
        <v>798</v>
      </c>
      <c r="D52" s="282">
        <v>1000</v>
      </c>
      <c r="E52" s="300"/>
    </row>
    <row r="53" spans="1:5" ht="30" customHeight="1">
      <c r="A53" s="19" t="s">
        <v>235</v>
      </c>
      <c r="B53" s="282">
        <v>1620</v>
      </c>
      <c r="C53" s="349">
        <v>0</v>
      </c>
      <c r="D53" s="282">
        <v>1620</v>
      </c>
      <c r="E53" s="300"/>
    </row>
    <row r="54" spans="1:5" ht="27.75" customHeight="1">
      <c r="A54" s="19" t="s">
        <v>261</v>
      </c>
      <c r="B54" s="282">
        <v>3400</v>
      </c>
      <c r="C54" s="346">
        <v>427</v>
      </c>
      <c r="D54" s="282">
        <v>3000</v>
      </c>
      <c r="E54" s="300"/>
    </row>
    <row r="55" spans="1:5" ht="23.25" customHeight="1">
      <c r="A55" s="285" t="s">
        <v>7</v>
      </c>
      <c r="B55" s="282">
        <v>3000</v>
      </c>
      <c r="C55" s="282">
        <v>3000</v>
      </c>
      <c r="D55" s="282">
        <v>3000</v>
      </c>
      <c r="E55" s="292"/>
    </row>
    <row r="56" spans="1:5" ht="23.25" customHeight="1">
      <c r="A56" s="285" t="s">
        <v>8</v>
      </c>
      <c r="B56" s="291">
        <v>6600</v>
      </c>
      <c r="C56" s="291">
        <v>600</v>
      </c>
      <c r="D56" s="291">
        <v>7000</v>
      </c>
      <c r="E56" s="292"/>
    </row>
    <row r="57" spans="1:5" s="4" customFormat="1" ht="25.5" customHeight="1">
      <c r="A57" s="293" t="s">
        <v>309</v>
      </c>
      <c r="B57" s="294">
        <v>600</v>
      </c>
      <c r="C57" s="282">
        <v>600</v>
      </c>
      <c r="D57" s="282">
        <v>1000</v>
      </c>
      <c r="E57" s="300"/>
    </row>
    <row r="58" spans="1:5" ht="19.5" customHeight="1">
      <c r="A58" s="350" t="s">
        <v>310</v>
      </c>
      <c r="B58" s="294">
        <v>6000</v>
      </c>
      <c r="C58" s="282">
        <v>0</v>
      </c>
      <c r="D58" s="282">
        <v>6000</v>
      </c>
      <c r="E58" s="300"/>
    </row>
    <row r="59" spans="1:5" ht="19.5" customHeight="1">
      <c r="A59" s="285" t="s">
        <v>9</v>
      </c>
      <c r="B59" s="291">
        <v>61141</v>
      </c>
      <c r="C59" s="291">
        <v>45514</v>
      </c>
      <c r="D59" s="291">
        <v>66141</v>
      </c>
      <c r="E59" s="292"/>
    </row>
    <row r="60" spans="1:5" ht="29.25" customHeight="1">
      <c r="A60" s="293" t="s">
        <v>385</v>
      </c>
      <c r="B60" s="294">
        <v>8891</v>
      </c>
      <c r="C60" s="294">
        <v>0</v>
      </c>
      <c r="D60" s="294">
        <v>8891</v>
      </c>
      <c r="E60" s="300"/>
    </row>
    <row r="61" spans="1:5" ht="22.5" customHeight="1">
      <c r="A61" s="351" t="s">
        <v>357</v>
      </c>
      <c r="B61" s="294">
        <v>350</v>
      </c>
      <c r="C61" s="294">
        <v>0</v>
      </c>
      <c r="D61" s="294">
        <v>350</v>
      </c>
      <c r="E61" s="292"/>
    </row>
    <row r="62" spans="1:5" ht="19.5" customHeight="1">
      <c r="A62" s="352" t="s">
        <v>311</v>
      </c>
      <c r="B62" s="294">
        <v>1800</v>
      </c>
      <c r="C62" s="294">
        <v>114</v>
      </c>
      <c r="D62" s="294">
        <v>1800</v>
      </c>
      <c r="E62" s="300"/>
    </row>
    <row r="63" spans="1:5" ht="25.5" customHeight="1">
      <c r="A63" s="353" t="s">
        <v>345</v>
      </c>
      <c r="B63" s="294">
        <v>500</v>
      </c>
      <c r="C63" s="294">
        <v>0</v>
      </c>
      <c r="D63" s="294">
        <v>500</v>
      </c>
      <c r="E63" s="300"/>
    </row>
    <row r="64" spans="1:5" ht="25.5" customHeight="1">
      <c r="A64" s="353" t="s">
        <v>375</v>
      </c>
      <c r="B64" s="294">
        <v>1500</v>
      </c>
      <c r="C64" s="294">
        <v>0</v>
      </c>
      <c r="D64" s="294">
        <v>1500</v>
      </c>
      <c r="E64" s="300"/>
    </row>
    <row r="65" spans="1:5" ht="25.5" customHeight="1">
      <c r="A65" s="353" t="s">
        <v>388</v>
      </c>
      <c r="B65" s="294">
        <v>2700</v>
      </c>
      <c r="C65" s="294">
        <v>0</v>
      </c>
      <c r="D65" s="294">
        <v>2700</v>
      </c>
      <c r="E65" s="300"/>
    </row>
    <row r="66" spans="1:5" ht="19.5" customHeight="1">
      <c r="A66" s="353" t="s">
        <v>346</v>
      </c>
      <c r="B66" s="294">
        <v>400</v>
      </c>
      <c r="C66" s="294">
        <v>400</v>
      </c>
      <c r="D66" s="294">
        <v>400</v>
      </c>
      <c r="E66" s="300"/>
    </row>
    <row r="67" spans="1:5" ht="40.5" customHeight="1">
      <c r="A67" s="354" t="s">
        <v>350</v>
      </c>
      <c r="B67" s="294">
        <v>45000</v>
      </c>
      <c r="C67" s="294">
        <v>45000</v>
      </c>
      <c r="D67" s="294">
        <v>50000</v>
      </c>
      <c r="E67" s="292"/>
    </row>
    <row r="68" spans="1:5" ht="19.5" customHeight="1">
      <c r="A68" s="293" t="s">
        <v>236</v>
      </c>
      <c r="B68" s="295">
        <v>24095</v>
      </c>
      <c r="C68" s="295">
        <v>10860</v>
      </c>
      <c r="D68" s="295">
        <v>22775</v>
      </c>
      <c r="E68" s="292"/>
    </row>
    <row r="69" spans="1:5" ht="19.5" customHeight="1">
      <c r="A69" s="355" t="s">
        <v>238</v>
      </c>
      <c r="B69" s="294">
        <v>664</v>
      </c>
      <c r="C69" s="294">
        <v>664</v>
      </c>
      <c r="D69" s="294">
        <v>664</v>
      </c>
      <c r="E69" s="292"/>
    </row>
    <row r="70" spans="1:5" ht="19.5" customHeight="1">
      <c r="A70" s="355" t="s">
        <v>237</v>
      </c>
      <c r="B70" s="294">
        <v>2200</v>
      </c>
      <c r="C70" s="294">
        <v>2200</v>
      </c>
      <c r="D70" s="294">
        <v>2200</v>
      </c>
      <c r="E70" s="292"/>
    </row>
    <row r="71" spans="1:5" ht="19.5" customHeight="1">
      <c r="A71" s="355" t="s">
        <v>239</v>
      </c>
      <c r="B71" s="294">
        <v>650</v>
      </c>
      <c r="C71" s="294">
        <v>0</v>
      </c>
      <c r="D71" s="294">
        <v>650</v>
      </c>
      <c r="E71" s="292"/>
    </row>
    <row r="72" spans="1:5" ht="19.5" customHeight="1">
      <c r="A72" s="355" t="s">
        <v>240</v>
      </c>
      <c r="B72" s="294">
        <v>650</v>
      </c>
      <c r="C72" s="294">
        <v>0</v>
      </c>
      <c r="D72" s="294">
        <v>650</v>
      </c>
      <c r="E72" s="292"/>
    </row>
    <row r="73" spans="1:6" ht="21" customHeight="1">
      <c r="A73" s="355" t="s">
        <v>241</v>
      </c>
      <c r="B73" s="294">
        <v>800</v>
      </c>
      <c r="C73" s="294">
        <v>35</v>
      </c>
      <c r="D73" s="294">
        <v>800</v>
      </c>
      <c r="E73" s="292"/>
      <c r="F73" s="10"/>
    </row>
    <row r="74" spans="1:6" ht="30" customHeight="1">
      <c r="A74" s="355" t="s">
        <v>222</v>
      </c>
      <c r="B74" s="294">
        <v>3162</v>
      </c>
      <c r="C74" s="294">
        <v>16</v>
      </c>
      <c r="D74" s="294">
        <v>3162</v>
      </c>
      <c r="E74" s="300"/>
      <c r="F74" s="10"/>
    </row>
    <row r="75" spans="1:6" ht="30" customHeight="1">
      <c r="A75" s="355" t="s">
        <v>367</v>
      </c>
      <c r="B75" s="294">
        <v>1500</v>
      </c>
      <c r="C75" s="294">
        <v>1</v>
      </c>
      <c r="D75" s="294">
        <v>0</v>
      </c>
      <c r="E75" s="300"/>
      <c r="F75" s="10"/>
    </row>
    <row r="76" spans="1:6" ht="21" customHeight="1">
      <c r="A76" s="355" t="s">
        <v>243</v>
      </c>
      <c r="B76" s="294">
        <v>300</v>
      </c>
      <c r="C76" s="294">
        <v>101</v>
      </c>
      <c r="D76" s="294">
        <v>300</v>
      </c>
      <c r="E76" s="292"/>
      <c r="F76" s="10"/>
    </row>
    <row r="77" spans="1:6" ht="32.25" customHeight="1">
      <c r="A77" s="355" t="s">
        <v>244</v>
      </c>
      <c r="B77" s="294">
        <v>1000</v>
      </c>
      <c r="C77" s="294">
        <v>426</v>
      </c>
      <c r="D77" s="294">
        <v>1000</v>
      </c>
      <c r="E77" s="300"/>
      <c r="F77" s="10"/>
    </row>
    <row r="78" spans="1:6" ht="35.25" customHeight="1">
      <c r="A78" s="355" t="s">
        <v>11</v>
      </c>
      <c r="B78" s="294">
        <v>1452</v>
      </c>
      <c r="C78" s="294">
        <v>26</v>
      </c>
      <c r="D78" s="294">
        <v>1452</v>
      </c>
      <c r="E78" s="300"/>
      <c r="F78" s="10"/>
    </row>
    <row r="79" spans="1:6" ht="33.75" customHeight="1">
      <c r="A79" s="355" t="s">
        <v>245</v>
      </c>
      <c r="B79" s="294">
        <v>495</v>
      </c>
      <c r="C79" s="294">
        <v>108</v>
      </c>
      <c r="D79" s="294">
        <v>495</v>
      </c>
      <c r="E79" s="300"/>
      <c r="F79" s="10"/>
    </row>
    <row r="80" spans="1:5" ht="19.5" customHeight="1">
      <c r="A80" s="355" t="s">
        <v>254</v>
      </c>
      <c r="B80" s="294">
        <v>500</v>
      </c>
      <c r="C80" s="294">
        <v>0</v>
      </c>
      <c r="D80" s="294">
        <v>500</v>
      </c>
      <c r="E80" s="292"/>
    </row>
    <row r="81" spans="1:5" ht="32.25" customHeight="1">
      <c r="A81" s="355" t="s">
        <v>242</v>
      </c>
      <c r="B81" s="294">
        <v>250</v>
      </c>
      <c r="C81" s="294">
        <v>5</v>
      </c>
      <c r="D81" s="294">
        <v>260</v>
      </c>
      <c r="E81" s="300"/>
    </row>
    <row r="82" spans="1:5" ht="19.5" customHeight="1">
      <c r="A82" s="355" t="s">
        <v>246</v>
      </c>
      <c r="B82" s="294">
        <v>400</v>
      </c>
      <c r="C82" s="294">
        <v>400</v>
      </c>
      <c r="D82" s="294">
        <v>500</v>
      </c>
      <c r="E82" s="292"/>
    </row>
    <row r="83" spans="1:5" ht="38.25" customHeight="1">
      <c r="A83" s="355" t="s">
        <v>12</v>
      </c>
      <c r="B83" s="294">
        <v>1912</v>
      </c>
      <c r="C83" s="294">
        <v>201</v>
      </c>
      <c r="D83" s="294">
        <v>1912</v>
      </c>
      <c r="E83" s="300"/>
    </row>
    <row r="84" spans="1:5" ht="18" customHeight="1">
      <c r="A84" s="355" t="s">
        <v>247</v>
      </c>
      <c r="B84" s="294">
        <v>300</v>
      </c>
      <c r="C84" s="294">
        <v>300</v>
      </c>
      <c r="D84" s="294">
        <v>300</v>
      </c>
      <c r="E84" s="300"/>
    </row>
    <row r="85" spans="1:5" ht="18" customHeight="1">
      <c r="A85" s="355" t="s">
        <v>248</v>
      </c>
      <c r="B85" s="294">
        <v>360</v>
      </c>
      <c r="C85" s="294">
        <v>346</v>
      </c>
      <c r="D85" s="294">
        <v>430</v>
      </c>
      <c r="E85" s="292"/>
    </row>
    <row r="86" spans="1:5" ht="18" customHeight="1">
      <c r="A86" s="358" t="s">
        <v>344</v>
      </c>
      <c r="B86" s="294">
        <v>1500</v>
      </c>
      <c r="C86" s="294">
        <v>31</v>
      </c>
      <c r="D86" s="294">
        <v>1500</v>
      </c>
      <c r="E86" s="292"/>
    </row>
    <row r="87" spans="1:5" ht="18" customHeight="1">
      <c r="A87" s="27" t="s">
        <v>249</v>
      </c>
      <c r="B87" s="282">
        <v>6000</v>
      </c>
      <c r="C87" s="282">
        <v>6000</v>
      </c>
      <c r="D87" s="294">
        <v>6000</v>
      </c>
      <c r="E87" s="292"/>
    </row>
    <row r="88" spans="1:5" ht="18" customHeight="1">
      <c r="A88" s="296" t="s">
        <v>10</v>
      </c>
      <c r="B88" s="294"/>
      <c r="C88" s="294"/>
      <c r="D88" s="294"/>
      <c r="E88" s="334"/>
    </row>
    <row r="89" spans="1:5" ht="18" customHeight="1">
      <c r="A89" s="296" t="s">
        <v>219</v>
      </c>
      <c r="B89" s="294"/>
      <c r="C89" s="294"/>
      <c r="D89" s="294"/>
      <c r="E89" s="334"/>
    </row>
    <row r="90" spans="1:5" ht="21" customHeight="1">
      <c r="A90" s="285" t="s">
        <v>115</v>
      </c>
      <c r="B90" s="294">
        <v>28000</v>
      </c>
      <c r="C90" s="294">
        <v>0</v>
      </c>
      <c r="D90" s="294">
        <v>17000</v>
      </c>
      <c r="E90" s="334" t="s">
        <v>405</v>
      </c>
    </row>
    <row r="91" spans="1:5" ht="18" customHeight="1">
      <c r="A91" s="285" t="s">
        <v>384</v>
      </c>
      <c r="B91" s="294">
        <v>4000</v>
      </c>
      <c r="C91" s="294">
        <v>0</v>
      </c>
      <c r="D91" s="294">
        <v>15000</v>
      </c>
      <c r="E91" s="334" t="s">
        <v>405</v>
      </c>
    </row>
    <row r="92" spans="1:5" ht="18" customHeight="1">
      <c r="A92" s="296" t="s">
        <v>59</v>
      </c>
      <c r="B92" s="294"/>
      <c r="C92" s="294"/>
      <c r="D92" s="294"/>
      <c r="E92" s="334" t="s">
        <v>405</v>
      </c>
    </row>
    <row r="93" spans="1:5" ht="18" customHeight="1">
      <c r="A93" s="285" t="s">
        <v>115</v>
      </c>
      <c r="B93" s="294">
        <v>22860</v>
      </c>
      <c r="C93" s="294">
        <v>0</v>
      </c>
      <c r="D93" s="294">
        <v>26606</v>
      </c>
      <c r="E93" s="334" t="s">
        <v>405</v>
      </c>
    </row>
    <row r="94" spans="1:5" ht="18" customHeight="1">
      <c r="A94" s="25" t="s">
        <v>383</v>
      </c>
      <c r="B94" s="294">
        <v>0</v>
      </c>
      <c r="C94" s="294">
        <v>0</v>
      </c>
      <c r="D94" s="294">
        <v>15240</v>
      </c>
      <c r="E94" s="334" t="s">
        <v>405</v>
      </c>
    </row>
    <row r="95" spans="1:5" ht="18" customHeight="1">
      <c r="A95" s="340" t="s">
        <v>368</v>
      </c>
      <c r="B95" s="294"/>
      <c r="C95" s="294"/>
      <c r="D95" s="294"/>
      <c r="E95" s="334" t="s">
        <v>405</v>
      </c>
    </row>
    <row r="96" spans="1:5" ht="18" customHeight="1">
      <c r="A96" s="285" t="s">
        <v>115</v>
      </c>
      <c r="B96" s="294">
        <v>6313</v>
      </c>
      <c r="C96" s="294">
        <v>0</v>
      </c>
      <c r="D96" s="294">
        <v>9471</v>
      </c>
      <c r="E96" s="334" t="s">
        <v>405</v>
      </c>
    </row>
    <row r="97" spans="1:5" ht="18" customHeight="1">
      <c r="A97" s="296" t="s">
        <v>259</v>
      </c>
      <c r="B97" s="294"/>
      <c r="C97" s="294"/>
      <c r="D97" s="294"/>
      <c r="E97" s="334" t="s">
        <v>405</v>
      </c>
    </row>
    <row r="98" spans="1:5" ht="18" customHeight="1">
      <c r="A98" s="285" t="s">
        <v>364</v>
      </c>
      <c r="B98" s="294">
        <v>20000</v>
      </c>
      <c r="C98" s="294">
        <v>0</v>
      </c>
      <c r="D98" s="294">
        <v>25400</v>
      </c>
      <c r="E98" s="334" t="s">
        <v>405</v>
      </c>
    </row>
    <row r="99" spans="1:5" ht="18" customHeight="1">
      <c r="A99" s="303" t="s">
        <v>365</v>
      </c>
      <c r="B99" s="294">
        <v>5000</v>
      </c>
      <c r="C99" s="294">
        <v>0</v>
      </c>
      <c r="D99" s="294">
        <v>6000</v>
      </c>
      <c r="E99" s="334" t="s">
        <v>405</v>
      </c>
    </row>
    <row r="100" spans="1:5" ht="18" customHeight="1">
      <c r="A100" s="297" t="s">
        <v>307</v>
      </c>
      <c r="B100" s="294"/>
      <c r="C100" s="294"/>
      <c r="D100" s="294"/>
      <c r="E100" s="334" t="s">
        <v>405</v>
      </c>
    </row>
    <row r="101" spans="1:5" ht="18" customHeight="1">
      <c r="A101" s="359" t="s">
        <v>366</v>
      </c>
      <c r="B101" s="294">
        <v>6783</v>
      </c>
      <c r="C101" s="294">
        <v>0</v>
      </c>
      <c r="D101" s="294">
        <v>7258</v>
      </c>
      <c r="E101" s="334" t="s">
        <v>405</v>
      </c>
    </row>
    <row r="102" spans="1:5" ht="24.75" customHeight="1">
      <c r="A102" s="303" t="s">
        <v>423</v>
      </c>
      <c r="B102" s="294">
        <v>13976</v>
      </c>
      <c r="C102" s="294">
        <v>0</v>
      </c>
      <c r="D102" s="294">
        <v>13976</v>
      </c>
      <c r="E102" s="334" t="s">
        <v>405</v>
      </c>
    </row>
    <row r="103" spans="1:5" ht="24.75" customHeight="1">
      <c r="A103" s="303" t="s">
        <v>424</v>
      </c>
      <c r="B103" s="294">
        <v>21590</v>
      </c>
      <c r="C103" s="294">
        <v>0</v>
      </c>
      <c r="D103" s="294">
        <v>21590</v>
      </c>
      <c r="E103" s="334" t="s">
        <v>405</v>
      </c>
    </row>
    <row r="104" spans="1:5" ht="38.25" customHeight="1">
      <c r="A104" s="303" t="s">
        <v>396</v>
      </c>
      <c r="B104" s="294">
        <v>38100</v>
      </c>
      <c r="C104" s="294">
        <v>0</v>
      </c>
      <c r="D104" s="294">
        <v>60000</v>
      </c>
      <c r="E104" s="334" t="s">
        <v>405</v>
      </c>
    </row>
    <row r="105" spans="1:5" ht="33.75" customHeight="1">
      <c r="A105" s="285" t="s">
        <v>13</v>
      </c>
      <c r="B105" s="294">
        <v>1000</v>
      </c>
      <c r="C105" s="294">
        <v>780</v>
      </c>
      <c r="D105" s="294">
        <v>1000</v>
      </c>
      <c r="E105" s="360"/>
    </row>
    <row r="106" spans="1:5" ht="33.75" customHeight="1">
      <c r="A106" s="304" t="s">
        <v>347</v>
      </c>
      <c r="B106" s="294">
        <v>14000</v>
      </c>
      <c r="C106" s="294">
        <v>0</v>
      </c>
      <c r="D106" s="294">
        <v>8250</v>
      </c>
      <c r="E106" s="345" t="s">
        <v>406</v>
      </c>
    </row>
    <row r="107" spans="1:5" ht="33.75" customHeight="1">
      <c r="A107" s="356" t="s">
        <v>397</v>
      </c>
      <c r="B107" s="294">
        <v>0</v>
      </c>
      <c r="C107" s="294">
        <v>0</v>
      </c>
      <c r="D107" s="294">
        <v>4000</v>
      </c>
      <c r="E107" s="345"/>
    </row>
    <row r="108" spans="1:5" ht="33.75" customHeight="1">
      <c r="A108" s="356" t="s">
        <v>398</v>
      </c>
      <c r="B108" s="294">
        <v>0</v>
      </c>
      <c r="C108" s="294">
        <v>0</v>
      </c>
      <c r="D108" s="294">
        <v>8000</v>
      </c>
      <c r="E108" s="345"/>
    </row>
    <row r="109" spans="1:5" ht="24.75" customHeight="1">
      <c r="A109" s="285" t="s">
        <v>407</v>
      </c>
      <c r="B109" s="294">
        <v>900</v>
      </c>
      <c r="C109" s="294">
        <v>900</v>
      </c>
      <c r="D109" s="294">
        <v>900</v>
      </c>
      <c r="E109" s="335"/>
    </row>
    <row r="110" spans="1:5" ht="45.75" customHeight="1">
      <c r="A110" s="285" t="s">
        <v>312</v>
      </c>
      <c r="B110" s="294">
        <v>5000</v>
      </c>
      <c r="C110" s="294">
        <v>1575</v>
      </c>
      <c r="D110" s="294">
        <v>8000</v>
      </c>
      <c r="E110" s="360"/>
    </row>
    <row r="111" spans="1:5" ht="18" customHeight="1">
      <c r="A111" s="303" t="s">
        <v>258</v>
      </c>
      <c r="B111" s="294">
        <v>2900</v>
      </c>
      <c r="C111" s="294">
        <v>0</v>
      </c>
      <c r="D111" s="294">
        <v>2900</v>
      </c>
      <c r="E111" s="334"/>
    </row>
    <row r="112" spans="1:5" ht="18" customHeight="1">
      <c r="A112" s="26" t="s">
        <v>304</v>
      </c>
      <c r="B112" s="294">
        <v>8887</v>
      </c>
      <c r="C112" s="294">
        <v>0</v>
      </c>
      <c r="D112" s="294">
        <v>12918</v>
      </c>
      <c r="E112" s="334"/>
    </row>
    <row r="113" spans="1:5" ht="18" customHeight="1">
      <c r="A113" s="303" t="s">
        <v>250</v>
      </c>
      <c r="B113" s="294">
        <v>50000</v>
      </c>
      <c r="C113" s="294">
        <v>92389</v>
      </c>
      <c r="D113" s="294">
        <v>85257</v>
      </c>
      <c r="E113" s="334"/>
    </row>
    <row r="114" spans="1:5" ht="27.75" customHeight="1">
      <c r="A114" s="284" t="s">
        <v>305</v>
      </c>
      <c r="B114" s="294">
        <v>60000</v>
      </c>
      <c r="C114" s="294">
        <v>34927</v>
      </c>
      <c r="D114" s="294">
        <v>60000</v>
      </c>
      <c r="E114" s="300"/>
    </row>
    <row r="115" spans="1:5" ht="39" customHeight="1">
      <c r="A115" s="361" t="s">
        <v>313</v>
      </c>
      <c r="B115" s="294">
        <v>10000</v>
      </c>
      <c r="C115" s="294">
        <v>8669</v>
      </c>
      <c r="D115" s="294">
        <v>10000</v>
      </c>
      <c r="E115" s="300"/>
    </row>
    <row r="116" spans="1:5" ht="36" customHeight="1">
      <c r="A116" s="25" t="s">
        <v>389</v>
      </c>
      <c r="B116" s="294">
        <v>0</v>
      </c>
      <c r="C116" s="307">
        <v>0</v>
      </c>
      <c r="D116" s="294">
        <v>1000</v>
      </c>
      <c r="E116" s="336"/>
    </row>
    <row r="117" spans="1:5" ht="21.75" customHeight="1">
      <c r="A117" s="312" t="s">
        <v>314</v>
      </c>
      <c r="B117" s="294">
        <v>1000</v>
      </c>
      <c r="C117" s="307">
        <v>0</v>
      </c>
      <c r="D117" s="294">
        <v>1000</v>
      </c>
      <c r="E117" s="336"/>
    </row>
    <row r="118" spans="1:5" ht="28.5" customHeight="1">
      <c r="A118" s="23" t="s">
        <v>376</v>
      </c>
      <c r="B118" s="294">
        <v>500</v>
      </c>
      <c r="C118" s="307">
        <v>500</v>
      </c>
      <c r="D118" s="294">
        <v>500</v>
      </c>
      <c r="E118" s="336"/>
    </row>
    <row r="119" spans="1:5" ht="30" customHeight="1">
      <c r="A119" s="344" t="s">
        <v>316</v>
      </c>
      <c r="B119" s="294">
        <v>1498</v>
      </c>
      <c r="C119" s="307">
        <v>0</v>
      </c>
      <c r="D119" s="294">
        <v>15005</v>
      </c>
      <c r="E119" s="336"/>
    </row>
    <row r="120" spans="1:5" ht="30.75" customHeight="1">
      <c r="A120" s="23" t="s">
        <v>394</v>
      </c>
      <c r="B120" s="294">
        <v>250000</v>
      </c>
      <c r="C120" s="307">
        <v>148057</v>
      </c>
      <c r="D120" s="294">
        <v>100000</v>
      </c>
      <c r="E120" s="336"/>
    </row>
    <row r="121" spans="1:5" ht="33" customHeight="1">
      <c r="A121" s="24" t="s">
        <v>377</v>
      </c>
      <c r="B121" s="294">
        <v>50000</v>
      </c>
      <c r="C121" s="307">
        <v>50000</v>
      </c>
      <c r="D121" s="294">
        <v>50000</v>
      </c>
      <c r="E121" s="336"/>
    </row>
    <row r="122" spans="1:5" ht="30.75" customHeight="1">
      <c r="A122" s="314" t="s">
        <v>393</v>
      </c>
      <c r="B122" s="294">
        <v>10000</v>
      </c>
      <c r="C122" s="307">
        <v>0</v>
      </c>
      <c r="D122" s="294">
        <v>10000</v>
      </c>
      <c r="E122" s="336"/>
    </row>
    <row r="123" spans="1:5" ht="30.75" customHeight="1">
      <c r="A123" s="351" t="s">
        <v>386</v>
      </c>
      <c r="B123" s="294">
        <v>0</v>
      </c>
      <c r="C123" s="307">
        <v>0</v>
      </c>
      <c r="D123" s="294">
        <v>1000</v>
      </c>
      <c r="E123" s="336"/>
    </row>
    <row r="124" spans="1:5" ht="30.75" customHeight="1">
      <c r="A124" s="344" t="s">
        <v>387</v>
      </c>
      <c r="B124" s="294">
        <v>0</v>
      </c>
      <c r="C124" s="307">
        <v>0</v>
      </c>
      <c r="D124" s="294">
        <v>2000</v>
      </c>
      <c r="E124" s="336"/>
    </row>
    <row r="125" spans="1:5" ht="37.5" customHeight="1">
      <c r="A125" s="351" t="s">
        <v>404</v>
      </c>
      <c r="B125" s="294">
        <v>0</v>
      </c>
      <c r="C125" s="307">
        <v>0</v>
      </c>
      <c r="D125" s="294">
        <v>1000</v>
      </c>
      <c r="E125" s="336"/>
    </row>
    <row r="126" spans="1:5" ht="30.75" customHeight="1">
      <c r="A126" s="357" t="s">
        <v>400</v>
      </c>
      <c r="B126" s="294">
        <v>0</v>
      </c>
      <c r="C126" s="307">
        <v>0</v>
      </c>
      <c r="D126" s="294">
        <v>5000</v>
      </c>
      <c r="E126" s="336"/>
    </row>
    <row r="127" spans="1:5" ht="27" customHeight="1">
      <c r="A127" s="304" t="s">
        <v>315</v>
      </c>
      <c r="B127" s="294">
        <v>1500</v>
      </c>
      <c r="C127" s="307">
        <v>0</v>
      </c>
      <c r="D127" s="294">
        <v>1500</v>
      </c>
      <c r="E127" s="336"/>
    </row>
    <row r="128" spans="1:5" ht="27" customHeight="1">
      <c r="A128" s="362" t="s">
        <v>378</v>
      </c>
      <c r="B128" s="294">
        <v>3000</v>
      </c>
      <c r="C128" s="307">
        <v>3000</v>
      </c>
      <c r="D128" s="294">
        <v>3000</v>
      </c>
      <c r="E128" s="336"/>
    </row>
    <row r="129" spans="1:5" ht="27" customHeight="1">
      <c r="A129" s="341" t="s">
        <v>392</v>
      </c>
      <c r="B129" s="294">
        <v>0</v>
      </c>
      <c r="C129" s="307">
        <v>0</v>
      </c>
      <c r="D129" s="307">
        <v>10000</v>
      </c>
      <c r="E129" s="336"/>
    </row>
    <row r="130" spans="1:5" ht="27.75" customHeight="1">
      <c r="A130" s="21" t="s">
        <v>371</v>
      </c>
      <c r="B130" s="306">
        <v>61394</v>
      </c>
      <c r="C130" s="306">
        <v>523376</v>
      </c>
      <c r="D130" s="307">
        <v>0</v>
      </c>
      <c r="E130" s="335"/>
    </row>
    <row r="131" spans="1:6" ht="15.75">
      <c r="A131" s="313" t="s">
        <v>110</v>
      </c>
      <c r="B131" s="288">
        <v>1291798</v>
      </c>
      <c r="C131" s="288">
        <v>1196085</v>
      </c>
      <c r="D131" s="288">
        <v>1081049</v>
      </c>
      <c r="E131" s="337"/>
      <c r="F131" s="5"/>
    </row>
    <row r="132" spans="1:5" ht="15.75">
      <c r="A132" s="313" t="s">
        <v>116</v>
      </c>
      <c r="B132" s="288">
        <v>1986460</v>
      </c>
      <c r="C132" s="288">
        <v>2950358</v>
      </c>
      <c r="D132" s="288">
        <v>1885210</v>
      </c>
      <c r="E132" s="337"/>
    </row>
    <row r="133" spans="1:5" ht="15.75">
      <c r="A133" s="374"/>
      <c r="B133" s="375"/>
      <c r="C133" s="375"/>
      <c r="D133" s="375"/>
      <c r="E133" s="374"/>
    </row>
    <row r="134" spans="1:5" ht="15.75">
      <c r="A134" s="374"/>
      <c r="B134" s="375"/>
      <c r="C134" s="375"/>
      <c r="D134" s="375"/>
      <c r="E134" s="374"/>
    </row>
    <row r="135" spans="1:5" ht="15.75">
      <c r="A135" s="374"/>
      <c r="B135" s="375"/>
      <c r="C135" s="375"/>
      <c r="D135" s="375"/>
      <c r="E135" s="374"/>
    </row>
    <row r="136" spans="1:5" ht="15.75">
      <c r="A136" s="374"/>
      <c r="B136" s="375"/>
      <c r="C136" s="375"/>
      <c r="D136" s="375"/>
      <c r="E136" s="374"/>
    </row>
    <row r="137" spans="1:5" ht="15.75">
      <c r="A137" s="374"/>
      <c r="B137" s="375"/>
      <c r="C137" s="375"/>
      <c r="D137" s="375"/>
      <c r="E137" s="374"/>
    </row>
    <row r="138" spans="1:5" ht="15.75">
      <c r="A138" s="374"/>
      <c r="B138" s="375"/>
      <c r="C138" s="375"/>
      <c r="D138" s="375"/>
      <c r="E138" s="374"/>
    </row>
    <row r="139" spans="1:5" ht="15.75">
      <c r="A139" s="374"/>
      <c r="B139" s="375"/>
      <c r="C139" s="375"/>
      <c r="D139" s="375"/>
      <c r="E139" s="374"/>
    </row>
    <row r="140" spans="1:5" ht="15.75">
      <c r="A140" s="374"/>
      <c r="B140" s="375"/>
      <c r="C140" s="375"/>
      <c r="D140" s="375"/>
      <c r="E140" s="374"/>
    </row>
    <row r="141" spans="1:5" ht="15.75">
      <c r="A141" s="374"/>
      <c r="B141" s="375"/>
      <c r="C141" s="375"/>
      <c r="D141" s="375"/>
      <c r="E141" s="374"/>
    </row>
    <row r="142" spans="1:5" ht="15.75">
      <c r="A142" s="374"/>
      <c r="B142" s="375"/>
      <c r="C142" s="375"/>
      <c r="D142" s="375"/>
      <c r="E142" s="374"/>
    </row>
    <row r="143" spans="1:5" ht="15.75">
      <c r="A143" s="374"/>
      <c r="B143" s="375"/>
      <c r="C143" s="375"/>
      <c r="D143" s="375"/>
      <c r="E143" s="374"/>
    </row>
    <row r="144" spans="1:5" ht="15.75">
      <c r="A144" s="374"/>
      <c r="B144" s="375"/>
      <c r="C144" s="375"/>
      <c r="D144" s="375"/>
      <c r="E144" s="374"/>
    </row>
    <row r="145" spans="1:5" ht="15.75">
      <c r="A145" s="374"/>
      <c r="B145" s="375"/>
      <c r="C145" s="375"/>
      <c r="D145" s="375"/>
      <c r="E145" s="374"/>
    </row>
    <row r="146" spans="1:5" ht="15.75">
      <c r="A146" s="374"/>
      <c r="B146" s="375"/>
      <c r="C146" s="375"/>
      <c r="D146" s="375"/>
      <c r="E146" s="374"/>
    </row>
    <row r="147" spans="1:5" ht="15.75">
      <c r="A147" s="2"/>
      <c r="B147" s="3"/>
      <c r="C147" s="3"/>
      <c r="D147" s="3"/>
      <c r="E147" s="2"/>
    </row>
    <row r="148" spans="1:5" ht="15.75">
      <c r="A148" s="2"/>
      <c r="B148" s="3"/>
      <c r="C148" s="3"/>
      <c r="D148" s="3"/>
      <c r="E148" s="2"/>
    </row>
    <row r="149" spans="1:5" ht="15.75">
      <c r="A149" s="2"/>
      <c r="B149" s="3"/>
      <c r="C149" s="3"/>
      <c r="D149" s="3"/>
      <c r="E149" s="2"/>
    </row>
    <row r="150" spans="1:5" ht="15.75">
      <c r="A150" s="2"/>
      <c r="B150" s="3"/>
      <c r="C150" s="3"/>
      <c r="D150" s="3"/>
      <c r="E150" s="2"/>
    </row>
    <row r="151" spans="1:5" ht="15.75">
      <c r="A151" s="2"/>
      <c r="B151" s="3"/>
      <c r="C151" s="3"/>
      <c r="D151" s="3"/>
      <c r="E151" s="2"/>
    </row>
    <row r="152" spans="1:5" ht="15.75">
      <c r="A152" s="2"/>
      <c r="B152" s="3"/>
      <c r="C152" s="3"/>
      <c r="D152" s="3"/>
      <c r="E152" s="2"/>
    </row>
    <row r="153" spans="1:5" ht="15.75">
      <c r="A153" s="2"/>
      <c r="B153" s="3"/>
      <c r="C153" s="3"/>
      <c r="D153" s="3"/>
      <c r="E153" s="2"/>
    </row>
    <row r="154" spans="1:5" ht="15.75">
      <c r="A154" s="2"/>
      <c r="B154" s="3"/>
      <c r="C154" s="3"/>
      <c r="D154" s="3"/>
      <c r="E154" s="2"/>
    </row>
    <row r="155" spans="1:5" ht="15.75">
      <c r="A155" s="2"/>
      <c r="B155" s="3"/>
      <c r="C155" s="3"/>
      <c r="D155" s="3"/>
      <c r="E155" s="2"/>
    </row>
    <row r="156" spans="1:5" ht="15.75">
      <c r="A156" s="2"/>
      <c r="B156" s="3"/>
      <c r="C156" s="3"/>
      <c r="D156" s="3"/>
      <c r="E156" s="2"/>
    </row>
    <row r="157" spans="1:5" ht="15.75">
      <c r="A157" s="2"/>
      <c r="B157" s="3"/>
      <c r="C157" s="3"/>
      <c r="D157" s="3"/>
      <c r="E157" s="2"/>
    </row>
    <row r="158" spans="1:5" ht="15.75">
      <c r="A158" s="2"/>
      <c r="B158" s="3"/>
      <c r="C158" s="3"/>
      <c r="D158" s="3"/>
      <c r="E158" s="2"/>
    </row>
    <row r="159" spans="1:5" ht="15.75">
      <c r="A159" s="2"/>
      <c r="B159" s="3"/>
      <c r="C159" s="3"/>
      <c r="D159" s="3"/>
      <c r="E159" s="2"/>
    </row>
    <row r="160" spans="1:5" ht="15.75">
      <c r="A160" s="2"/>
      <c r="B160" s="3"/>
      <c r="C160" s="3"/>
      <c r="D160" s="3"/>
      <c r="E160" s="2"/>
    </row>
    <row r="161" spans="1:5" ht="15.75">
      <c r="A161" s="2"/>
      <c r="B161" s="3"/>
      <c r="C161" s="3"/>
      <c r="D161" s="3"/>
      <c r="E161" s="2"/>
    </row>
    <row r="162" spans="1:5" ht="15.75">
      <c r="A162" s="2"/>
      <c r="B162" s="3"/>
      <c r="C162" s="3"/>
      <c r="D162" s="3"/>
      <c r="E162" s="2"/>
    </row>
    <row r="163" spans="1:5" ht="15.75">
      <c r="A163" s="2"/>
      <c r="B163" s="3"/>
      <c r="C163" s="3"/>
      <c r="D163" s="3"/>
      <c r="E163" s="2"/>
    </row>
    <row r="164" spans="1:5" ht="15.75">
      <c r="A164" s="2"/>
      <c r="B164" s="3"/>
      <c r="C164" s="3"/>
      <c r="D164" s="3"/>
      <c r="E164" s="2"/>
    </row>
    <row r="165" spans="1:5" ht="15.75">
      <c r="A165" s="2"/>
      <c r="B165" s="3"/>
      <c r="C165" s="3"/>
      <c r="D165" s="3"/>
      <c r="E165" s="2"/>
    </row>
    <row r="166" spans="1:5" ht="15.75">
      <c r="A166" s="2"/>
      <c r="B166" s="3"/>
      <c r="C166" s="3"/>
      <c r="D166" s="3"/>
      <c r="E166" s="2"/>
    </row>
    <row r="167" spans="1:5" ht="15.75">
      <c r="A167" s="2"/>
      <c r="B167" s="3"/>
      <c r="C167" s="3"/>
      <c r="D167" s="3"/>
      <c r="E167" s="2"/>
    </row>
    <row r="168" spans="1:5" ht="15.75">
      <c r="A168" s="2"/>
      <c r="B168" s="3"/>
      <c r="C168" s="3"/>
      <c r="D168" s="3"/>
      <c r="E168" s="2"/>
    </row>
    <row r="169" spans="1:5" ht="15.75">
      <c r="A169" s="2"/>
      <c r="B169" s="3"/>
      <c r="C169" s="3"/>
      <c r="D169" s="3"/>
      <c r="E169" s="2"/>
    </row>
    <row r="170" spans="1:5" ht="15.75">
      <c r="A170" s="2"/>
      <c r="B170" s="3"/>
      <c r="C170" s="3"/>
      <c r="D170" s="3"/>
      <c r="E170" s="2"/>
    </row>
    <row r="171" spans="1:5" ht="15.75">
      <c r="A171" s="2"/>
      <c r="B171" s="3"/>
      <c r="C171" s="3"/>
      <c r="D171" s="3"/>
      <c r="E171" s="2"/>
    </row>
    <row r="172" spans="1:5" ht="15.75">
      <c r="A172" s="2"/>
      <c r="B172" s="3"/>
      <c r="C172" s="3"/>
      <c r="D172" s="3"/>
      <c r="E172" s="2"/>
    </row>
    <row r="173" spans="1:5" ht="15.75">
      <c r="A173" s="2"/>
      <c r="B173" s="3"/>
      <c r="C173" s="3"/>
      <c r="D173" s="3"/>
      <c r="E173" s="2"/>
    </row>
    <row r="174" spans="1:5" ht="15.75">
      <c r="A174" s="2"/>
      <c r="B174" s="3"/>
      <c r="C174" s="3"/>
      <c r="D174" s="3"/>
      <c r="E174" s="2"/>
    </row>
    <row r="175" spans="1:5" ht="15.75">
      <c r="A175" s="2"/>
      <c r="B175" s="3"/>
      <c r="C175" s="3"/>
      <c r="D175" s="3"/>
      <c r="E175" s="2"/>
    </row>
    <row r="176" spans="1:5" ht="15.75">
      <c r="A176" s="2"/>
      <c r="B176" s="3"/>
      <c r="C176" s="3"/>
      <c r="D176" s="3"/>
      <c r="E176" s="2"/>
    </row>
    <row r="177" spans="1:5" ht="15.75">
      <c r="A177" s="2"/>
      <c r="B177" s="3"/>
      <c r="C177" s="3"/>
      <c r="D177" s="3"/>
      <c r="E177" s="2"/>
    </row>
    <row r="178" spans="1:5" ht="15.75">
      <c r="A178" s="2"/>
      <c r="B178" s="3"/>
      <c r="C178" s="3"/>
      <c r="D178" s="3"/>
      <c r="E178" s="2"/>
    </row>
    <row r="179" spans="1:5" ht="15.75">
      <c r="A179" s="2"/>
      <c r="B179" s="3"/>
      <c r="C179" s="3"/>
      <c r="D179" s="3"/>
      <c r="E179" s="2"/>
    </row>
    <row r="180" spans="1:5" ht="15.75">
      <c r="A180" s="2"/>
      <c r="B180" s="3"/>
      <c r="C180" s="3"/>
      <c r="D180" s="3"/>
      <c r="E180" s="2"/>
    </row>
    <row r="181" spans="1:5" ht="15.75">
      <c r="A181" s="2"/>
      <c r="B181" s="3"/>
      <c r="C181" s="3"/>
      <c r="D181" s="3"/>
      <c r="E181" s="2"/>
    </row>
    <row r="182" spans="1:5" ht="15.75">
      <c r="A182" s="2"/>
      <c r="B182" s="3"/>
      <c r="C182" s="3"/>
      <c r="D182" s="3"/>
      <c r="E182" s="2"/>
    </row>
    <row r="183" spans="1:5" ht="15.75">
      <c r="A183" s="2"/>
      <c r="B183" s="3"/>
      <c r="C183" s="3"/>
      <c r="D183" s="3"/>
      <c r="E183" s="2"/>
    </row>
    <row r="184" spans="1:5" ht="15.75">
      <c r="A184" s="2"/>
      <c r="B184" s="3"/>
      <c r="C184" s="3"/>
      <c r="D184" s="3"/>
      <c r="E184" s="2"/>
    </row>
    <row r="185" spans="1:5" ht="15.75">
      <c r="A185" s="2"/>
      <c r="B185" s="3"/>
      <c r="C185" s="3"/>
      <c r="D185" s="3"/>
      <c r="E185" s="2"/>
    </row>
    <row r="186" spans="1:5" ht="15.75">
      <c r="A186" s="2"/>
      <c r="B186" s="3"/>
      <c r="C186" s="3"/>
      <c r="D186" s="3"/>
      <c r="E186" s="2"/>
    </row>
    <row r="187" spans="1:5" ht="15.75">
      <c r="A187" s="2"/>
      <c r="B187" s="3"/>
      <c r="C187" s="3"/>
      <c r="D187" s="3"/>
      <c r="E187" s="2"/>
    </row>
    <row r="188" spans="1:5" ht="15.75">
      <c r="A188" s="2"/>
      <c r="B188" s="3"/>
      <c r="C188" s="3"/>
      <c r="D188" s="3"/>
      <c r="E188" s="2"/>
    </row>
    <row r="189" spans="1:5" ht="15.75">
      <c r="A189" s="2"/>
      <c r="B189" s="3"/>
      <c r="C189" s="3"/>
      <c r="D189" s="3"/>
      <c r="E189" s="2"/>
    </row>
    <row r="190" spans="1:5" ht="15.75">
      <c r="A190" s="2"/>
      <c r="B190" s="3"/>
      <c r="C190" s="3"/>
      <c r="D190" s="3"/>
      <c r="E190" s="2"/>
    </row>
    <row r="191" spans="1:5" ht="15.75">
      <c r="A191" s="2"/>
      <c r="B191" s="3"/>
      <c r="C191" s="3"/>
      <c r="D191" s="3"/>
      <c r="E191" s="2"/>
    </row>
    <row r="192" spans="1:5" ht="15.75">
      <c r="A192" s="2"/>
      <c r="B192" s="3"/>
      <c r="C192" s="3"/>
      <c r="D192" s="3"/>
      <c r="E192" s="2"/>
    </row>
    <row r="193" spans="1:5" ht="15.75">
      <c r="A193" s="2"/>
      <c r="B193" s="3"/>
      <c r="C193" s="3"/>
      <c r="D193" s="3"/>
      <c r="E193" s="2"/>
    </row>
    <row r="194" spans="1:5" ht="15.75">
      <c r="A194" s="2"/>
      <c r="B194" s="3"/>
      <c r="C194" s="3"/>
      <c r="D194" s="3"/>
      <c r="E194" s="2"/>
    </row>
    <row r="195" spans="1:5" ht="15.75">
      <c r="A195" s="2"/>
      <c r="B195" s="3"/>
      <c r="C195" s="3"/>
      <c r="D195" s="3"/>
      <c r="E195" s="2"/>
    </row>
    <row r="196" spans="1:5" ht="15.75">
      <c r="A196" s="2"/>
      <c r="B196" s="3"/>
      <c r="C196" s="3"/>
      <c r="D196" s="3"/>
      <c r="E196" s="2"/>
    </row>
    <row r="197" spans="1:5" ht="15.75">
      <c r="A197" s="2"/>
      <c r="B197" s="3"/>
      <c r="C197" s="3"/>
      <c r="D197" s="3"/>
      <c r="E197" s="2"/>
    </row>
    <row r="198" spans="1:5" ht="15.75">
      <c r="A198" s="2"/>
      <c r="B198" s="3"/>
      <c r="C198" s="3"/>
      <c r="D198" s="3"/>
      <c r="E198" s="2"/>
    </row>
    <row r="199" spans="1:5" ht="15.75">
      <c r="A199" s="2"/>
      <c r="B199" s="3"/>
      <c r="C199" s="3"/>
      <c r="D199" s="3"/>
      <c r="E199" s="2"/>
    </row>
    <row r="200" spans="1:5" ht="15.75">
      <c r="A200" s="2"/>
      <c r="B200" s="3"/>
      <c r="C200" s="3"/>
      <c r="D200" s="3"/>
      <c r="E200" s="2"/>
    </row>
    <row r="201" spans="1:5" ht="15.75">
      <c r="A201" s="2"/>
      <c r="B201" s="3"/>
      <c r="C201" s="3"/>
      <c r="D201" s="3"/>
      <c r="E201" s="2"/>
    </row>
    <row r="202" spans="1:5" ht="15.75">
      <c r="A202" s="2"/>
      <c r="B202" s="3"/>
      <c r="C202" s="3"/>
      <c r="D202" s="3"/>
      <c r="E202" s="2"/>
    </row>
    <row r="203" spans="1:5" ht="15.75">
      <c r="A203" s="2"/>
      <c r="B203" s="3"/>
      <c r="C203" s="3"/>
      <c r="D203" s="3"/>
      <c r="E203" s="2"/>
    </row>
    <row r="204" spans="1:5" ht="15.75">
      <c r="A204" s="2"/>
      <c r="B204" s="3"/>
      <c r="C204" s="3"/>
      <c r="D204" s="3"/>
      <c r="E204" s="2"/>
    </row>
    <row r="205" spans="1:5" ht="15.75">
      <c r="A205" s="2"/>
      <c r="B205" s="3"/>
      <c r="C205" s="3"/>
      <c r="D205" s="3"/>
      <c r="E205" s="2"/>
    </row>
    <row r="206" spans="1:5" ht="15.75">
      <c r="A206" s="2"/>
      <c r="B206" s="3"/>
      <c r="C206" s="3"/>
      <c r="D206" s="3"/>
      <c r="E206" s="2"/>
    </row>
    <row r="207" spans="1:5" ht="15.75">
      <c r="A207" s="2"/>
      <c r="B207" s="3"/>
      <c r="C207" s="3"/>
      <c r="D207" s="3"/>
      <c r="E207" s="2"/>
    </row>
    <row r="208" spans="1:5" ht="15.75">
      <c r="A208" s="2"/>
      <c r="B208" s="3"/>
      <c r="C208" s="3"/>
      <c r="D208" s="3"/>
      <c r="E208" s="2"/>
    </row>
    <row r="209" spans="1:5" ht="15.75">
      <c r="A209" s="2"/>
      <c r="B209" s="3"/>
      <c r="C209" s="3"/>
      <c r="D209" s="3"/>
      <c r="E209" s="2"/>
    </row>
    <row r="210" spans="1:5" ht="15.75">
      <c r="A210" s="2"/>
      <c r="B210" s="3"/>
      <c r="C210" s="3"/>
      <c r="D210" s="3"/>
      <c r="E210" s="2"/>
    </row>
    <row r="211" spans="1:5" ht="15.75">
      <c r="A211" s="2"/>
      <c r="B211" s="3"/>
      <c r="C211" s="3"/>
      <c r="D211" s="3"/>
      <c r="E211" s="2"/>
    </row>
    <row r="212" spans="1:5" ht="15.75">
      <c r="A212" s="2"/>
      <c r="B212" s="3"/>
      <c r="C212" s="3"/>
      <c r="D212" s="3"/>
      <c r="E212" s="2"/>
    </row>
    <row r="213" spans="1:5" ht="15.75">
      <c r="A213" s="2"/>
      <c r="B213" s="3"/>
      <c r="C213" s="3"/>
      <c r="D213" s="3"/>
      <c r="E213" s="2"/>
    </row>
    <row r="214" spans="1:5" ht="15.75">
      <c r="A214" s="2"/>
      <c r="B214" s="3"/>
      <c r="C214" s="3"/>
      <c r="D214" s="3"/>
      <c r="E214" s="2"/>
    </row>
    <row r="215" spans="1:5" ht="15.75">
      <c r="A215" s="2"/>
      <c r="B215" s="3"/>
      <c r="C215" s="3"/>
      <c r="D215" s="3"/>
      <c r="E215" s="2"/>
    </row>
    <row r="216" spans="1:5" ht="15.75">
      <c r="A216" s="2"/>
      <c r="B216" s="3"/>
      <c r="C216" s="3"/>
      <c r="D216" s="3"/>
      <c r="E216" s="2"/>
    </row>
    <row r="217" spans="1:5" ht="15.75">
      <c r="A217" s="2"/>
      <c r="B217" s="3"/>
      <c r="C217" s="3"/>
      <c r="D217" s="3"/>
      <c r="E217" s="2"/>
    </row>
    <row r="218" spans="1:5" ht="15.75">
      <c r="A218" s="2"/>
      <c r="B218" s="3"/>
      <c r="C218" s="3"/>
      <c r="D218" s="3"/>
      <c r="E218" s="2"/>
    </row>
    <row r="219" spans="1:5" ht="15.75">
      <c r="A219" s="2"/>
      <c r="B219" s="3"/>
      <c r="C219" s="3"/>
      <c r="D219" s="3"/>
      <c r="E219" s="2"/>
    </row>
    <row r="220" spans="1:5" ht="15.75">
      <c r="A220" s="2"/>
      <c r="B220" s="3"/>
      <c r="C220" s="3"/>
      <c r="D220" s="3"/>
      <c r="E220" s="2"/>
    </row>
    <row r="221" spans="1:5" ht="15.75">
      <c r="A221" s="2"/>
      <c r="B221" s="3"/>
      <c r="C221" s="3"/>
      <c r="D221" s="3"/>
      <c r="E221" s="2"/>
    </row>
    <row r="222" spans="1:5" ht="15.75">
      <c r="A222" s="2"/>
      <c r="B222" s="3"/>
      <c r="C222" s="3"/>
      <c r="D222" s="3"/>
      <c r="E222" s="2"/>
    </row>
    <row r="223" spans="1:5" ht="15.75">
      <c r="A223" s="2"/>
      <c r="B223" s="3"/>
      <c r="C223" s="3"/>
      <c r="D223" s="3"/>
      <c r="E223" s="2"/>
    </row>
    <row r="224" spans="1:5" ht="15.75">
      <c r="A224" s="2"/>
      <c r="B224" s="3"/>
      <c r="C224" s="3"/>
      <c r="D224" s="3"/>
      <c r="E224" s="2"/>
    </row>
    <row r="225" spans="1:5" ht="15.75">
      <c r="A225" s="2"/>
      <c r="B225" s="3"/>
      <c r="C225" s="3"/>
      <c r="D225" s="3"/>
      <c r="E225" s="2"/>
    </row>
    <row r="226" spans="1:5" ht="15.75">
      <c r="A226" s="2"/>
      <c r="B226" s="3"/>
      <c r="C226" s="3"/>
      <c r="D226" s="3"/>
      <c r="E226" s="2"/>
    </row>
    <row r="227" spans="1:5" ht="15.75">
      <c r="A227" s="2"/>
      <c r="B227" s="3"/>
      <c r="C227" s="3"/>
      <c r="D227" s="3"/>
      <c r="E227" s="2"/>
    </row>
    <row r="228" spans="1:5" ht="15.75">
      <c r="A228" s="2"/>
      <c r="B228" s="3"/>
      <c r="C228" s="3"/>
      <c r="D228" s="3"/>
      <c r="E228" s="2"/>
    </row>
    <row r="229" spans="1:5" ht="15.75">
      <c r="A229" s="2"/>
      <c r="B229" s="3"/>
      <c r="C229" s="3"/>
      <c r="D229" s="3"/>
      <c r="E229" s="2"/>
    </row>
    <row r="230" spans="1:5" ht="15.75">
      <c r="A230" s="2"/>
      <c r="B230" s="3"/>
      <c r="C230" s="3"/>
      <c r="D230" s="3"/>
      <c r="E230" s="2"/>
    </row>
    <row r="231" spans="1:5" ht="15.75">
      <c r="A231" s="2"/>
      <c r="B231" s="3"/>
      <c r="C231" s="3"/>
      <c r="D231" s="3"/>
      <c r="E231" s="2"/>
    </row>
    <row r="232" spans="1:5" ht="15.75">
      <c r="A232" s="2"/>
      <c r="B232" s="3"/>
      <c r="C232" s="3"/>
      <c r="D232" s="3"/>
      <c r="E232" s="2"/>
    </row>
    <row r="233" spans="1:5" ht="15.75">
      <c r="A233" s="2"/>
      <c r="B233" s="3"/>
      <c r="C233" s="3"/>
      <c r="D233" s="3"/>
      <c r="E233" s="2"/>
    </row>
    <row r="234" spans="1:5" ht="15.75">
      <c r="A234" s="2"/>
      <c r="B234" s="3"/>
      <c r="C234" s="3"/>
      <c r="D234" s="3"/>
      <c r="E234" s="2"/>
    </row>
    <row r="235" spans="1:5" ht="15.75">
      <c r="A235" s="2"/>
      <c r="B235" s="3"/>
      <c r="C235" s="3"/>
      <c r="D235" s="3"/>
      <c r="E235" s="2"/>
    </row>
    <row r="236" spans="1:5" ht="15.75">
      <c r="A236" s="2"/>
      <c r="B236" s="3"/>
      <c r="C236" s="3"/>
      <c r="D236" s="3"/>
      <c r="E236" s="2"/>
    </row>
    <row r="237" spans="1:5" ht="15.75">
      <c r="A237" s="2"/>
      <c r="B237" s="3"/>
      <c r="C237" s="3"/>
      <c r="D237" s="3"/>
      <c r="E237" s="2"/>
    </row>
    <row r="238" spans="1:5" ht="15.75">
      <c r="A238" s="2"/>
      <c r="B238" s="3"/>
      <c r="C238" s="3"/>
      <c r="D238" s="3"/>
      <c r="E238" s="2"/>
    </row>
    <row r="239" spans="1:5" ht="15.75">
      <c r="A239" s="2"/>
      <c r="B239" s="3"/>
      <c r="C239" s="3"/>
      <c r="D239" s="3"/>
      <c r="E239" s="2"/>
    </row>
    <row r="240" spans="1:5" ht="15.75">
      <c r="A240" s="2"/>
      <c r="B240" s="3"/>
      <c r="C240" s="3"/>
      <c r="D240" s="3"/>
      <c r="E240" s="2"/>
    </row>
    <row r="241" spans="1:5" ht="15.75">
      <c r="A241" s="2"/>
      <c r="B241" s="3"/>
      <c r="C241" s="3"/>
      <c r="D241" s="3"/>
      <c r="E241" s="2"/>
    </row>
    <row r="242" spans="1:5" ht="15.75">
      <c r="A242" s="2"/>
      <c r="B242" s="3"/>
      <c r="C242" s="3"/>
      <c r="D242" s="3"/>
      <c r="E242" s="2"/>
    </row>
    <row r="243" spans="1:5" ht="15.75">
      <c r="A243" s="2"/>
      <c r="B243" s="3"/>
      <c r="C243" s="3"/>
      <c r="D243" s="3"/>
      <c r="E243" s="2"/>
    </row>
    <row r="244" spans="1:5" ht="15.75">
      <c r="A244" s="2"/>
      <c r="B244" s="3"/>
      <c r="C244" s="3"/>
      <c r="D244" s="3"/>
      <c r="E244" s="2"/>
    </row>
  </sheetData>
  <sheetProtection/>
  <mergeCells count="1">
    <mergeCell ref="B1:B2"/>
  </mergeCells>
  <printOptions headings="1" horizontalCentered="1"/>
  <pageMargins left="0.2362204724409449" right="0.1968503937007874" top="1.3779527559055118" bottom="0.5118110236220472" header="0.5905511811023623" footer="0.5118110236220472"/>
  <pageSetup horizontalDpi="600" verticalDpi="600" orientation="portrait" paperSize="9" scale="49" r:id="rId1"/>
  <headerFooter alignWithMargins="0">
    <oddHeader>&amp;C&amp;"Times New Roman CE,Félkövér"&amp;14Céltartalékok
&amp;P/&amp;N&amp;R&amp;"Times New Roman CE,Normál"&amp;12 10.sz.melléklet 
a   /2020.(    )sz. önkormányzti rendelethez 
(ezer Ft-ban)</oddHeader>
    <oddFooter>&amp;L&amp;"Times New Roman CE,Normál"&amp;D / &amp;T&amp;C&amp;"Times New Roman CE,Normál"&amp;F/&amp;A.xls     Garamvölgyi Attiláné&amp;R&amp;"Times New Roman CE,Normál"&amp;P/&amp;N</oddFooter>
  </headerFooter>
  <rowBreaks count="2" manualBreakCount="2">
    <brk id="53" max="4" man="1"/>
    <brk id="10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garamvolgyiattilane</cp:lastModifiedBy>
  <cp:lastPrinted>2020-01-17T08:35:21Z</cp:lastPrinted>
  <dcterms:created xsi:type="dcterms:W3CDTF">2001-09-24T13:49:37Z</dcterms:created>
  <dcterms:modified xsi:type="dcterms:W3CDTF">2020-01-29T14:41:56Z</dcterms:modified>
  <cp:category/>
  <cp:version/>
  <cp:contentType/>
  <cp:contentStatus/>
</cp:coreProperties>
</file>