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hato\Gazdasági Ig\2019\2019. április 25. kgy. I.RM\"/>
    </mc:Choice>
  </mc:AlternateContent>
  <bookViews>
    <workbookView xWindow="0" yWindow="0" windowWidth="19200" windowHeight="11295"/>
  </bookViews>
  <sheets>
    <sheet name="2019.I.RM." sheetId="1" r:id="rId1"/>
  </sheets>
  <definedNames>
    <definedName name="_xlnm.Print_Titles" localSheetId="0">'2019.I.RM.'!$1:$2</definedName>
    <definedName name="_xlnm.Print_Area" localSheetId="0">'2019.I.RM.'!$A$1:$F$199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6" i="1" l="1"/>
  <c r="E156" i="1"/>
  <c r="D157" i="1"/>
  <c r="B157" i="1"/>
  <c r="D184" i="1" l="1"/>
  <c r="B184" i="1"/>
  <c r="C176" i="1" l="1"/>
  <c r="E176" i="1"/>
  <c r="C175" i="1"/>
  <c r="E175" i="1"/>
  <c r="C174" i="1"/>
  <c r="E174" i="1"/>
  <c r="D177" i="1"/>
  <c r="B177" i="1"/>
  <c r="C148" i="1" l="1"/>
  <c r="E148" i="1"/>
  <c r="C147" i="1"/>
  <c r="E147" i="1"/>
  <c r="D149" i="1"/>
  <c r="B149" i="1"/>
  <c r="D128" i="1" l="1"/>
  <c r="E173" i="1" l="1"/>
  <c r="C173" i="1"/>
  <c r="E108" i="1" l="1"/>
  <c r="C108" i="1"/>
  <c r="B109" i="1"/>
  <c r="D13" i="1" l="1"/>
  <c r="D32" i="1" l="1"/>
  <c r="D123" i="1"/>
  <c r="D100" i="1"/>
  <c r="D50" i="1"/>
  <c r="D52" i="1"/>
  <c r="D61" i="1"/>
  <c r="D9" i="1"/>
  <c r="D34" i="1"/>
  <c r="D101" i="1"/>
  <c r="D36" i="1"/>
  <c r="D122" i="1" l="1"/>
  <c r="C146" i="1" l="1"/>
  <c r="E146" i="1"/>
  <c r="E155" i="1" l="1"/>
  <c r="C155" i="1"/>
  <c r="D8" i="1" l="1"/>
  <c r="D12" i="1" l="1"/>
  <c r="E180" i="1" l="1"/>
  <c r="E179" i="1"/>
  <c r="C180" i="1"/>
  <c r="C179" i="1"/>
  <c r="C181" i="1" l="1"/>
  <c r="D181" i="1"/>
  <c r="E181" i="1"/>
  <c r="B181" i="1"/>
  <c r="C172" i="1"/>
  <c r="E172" i="1"/>
  <c r="D53" i="1"/>
  <c r="D107" i="1"/>
  <c r="D109" i="1" s="1"/>
  <c r="E193" i="1"/>
  <c r="C193" i="1"/>
  <c r="D194" i="1"/>
  <c r="B194" i="1"/>
  <c r="E163" i="1" l="1"/>
  <c r="E164" i="1"/>
  <c r="C163" i="1"/>
  <c r="C164" i="1"/>
  <c r="E153" i="1" l="1"/>
  <c r="E154" i="1"/>
  <c r="C153" i="1"/>
  <c r="C154" i="1"/>
  <c r="C105" i="1" l="1"/>
  <c r="D136" i="1"/>
  <c r="B136" i="1"/>
  <c r="E135" i="1"/>
  <c r="C135" i="1"/>
  <c r="E134" i="1"/>
  <c r="C134" i="1"/>
  <c r="D131" i="1"/>
  <c r="C131" i="1" s="1"/>
  <c r="E130" i="1"/>
  <c r="C130" i="1"/>
  <c r="D129" i="1"/>
  <c r="B132" i="1"/>
  <c r="C128" i="1"/>
  <c r="E125" i="1"/>
  <c r="C125" i="1"/>
  <c r="E124" i="1"/>
  <c r="C124" i="1"/>
  <c r="E123" i="1"/>
  <c r="B126" i="1"/>
  <c r="B120" i="1"/>
  <c r="E119" i="1"/>
  <c r="E120" i="1" s="1"/>
  <c r="B117" i="1"/>
  <c r="E116" i="1"/>
  <c r="C116" i="1"/>
  <c r="E115" i="1"/>
  <c r="C115" i="1"/>
  <c r="E114" i="1"/>
  <c r="C114" i="1"/>
  <c r="E113" i="1"/>
  <c r="C113" i="1"/>
  <c r="D117" i="1"/>
  <c r="E111" i="1"/>
  <c r="C111" i="1"/>
  <c r="E107" i="1"/>
  <c r="C107" i="1"/>
  <c r="E106" i="1"/>
  <c r="C106" i="1"/>
  <c r="E105" i="1"/>
  <c r="E104" i="1"/>
  <c r="C104" i="1"/>
  <c r="E103" i="1"/>
  <c r="C103" i="1"/>
  <c r="E102" i="1"/>
  <c r="C102" i="1"/>
  <c r="E101" i="1"/>
  <c r="E100" i="1"/>
  <c r="C100" i="1"/>
  <c r="E99" i="1"/>
  <c r="E109" i="1" s="1"/>
  <c r="C99" i="1"/>
  <c r="E96" i="1"/>
  <c r="C96" i="1"/>
  <c r="E95" i="1"/>
  <c r="C95" i="1"/>
  <c r="D94" i="1"/>
  <c r="C94" i="1" s="1"/>
  <c r="E93" i="1"/>
  <c r="E92" i="1"/>
  <c r="E91" i="1"/>
  <c r="B97" i="1"/>
  <c r="B89" i="1"/>
  <c r="E88" i="1"/>
  <c r="C88" i="1"/>
  <c r="E87" i="1"/>
  <c r="C87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E77" i="1"/>
  <c r="C77" i="1"/>
  <c r="E76" i="1"/>
  <c r="C76" i="1"/>
  <c r="E75" i="1"/>
  <c r="C75" i="1"/>
  <c r="E74" i="1"/>
  <c r="C74" i="1"/>
  <c r="E73" i="1"/>
  <c r="C73" i="1"/>
  <c r="E72" i="1"/>
  <c r="C72" i="1"/>
  <c r="E71" i="1"/>
  <c r="C71" i="1"/>
  <c r="D70" i="1"/>
  <c r="E69" i="1"/>
  <c r="C69" i="1"/>
  <c r="E68" i="1"/>
  <c r="C68" i="1"/>
  <c r="E67" i="1"/>
  <c r="C67" i="1"/>
  <c r="E66" i="1"/>
  <c r="C66" i="1"/>
  <c r="E65" i="1"/>
  <c r="C65" i="1"/>
  <c r="E64" i="1"/>
  <c r="C64" i="1"/>
  <c r="D63" i="1"/>
  <c r="D62" i="1"/>
  <c r="C61" i="1"/>
  <c r="E60" i="1"/>
  <c r="C60" i="1"/>
  <c r="E59" i="1"/>
  <c r="C59" i="1"/>
  <c r="E58" i="1"/>
  <c r="C58" i="1"/>
  <c r="E57" i="1"/>
  <c r="C57" i="1"/>
  <c r="E56" i="1"/>
  <c r="C56" i="1"/>
  <c r="E55" i="1"/>
  <c r="C55" i="1"/>
  <c r="E54" i="1"/>
  <c r="C54" i="1"/>
  <c r="C53" i="1"/>
  <c r="E52" i="1"/>
  <c r="C51" i="1"/>
  <c r="E49" i="1"/>
  <c r="C49" i="1"/>
  <c r="E48" i="1"/>
  <c r="C48" i="1"/>
  <c r="B46" i="1"/>
  <c r="E45" i="1"/>
  <c r="C45" i="1"/>
  <c r="E44" i="1"/>
  <c r="C44" i="1"/>
  <c r="D46" i="1"/>
  <c r="E41" i="1"/>
  <c r="C41" i="1"/>
  <c r="E40" i="1"/>
  <c r="C40" i="1"/>
  <c r="E39" i="1"/>
  <c r="C39" i="1"/>
  <c r="E38" i="1"/>
  <c r="C38" i="1"/>
  <c r="E37" i="1"/>
  <c r="C37" i="1"/>
  <c r="E36" i="1"/>
  <c r="E35" i="1"/>
  <c r="C35" i="1"/>
  <c r="E34" i="1"/>
  <c r="E33" i="1"/>
  <c r="C33" i="1"/>
  <c r="B42" i="1"/>
  <c r="E31" i="1"/>
  <c r="E30" i="1"/>
  <c r="C29" i="1"/>
  <c r="E28" i="1"/>
  <c r="C28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7" i="1"/>
  <c r="C17" i="1"/>
  <c r="E16" i="1"/>
  <c r="C16" i="1"/>
  <c r="E15" i="1"/>
  <c r="C15" i="1"/>
  <c r="E14" i="1"/>
  <c r="C14" i="1"/>
  <c r="E13" i="1"/>
  <c r="C12" i="1"/>
  <c r="E11" i="1"/>
  <c r="C11" i="1"/>
  <c r="E10" i="1"/>
  <c r="C10" i="1"/>
  <c r="B26" i="1"/>
  <c r="E9" i="1"/>
  <c r="C9" i="1"/>
  <c r="C8" i="1"/>
  <c r="E7" i="1"/>
  <c r="C7" i="1"/>
  <c r="E6" i="1"/>
  <c r="C6" i="1"/>
  <c r="C5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51" i="1"/>
  <c r="E151" i="1"/>
  <c r="C152" i="1"/>
  <c r="E152" i="1"/>
  <c r="C159" i="1"/>
  <c r="E159" i="1"/>
  <c r="B161" i="1"/>
  <c r="D161" i="1"/>
  <c r="C165" i="1"/>
  <c r="E165" i="1"/>
  <c r="C166" i="1"/>
  <c r="E166" i="1"/>
  <c r="C167" i="1"/>
  <c r="E167" i="1"/>
  <c r="C168" i="1"/>
  <c r="E168" i="1"/>
  <c r="C169" i="1"/>
  <c r="E169" i="1"/>
  <c r="C170" i="1"/>
  <c r="E170" i="1"/>
  <c r="C171" i="1"/>
  <c r="E171" i="1"/>
  <c r="C183" i="1"/>
  <c r="C184" i="1" s="1"/>
  <c r="E183" i="1"/>
  <c r="E184" i="1" s="1"/>
  <c r="C186" i="1"/>
  <c r="E186" i="1"/>
  <c r="B187" i="1"/>
  <c r="D187" i="1"/>
  <c r="C189" i="1"/>
  <c r="E189" i="1"/>
  <c r="B190" i="1"/>
  <c r="D190" i="1"/>
  <c r="C192" i="1"/>
  <c r="C194" i="1" s="1"/>
  <c r="E192" i="1"/>
  <c r="E194" i="1" s="1"/>
  <c r="C196" i="1"/>
  <c r="C197" i="1" s="1"/>
  <c r="E196" i="1"/>
  <c r="E197" i="1" s="1"/>
  <c r="B197" i="1"/>
  <c r="D197" i="1"/>
  <c r="E157" i="1" l="1"/>
  <c r="C157" i="1"/>
  <c r="C177" i="1"/>
  <c r="E177" i="1"/>
  <c r="E149" i="1"/>
  <c r="C149" i="1"/>
  <c r="E190" i="1"/>
  <c r="C18" i="1"/>
  <c r="E46" i="1"/>
  <c r="E5" i="1"/>
  <c r="E61" i="1"/>
  <c r="C62" i="1"/>
  <c r="C70" i="1"/>
  <c r="E18" i="1"/>
  <c r="B198" i="1"/>
  <c r="E12" i="1"/>
  <c r="C13" i="1"/>
  <c r="C63" i="1"/>
  <c r="C93" i="1"/>
  <c r="E129" i="1"/>
  <c r="C34" i="1"/>
  <c r="B85" i="1"/>
  <c r="B137" i="1" s="1"/>
  <c r="C91" i="1"/>
  <c r="C119" i="1"/>
  <c r="C120" i="1" s="1"/>
  <c r="E122" i="1"/>
  <c r="E126" i="1" s="1"/>
  <c r="C30" i="1"/>
  <c r="C112" i="1"/>
  <c r="C117" i="1" s="1"/>
  <c r="C123" i="1"/>
  <c r="D132" i="1"/>
  <c r="C32" i="1"/>
  <c r="E51" i="1"/>
  <c r="E53" i="1"/>
  <c r="E62" i="1"/>
  <c r="E63" i="1"/>
  <c r="E70" i="1"/>
  <c r="C129" i="1"/>
  <c r="C132" i="1" s="1"/>
  <c r="C46" i="1"/>
  <c r="D85" i="1"/>
  <c r="E112" i="1"/>
  <c r="E117" i="1" s="1"/>
  <c r="C136" i="1"/>
  <c r="D126" i="1"/>
  <c r="E187" i="1"/>
  <c r="C161" i="1"/>
  <c r="D26" i="1"/>
  <c r="E128" i="1"/>
  <c r="E136" i="1"/>
  <c r="C89" i="1"/>
  <c r="E8" i="1"/>
  <c r="E29" i="1"/>
  <c r="C31" i="1"/>
  <c r="E32" i="1"/>
  <c r="C36" i="1"/>
  <c r="E50" i="1"/>
  <c r="C52" i="1"/>
  <c r="E89" i="1"/>
  <c r="C92" i="1"/>
  <c r="E94" i="1"/>
  <c r="C101" i="1"/>
  <c r="C109" i="1" s="1"/>
  <c r="C122" i="1"/>
  <c r="E131" i="1"/>
  <c r="D42" i="1"/>
  <c r="D97" i="1"/>
  <c r="D120" i="1"/>
  <c r="D89" i="1"/>
  <c r="C50" i="1"/>
  <c r="C190" i="1"/>
  <c r="C187" i="1"/>
  <c r="E161" i="1"/>
  <c r="D198" i="1"/>
  <c r="B199" i="1" l="1"/>
  <c r="D137" i="1"/>
  <c r="D199" i="1" s="1"/>
  <c r="E26" i="1"/>
  <c r="E85" i="1"/>
  <c r="E132" i="1"/>
  <c r="E42" i="1"/>
  <c r="C97" i="1"/>
  <c r="E97" i="1"/>
  <c r="C42" i="1"/>
  <c r="C85" i="1"/>
  <c r="C26" i="1"/>
  <c r="C126" i="1"/>
  <c r="E198" i="1"/>
  <c r="C198" i="1"/>
  <c r="C137" i="1" l="1"/>
  <c r="C199" i="1" s="1"/>
  <c r="E137" i="1"/>
  <c r="E199" i="1" s="1"/>
</calcChain>
</file>

<file path=xl/sharedStrings.xml><?xml version="1.0" encoding="utf-8"?>
<sst xmlns="http://schemas.openxmlformats.org/spreadsheetml/2006/main" count="226" uniqueCount="200">
  <si>
    <t xml:space="preserve">Megnevezés    </t>
  </si>
  <si>
    <t>Eltérés</t>
  </si>
  <si>
    <t>Megjegyzés</t>
  </si>
  <si>
    <t>Közlekedés</t>
  </si>
  <si>
    <t>67-es főút és a FÜRED HOLDING Kft.telephelye közti út építése: terv</t>
  </si>
  <si>
    <t xml:space="preserve">Műv.ágból kivonás, geodéziai kitűzés: Desedai  ökoturisztikai út </t>
  </si>
  <si>
    <t>Garanciális visszatartások</t>
  </si>
  <si>
    <t>Közlekedés összesen</t>
  </si>
  <si>
    <t>Vízgazdálkodás</t>
  </si>
  <si>
    <t>Vízgazdálkodás összesen</t>
  </si>
  <si>
    <t>Közvilágítás</t>
  </si>
  <si>
    <t>Közvilágítás összesen</t>
  </si>
  <si>
    <t>Városgazdálkodás</t>
  </si>
  <si>
    <t xml:space="preserve">DRV-től Ingatlan vásárlás Kaposrét sor Hrsz: 6737  </t>
  </si>
  <si>
    <t>Városgazdálkodás összesen</t>
  </si>
  <si>
    <t>Oktatás és egyéb intézmény</t>
  </si>
  <si>
    <t>Oktatás és egyéb intézmény összesen</t>
  </si>
  <si>
    <t>Egészségügy és szociális ellátás</t>
  </si>
  <si>
    <t>Egészségügy és szociális ellátás összesen</t>
  </si>
  <si>
    <t>Sport</t>
  </si>
  <si>
    <t>Sport összesen</t>
  </si>
  <si>
    <t>Közigazgatás</t>
  </si>
  <si>
    <t>Közigazgatás összesen</t>
  </si>
  <si>
    <t>Lakásgazdálkodás</t>
  </si>
  <si>
    <t>Lakásgazdálkodás összesen</t>
  </si>
  <si>
    <t>Művelődés , kultúra</t>
  </si>
  <si>
    <t>Garanciális visszatartás</t>
  </si>
  <si>
    <t>Művelődés , kultúra összesen</t>
  </si>
  <si>
    <t>Turisztika</t>
  </si>
  <si>
    <t>Turisztika összesen</t>
  </si>
  <si>
    <t>Kompenzációs ügyletek</t>
  </si>
  <si>
    <t>Ingatlancsere:Baross G.u.19. T.ház (461;469/1 hrsz)</t>
  </si>
  <si>
    <t>Új szabályozási terv készítés</t>
  </si>
  <si>
    <t>Polgármesteri Hivatal Informatikai fejlesztése</t>
  </si>
  <si>
    <t>Élményfürdő "C" vendéglátó egység építési részlet (kompenzáció)</t>
  </si>
  <si>
    <t>FELHALMOZÁSI KIADÁSOK ÖSSZESEN</t>
  </si>
  <si>
    <t>Pótigény ill. átcsop.</t>
  </si>
  <si>
    <t xml:space="preserve"> Kompenzációs ügyletek összesen:</t>
  </si>
  <si>
    <t>Kaposvár városmárkázásának stratégiai kommunikációs koncepciójának elkészítése</t>
  </si>
  <si>
    <t>Kaposvár sz.víztelep és szv.csatona hálózat fejl. előkészítés</t>
  </si>
  <si>
    <t xml:space="preserve">TOP-6.6.2-15-KA1-2016-00001 projekt Szocionet Egy.Szoc.és Gyermekjóléti Int.fejlesztése 1.(Liget Otthon) </t>
  </si>
  <si>
    <t xml:space="preserve">TOP-6.3.3-15-KA1-2016-00002 Városi környezetvédelmi infrastruktúra-fejlesztések - Csapadékvíz-elvezető hálózatok kiépítése és felújítása Kaposvár egyes utcáiban projekt </t>
  </si>
  <si>
    <t xml:space="preserve">TOP-6.3.3-15-KA1-2016-00001 Városi környezetvédelmi infrastruktúra-fejlesztések - Kaposvári csapadékvíz-elvezető hálózatok kiépítése és felújítása a Töröcskei városrészben projekt </t>
  </si>
  <si>
    <t xml:space="preserve">TOP-6.3.3-15-KA1-2016-00003 Városi környezetvédelmi infrastruktúra-fejlesztések - Kaposvári csapadékvíz-elvezető hálózatok kiépítése és felújítása a Budai Nagy Antal utcában projekt </t>
  </si>
  <si>
    <t>Kaposvár,Bajcsy-Zs.u. út és közmű rekonstrukciós beruh. és műsz.ell. feladatainak ellátása</t>
  </si>
  <si>
    <t>Nemzeti Szabadidős-Egészség Sportpark Program keretében igényelt egy db futókör költségének pályázati önereje</t>
  </si>
  <si>
    <t>Raktár u. tulajdonjogi szempontból rendezetlen szakasza tulajdonjogi, illetve ingatlan-nyilvántartási rendezése</t>
  </si>
  <si>
    <t>Víztermelő kutak melléfúrása II.ütem, 3 db</t>
  </si>
  <si>
    <t>Vak Bottyán utca 53-55. közötti gyalogút csapadékvíz elvezetés</t>
  </si>
  <si>
    <t>Kaposvár MJV szennyvíztisztító telepének fejlesztése KEHOP-2.2.2-15-2016-00099 projekt</t>
  </si>
  <si>
    <t>Szabályozási terv évközi módosításai</t>
  </si>
  <si>
    <t>Alaptérképhez rétegvonalak rendelése</t>
  </si>
  <si>
    <t>Kórház déli tömb rehabilitációja (Modern Város program)</t>
  </si>
  <si>
    <t>Fő u. 641/C/1 hrsz-ú (57.sz.) lakás kisajátítása vagy megvásárlása</t>
  </si>
  <si>
    <t>Fő u. 638.hrsz-ú (63.sz.) ingatlanrész megvásárlása</t>
  </si>
  <si>
    <t>3 db árusító sátor beszerzése</t>
  </si>
  <si>
    <t xml:space="preserve">Önkormányzati térinformatikai rendszer és kapcsolódó szoftverek </t>
  </si>
  <si>
    <t>Élményfürdő üzletrész vásárlás</t>
  </si>
  <si>
    <t>Csokonai Fogadó megvásárlása</t>
  </si>
  <si>
    <t xml:space="preserve">TOP-6.4.1-15-KA1-2016-00002 Fenntartható városi közlekedésfejl.- Kaposvár, Kapostüskevári csp.közlekedésbizt.és kerékpárosbarát fejl.projekt </t>
  </si>
  <si>
    <t xml:space="preserve">TOP-6.3.2-15-KA1-2016-00001 Egykori Kórház D-i tömb rehabilitációja, kulturális és környezettudatos fejlesztése projekt </t>
  </si>
  <si>
    <t>TOP-6.3.2-15-KA1-2016-00002 Kaposvár történelmi városmagjának fenntartható és gazd.élénkítő szemp.fejl.projekt</t>
  </si>
  <si>
    <t>TOP-6.1.4-15-KA1-2016-00001 projekt egykori Csokonai Fogadó (Dorottya ház) épülete kulturális tur.célú fejl. projekt</t>
  </si>
  <si>
    <t>TOP-6.7.1-15-KA1-2016-00001 projekt Megyei jogú városok leromlott városi területeinek rehabilitácója- Kaposvár Cseri úti szegregátum rehabilitációja c.projekt</t>
  </si>
  <si>
    <t>TOP-6.1.4-15-KA1-2016-00003 projekt Szentjakabi Bencés Apátság kult.tur.fejlesztésére</t>
  </si>
  <si>
    <t xml:space="preserve">TOP-6.1.4-15-KA1-2016-00002 projekt Kínálat és szolg.bőv.tur.fejl.a Desedán </t>
  </si>
  <si>
    <t>637/1 hrsz-ú ing.Bajcsy-Zs.u. és a Fő utcát összekötő út kvitelezése</t>
  </si>
  <si>
    <t>Egykori levéltár épülete rekonstrukciója és új funkció kialakítása 2016. évi üteme</t>
  </si>
  <si>
    <t>TOP-6.3.1-15-KA1-2016-00001 Az egykori NOSTRA épületeinek és környezetének barnamezős rehabilitációja Kaposváron</t>
  </si>
  <si>
    <t>EFOP-4.1.7-16 A közösségi művelődési intézmény- és szervezetrendszer tanulást segítő infrastrukturális fejlesztései pályázat benyújtásához szükséges engedélyezési szintű tervdok.elkészítése</t>
  </si>
  <si>
    <t xml:space="preserve">Négyezer férőhelyes új városi sportcsarnok építése </t>
  </si>
  <si>
    <t>Új, fedett, 50 méteres, tízpályás versenymedencés városi uszoda építése</t>
  </si>
  <si>
    <t xml:space="preserve">Kaposvár,Csiky Gergely Színház rekonstrukció </t>
  </si>
  <si>
    <t xml:space="preserve">Deseda Kemping fejlesztési programja </t>
  </si>
  <si>
    <t>Kaposvári 9077, 9078, 9079 hrsz-ú ingatlanokra (Vásártéri úton Tisza-Limes Kft. ,,f.a.'' tulajdonában lévő ingatlanokra) vételi ajánlat</t>
  </si>
  <si>
    <t>Kaposvári 0285/2 hrsz-ú ingatlanra (Greenextract Kft. ,,f.a.'' tulajdonában lévő ingatlanra) vételi ajánlat, valamint az ingatlan környezeti tehermentesítésére jutó költség</t>
  </si>
  <si>
    <t>TOP-6.5.1-15-KA1-2016-00003 Kaposvár Megyei Jogú Város Fenntartható Energia és Klíma Akciótervének - SECAP - összeállítása</t>
  </si>
  <si>
    <t>Kaposvár, Csillag u. Ny-i oldalán járdaépítés kiviteli szintű létesítési engedélyes tervdokumentációjának elkészítése</t>
  </si>
  <si>
    <t xml:space="preserve">SZERZŐDÖTT ÉS ÚJ INDULÓ FELADATOK </t>
  </si>
  <si>
    <t>ÁTHÚZÓDÓ FELHALM. KIADÁSOK ÖSSZESEN</t>
  </si>
  <si>
    <t>TOP-6.1.1-16-KA1-2017-00001 Kaposvár, Füredi úti iparterület infrastruktúrális fejlesztése projekt</t>
  </si>
  <si>
    <t>D-0-0-0 jelű főgyűjtő vezeték kiváltása, II. ütem</t>
  </si>
  <si>
    <t>Radnóti utca csapadékvíz elvezetése tervezés és kivitelezés</t>
  </si>
  <si>
    <t>Zaranyi ltp. 17-18 csapadékvíz elvezetése</t>
  </si>
  <si>
    <t>Meglévő közterületi kamerarendszer villámvédelmének kiépítése</t>
  </si>
  <si>
    <t>Kettős kereszt felújítása megvilágítással együtt</t>
  </si>
  <si>
    <t>Szántó u. 5. épületében berendezés beszerzés</t>
  </si>
  <si>
    <t>Utcanévtáblák, információs oszlopok, és egyéb információs eszközök gyártása és elhelyezése</t>
  </si>
  <si>
    <t>Teq-ball pálya létesítése a városligetben</t>
  </si>
  <si>
    <t>Városligeti kosárlabdapálya éjszakai világításának átalakítása</t>
  </si>
  <si>
    <t>Polgármesteri Hivatal informatikai fejlesztése</t>
  </si>
  <si>
    <t>Városháza épület informatikai hálózatának korszerűsítése</t>
  </si>
  <si>
    <t>Közterület-felügyelet épület informatikai hálózatának kiépítése</t>
  </si>
  <si>
    <t>Művelődés, kultúra</t>
  </si>
  <si>
    <t>Művelődés, kultúra összesen</t>
  </si>
  <si>
    <t>Deseda Kemping fejlesztési programja</t>
  </si>
  <si>
    <t>SZERZ. ÉS ÚJ IND. FELADATOK ÖSSZESEN</t>
  </si>
  <si>
    <t xml:space="preserve"> Kompenzációs ügyletek összesen</t>
  </si>
  <si>
    <t>Kaposvár, Répáspuszta 13921 és 13938 hrsz-ú közúti ing.útépítése és csapadékvíz elvezetése önálló tervezési felad.elkész.</t>
  </si>
  <si>
    <t>A Németh István Programhoz kapcsolódó kőtáblák legyártása és kihelyezése</t>
  </si>
  <si>
    <t>Bartók Béla utca és Kőrös utca sarkán lévő közpark területén játszótér építése (Öko játszótér megvalósításához az E.ON Hungária Energetikai Zrt. által utalt támogatással össszefüggő kiadások)</t>
  </si>
  <si>
    <t>D-0-0-0 jelű főgyűjtő vezeték kiváltásának műszaki ellenőrzése</t>
  </si>
  <si>
    <t>Intelligens gyalogátkelőhely kiépítése 3 helyszínen</t>
  </si>
  <si>
    <t>Pécsi utca- Mező utca csomópont korrekciós fejlesztése</t>
  </si>
  <si>
    <t xml:space="preserve">Nyugativánfa utca járdaépítés csapadékvíz elvezetéssel (470 fm) </t>
  </si>
  <si>
    <t>Répáspuszta 1 utca  útépítés csapadékvíz elvezetéssel</t>
  </si>
  <si>
    <t xml:space="preserve">Szőlőhegyi út tervezése és útépítés </t>
  </si>
  <si>
    <t>Homokos strand kialakítása a Deseda tározón- tervezési feladatok</t>
  </si>
  <si>
    <t xml:space="preserve">Városliget funkcióbővítéséhez kapcsolódó beruházási feladatok (kajaksuli konténerépületei telepítési feltételeinek megteremtése) </t>
  </si>
  <si>
    <t>2018. ÉVRŐL ÁTHÚZÓDÓ FELADATOK</t>
  </si>
  <si>
    <t>Dombóvári úttal párhuzamos belső út parkoló kialakítás</t>
  </si>
  <si>
    <t>Arany János-Hegyi-Hunyadi utca csomópont átalakítása</t>
  </si>
  <si>
    <t>Deseda kerékpárút látogatóközpont kikerülő szakasz</t>
  </si>
  <si>
    <t>Mező utca keleti oldal járdaépítés</t>
  </si>
  <si>
    <t>Textilműveknél lévő buszmegálló előtti gyalogátkelőhely biztonságosabbá tétele</t>
  </si>
  <si>
    <t>TOP-6.1.5-16-KA1-2017-00001 Kaposvár, Malom u.,Kertalja u. és bekötő út infrastruktúrális fejlesztése projekt</t>
  </si>
  <si>
    <t>Alaptérkép alapadat-használati és frissítési díja</t>
  </si>
  <si>
    <t>Víziközművek vagyonértékelése</t>
  </si>
  <si>
    <t>Vízelvezetési szolgalmi jogok bejegyzése, 934 db ingatlan</t>
  </si>
  <si>
    <t>Víztermelő kutak melléfúrása, III.ütem, 7 db</t>
  </si>
  <si>
    <t>Kisebb közvilágítási fejlesztések</t>
  </si>
  <si>
    <t>ebből Pécsi u. 217/C.szám előtti közvilágítás bővítése</t>
  </si>
  <si>
    <t>Kutyafuttató</t>
  </si>
  <si>
    <t>Gyermekmosoly játszótér program</t>
  </si>
  <si>
    <t>Spar Áruház előtti tér rekonstrukciója</t>
  </si>
  <si>
    <t>Színházpark felújítása</t>
  </si>
  <si>
    <t>Átadások kapcsán emléktáblák elhelyezése</t>
  </si>
  <si>
    <t>Interaktív köztéri bútorok elhelyezése II.ütem</t>
  </si>
  <si>
    <t>Óvodai árnyékolók telepítése</t>
  </si>
  <si>
    <t>2 db szabadtéri kondipark építése</t>
  </si>
  <si>
    <t>Csiky Gergely Színház rekonstrukció 2019.évi üteme</t>
  </si>
  <si>
    <t xml:space="preserve">2019.évi eredeti előir. </t>
  </si>
  <si>
    <t xml:space="preserve">2019.évi mód.előir. </t>
  </si>
  <si>
    <t>Nagyváthy u. új szakasz építése vízelvezetéssel, tervdokumentáció korszerűségének felülvizsgálata és közműegyeztetések lebonyolítása</t>
  </si>
  <si>
    <t>TOP-6.1.5-16-KA1-2016-00001 Kaposvár, Malom és Kertalja utca infrastruktúra fejlesztése projekt</t>
  </si>
  <si>
    <t>Kaposvár, Pécsi u. 11.sz. alatti iparterület infrastruktúra fejlesztésének tervezési feladatai</t>
  </si>
  <si>
    <t>Arany János, Hegyi és Hunyadi János utcák csp.átalakításának kiv.sz.létesítési eng.tervdok.elkészítése</t>
  </si>
  <si>
    <t>Kométa bekötőút és MÁV Zrt. telekhatárának kitűzése</t>
  </si>
  <si>
    <t>Kanizsai u. II.Rákóczi Ferenc Ált.Isk.előtti gyalogátkelőhelynél lévő sárga villogó figyelmeztető jelzés a Béke u.9-11.sz.társasház előtti gyalogátkelőhelyhez történő átépítése</t>
  </si>
  <si>
    <t>Kaposvár, Balogh Ádám u. csapadékvíz elvezetésének tervezése</t>
  </si>
  <si>
    <t>Kaposvár, Pacsirta utca csapadékvíz elvezetésének tervezése</t>
  </si>
  <si>
    <t>Kaposvár, intelligens LED-es közvilágítási hálózatra építendő ,,Közvilágítási Felügyeleti és Vezérlő Rendszer" kiegészítése, 3 db TR körzetben körzetvezérlő létesítése, a bővítés végrehajtása tervezéssel együtt</t>
  </si>
  <si>
    <t>Szabályozási terv módosítás M13/4,M13/10,M13/11,M13/5,M14/2018-OTÉK vállalkozói kezdeményezésre</t>
  </si>
  <si>
    <t>Kaposvári 7096-7102 hrsz-ú és 7105 hrsz-ú ingatlanok megvásárlása</t>
  </si>
  <si>
    <t>Térfigyelő kamerarendszer cseréje és bővítése</t>
  </si>
  <si>
    <t>Kaposvár, Cseri park területére vonatkozó közösségi tervezés</t>
  </si>
  <si>
    <t>Kaposvári 9005, 9006, 9007 hrsz.alatti Gilice u. ingatlanokra vételi ajánlat</t>
  </si>
  <si>
    <t>Kaposvár, Szent I.u. 14/b 4211/5 hrsz.alatti tér felújítására tanulmányterv készítése</t>
  </si>
  <si>
    <t>Kaposvár, Honvéd utcai SPAR Áruház előtti tér és környezetének rendezése</t>
  </si>
  <si>
    <t>Kaposvár, Színház Park felújítása</t>
  </si>
  <si>
    <t>Kaposvári 5754/33 hrsz-ú ingatlanból telekalakítást követően kialakuló 636 nm területű ingatlan megvásárlása</t>
  </si>
  <si>
    <t>Kaposvári 5754/33 hrsz-ú ingatlanhoz kapcsolódó meglévő kerítés kialakuló új telekhatárra történő áthelyezésének költsége</t>
  </si>
  <si>
    <t>TOP-6.9.2-16-KA1-2017-00001 projekt Kaposvár városkártya és portálrendszer fejlesztése</t>
  </si>
  <si>
    <t>Petőfi Sándor Központi Óvoda udvari tárolóépület elhelyezése</t>
  </si>
  <si>
    <t>EFOP-2.1.2-16 Gyerekesély programok infrastrukturális hátterének megval.szüks.tervezési feladatok ellátása</t>
  </si>
  <si>
    <t xml:space="preserve">TOP-6.6.2-15-KA1-2016-00002 (Béke u. 47. szám alatti épület) projekthez kapcsolódó elektronikai eszközök, bútorok valamint személygépjármű beszerzése </t>
  </si>
  <si>
    <t>TOP-6.6.2-15-KA1-2016-00003 Szocionet Egyesített Szociális Intézmény egyes telephelyek fejlesztése 2. projekthez kapcsolódó elektronikai eszközök, bútorok valamint személygépjármű beszerzése</t>
  </si>
  <si>
    <t>TOP-6.6.1-15-KA1-2016-00002 Egészségügyi alapellátás infrastrukturális fejlesztése- Az Ezredév utcai orvosi rendelő épületének infrastruktúrális fejl. projekt</t>
  </si>
  <si>
    <t>EFOP-1.4.2-16-2016-00026 ''Jövőt gyermekeinknek! - Összefogás a Kaposvári Járásban'' projekt eszközbeszerzés</t>
  </si>
  <si>
    <t>Kaposvár, Arany J. u. 97. sz. ingatlanon melléképületek bontási munkái</t>
  </si>
  <si>
    <t>Csík F. sétány új versenyuszoda beköszönő fal tervezési munkái</t>
  </si>
  <si>
    <t>Deseda büfésor környezetének rendezésével kapcsolatos költségek</t>
  </si>
  <si>
    <t>MLSZ 2019. évi Óvodai Pályaépítési Program keretében 4 db műfüves pálya építéséhez önerő; talajmechanikai szakvélemény</t>
  </si>
  <si>
    <t>1143 eFt a Beruházási, felújítási munkák, önkormányzati és intézményi pályázatok előkészítési és tervezési feladataira keret terhére</t>
  </si>
  <si>
    <t>3200 eFt a Beruházási, felújítási munkák, önkormányzati és intézményi pályázatok előkészítési és tervezési feladataira keret terhére</t>
  </si>
  <si>
    <t xml:space="preserve">Kaposvár Településrendezési eszközeinek ,,M15" jelű módosítása beruházói kezdeményezésre </t>
  </si>
  <si>
    <t>Oktatási és Innovációs Központ létrehozása</t>
  </si>
  <si>
    <t>114428 eFt a pályázat 2019.évi üteme</t>
  </si>
  <si>
    <t>Kaposvár, Gilice u. szennyvíz-csatorna kiváltás tervezése</t>
  </si>
  <si>
    <t>1715 eFt a Beruházási, felújítási munkák, önkormányzati és intézményi pályázatok előkészítési és tervezési feladataira keret terhére</t>
  </si>
  <si>
    <t xml:space="preserve">Rákóczi Stadion nyugati lelátó csapadékvíz elvezetés, lelátó mögötti rész aszfaltozás </t>
  </si>
  <si>
    <t>2538 eFt a felhalmozási tartalék keret terhére</t>
  </si>
  <si>
    <t>R67 jelű gyorsút Kaposvár-Kaposfüredi körforgalom villamos energia ellátási költsége</t>
  </si>
  <si>
    <t>63 eFt az általános felhalmozási célú tartalék terhére</t>
  </si>
  <si>
    <t>-260983 eFt Fordított áfa</t>
  </si>
  <si>
    <t>-370756 eFt Fordított áfa</t>
  </si>
  <si>
    <t>-4607 eFt Fordított áfa</t>
  </si>
  <si>
    <t>-14473 eFt Fordított áfa</t>
  </si>
  <si>
    <t>162134 eFt a pályázat 2019. évi üteme; -18668 eFt Fordított áfa</t>
  </si>
  <si>
    <t>-10673 eFt Fordított áfa</t>
  </si>
  <si>
    <t>-50734 eFt Fordított áfa</t>
  </si>
  <si>
    <t>10406 eFt átcsoportosítás a 4.sz. melléklet ezen soráról;          -48691 eFt Fordított áfa</t>
  </si>
  <si>
    <t>-185909 eFt Fordított áfa</t>
  </si>
  <si>
    <t>-238855 eFt Fordított áfa</t>
  </si>
  <si>
    <t>550 eFt a bevétel terhére</t>
  </si>
  <si>
    <t>Konferencia és wellness Hotel fejlesztése Kaposváron tervezés</t>
  </si>
  <si>
    <t>74984 eFt a szabad maradvány terhére, 20246 eFt a visszaigényelhető áfa terhére</t>
  </si>
  <si>
    <t>Munkásszállás kialakítása projekt (Kaposvár, Virág utcai kollégium épületének felújítási költségei önrészéhez, és az épület berendezéséhez szükséges költségek)</t>
  </si>
  <si>
    <t>TOP-6.4.1-15-KA1-2016-00003 Fenntartható városi közlekedésfejl.- KMJV kerékpárhálózatának fejl.és közbringa rendsz.kialakítása projekt</t>
  </si>
  <si>
    <t>10441 eFt a felhalmozási tartalék keret terhére</t>
  </si>
  <si>
    <t>Orgona utca parkoló bővítés</t>
  </si>
  <si>
    <t>Kaposvári 7141/A/1 hrsz-ú ingatlan megvásárlása</t>
  </si>
  <si>
    <t>Kaposvári 7673/A/5 hrsz-ú ingatlan megvásárlása</t>
  </si>
  <si>
    <t>Kaposvári 7669/A/4 hrsz-ú ingatlan megvásárlása</t>
  </si>
  <si>
    <t>4000 eFt az általános felhalmozási tartalék terhére</t>
  </si>
  <si>
    <t>3000 eFt az általános felhalmozási tartalék terhére</t>
  </si>
  <si>
    <t>2700 eFt az általános felhalmozási tartalék terhére</t>
  </si>
  <si>
    <t>Arany J. u. 10-hez vezető úton autó bejáró építése</t>
  </si>
  <si>
    <t>Kaposvár, Csík Ferenc sétány területén tűzcsap kiépítése</t>
  </si>
  <si>
    <t>1302 eFt átcsoportosítás a 8.sz.mellékletből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</si>
</sst>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</cellStyleXfs>
  <cellXfs count="125">
    <xf numFmtId="0" fontId="0" fillId="0" borderId="0" xfId="0"/>
    <xf numFmtId="3" fontId="1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1" fillId="0" borderId="1" xfId="2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3" xfId="2" applyNumberFormat="1" applyFont="1" applyFill="1" applyBorder="1" applyAlignment="1">
      <alignment horizontal="right" wrapText="1"/>
    </xf>
    <xf numFmtId="3" fontId="1" fillId="0" borderId="3" xfId="2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3" fontId="1" fillId="0" borderId="3" xfId="1" applyNumberFormat="1" applyFont="1" applyFill="1" applyBorder="1" applyAlignment="1">
      <alignment horizontal="center" vertical="center" wrapText="1"/>
    </xf>
    <xf numFmtId="3" fontId="1" fillId="0" borderId="3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right" wrapText="1"/>
    </xf>
    <xf numFmtId="3" fontId="1" fillId="0" borderId="8" xfId="0" applyNumberFormat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justify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3" fontId="2" fillId="0" borderId="8" xfId="1" applyNumberFormat="1" applyFont="1" applyFill="1" applyBorder="1" applyAlignment="1">
      <alignment wrapText="1"/>
    </xf>
    <xf numFmtId="3" fontId="2" fillId="0" borderId="8" xfId="1" applyNumberFormat="1" applyFont="1" applyFill="1" applyBorder="1" applyAlignment="1"/>
    <xf numFmtId="0" fontId="2" fillId="0" borderId="9" xfId="0" quotePrefix="1" applyFont="1" applyFill="1" applyBorder="1" applyAlignment="1">
      <alignment wrapText="1"/>
    </xf>
    <xf numFmtId="3" fontId="1" fillId="0" borderId="2" xfId="0" applyNumberFormat="1" applyFont="1" applyFill="1" applyBorder="1" applyAlignment="1"/>
    <xf numFmtId="3" fontId="2" fillId="0" borderId="3" xfId="0" applyNumberFormat="1" applyFont="1" applyFill="1" applyBorder="1"/>
    <xf numFmtId="0" fontId="2" fillId="0" borderId="9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3" fontId="2" fillId="0" borderId="17" xfId="0" applyNumberFormat="1" applyFont="1" applyFill="1" applyBorder="1"/>
    <xf numFmtId="3" fontId="2" fillId="0" borderId="0" xfId="0" applyNumberFormat="1" applyFont="1" applyFill="1" applyBorder="1"/>
    <xf numFmtId="3" fontId="2" fillId="0" borderId="14" xfId="0" applyNumberFormat="1" applyFont="1" applyFill="1" applyBorder="1"/>
    <xf numFmtId="3" fontId="2" fillId="0" borderId="4" xfId="0" applyNumberFormat="1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2" fillId="0" borderId="11" xfId="0" applyFont="1" applyFill="1" applyBorder="1"/>
    <xf numFmtId="0" fontId="2" fillId="0" borderId="8" xfId="1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" fontId="1" fillId="0" borderId="10" xfId="1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18" xfId="0" applyNumberFormat="1" applyFont="1" applyFill="1" applyBorder="1" applyAlignment="1">
      <alignment horizontal="left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1" fillId="0" borderId="18" xfId="0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Border="1" applyAlignment="1">
      <alignment horizontal="left" wrapText="1" shrinkToFit="1"/>
    </xf>
    <xf numFmtId="0" fontId="6" fillId="0" borderId="4" xfId="0" applyFont="1" applyBorder="1" applyAlignment="1">
      <alignment horizontal="left" shrinkToFi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left" vertical="top" shrinkToFit="1"/>
    </xf>
    <xf numFmtId="3" fontId="1" fillId="0" borderId="8" xfId="1" applyNumberFormat="1" applyFont="1" applyFill="1" applyBorder="1" applyAlignment="1"/>
    <xf numFmtId="164" fontId="6" fillId="0" borderId="17" xfId="5" applyNumberFormat="1" applyFont="1" applyBorder="1" applyAlignment="1">
      <alignment horizontal="right" wrapText="1"/>
    </xf>
    <xf numFmtId="3" fontId="2" fillId="0" borderId="17" xfId="2" applyNumberFormat="1" applyFont="1" applyFill="1" applyBorder="1" applyAlignment="1">
      <alignment horizontal="right" wrapText="1"/>
    </xf>
    <xf numFmtId="3" fontId="1" fillId="0" borderId="2" xfId="0" applyNumberFormat="1" applyFont="1" applyFill="1" applyBorder="1"/>
    <xf numFmtId="164" fontId="2" fillId="0" borderId="17" xfId="0" applyNumberFormat="1" applyFont="1" applyFill="1" applyBorder="1"/>
    <xf numFmtId="49" fontId="6" fillId="0" borderId="4" xfId="0" applyNumberFormat="1" applyFont="1" applyFill="1" applyBorder="1" applyAlignment="1">
      <alignment wrapText="1"/>
    </xf>
    <xf numFmtId="3" fontId="1" fillId="0" borderId="23" xfId="1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0" fontId="2" fillId="0" borderId="25" xfId="0" applyFont="1" applyFill="1" applyBorder="1"/>
    <xf numFmtId="3" fontId="1" fillId="0" borderId="21" xfId="0" applyNumberFormat="1" applyFont="1" applyFill="1" applyBorder="1"/>
    <xf numFmtId="0" fontId="1" fillId="0" borderId="20" xfId="0" applyFont="1" applyFill="1" applyBorder="1"/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left" vertical="center"/>
    </xf>
    <xf numFmtId="0" fontId="2" fillId="0" borderId="28" xfId="0" applyFont="1" applyFill="1" applyBorder="1"/>
    <xf numFmtId="0" fontId="1" fillId="0" borderId="29" xfId="0" applyFont="1" applyFill="1" applyBorder="1"/>
    <xf numFmtId="3" fontId="1" fillId="0" borderId="28" xfId="0" applyNumberFormat="1" applyFont="1" applyFill="1" applyBorder="1"/>
    <xf numFmtId="164" fontId="6" fillId="0" borderId="3" xfId="5" applyNumberFormat="1" applyFont="1" applyBorder="1" applyAlignment="1">
      <alignment horizontal="right" wrapText="1"/>
    </xf>
    <xf numFmtId="49" fontId="2" fillId="0" borderId="4" xfId="0" applyNumberFormat="1" applyFont="1" applyFill="1" applyBorder="1" applyAlignment="1">
      <alignment wrapText="1"/>
    </xf>
    <xf numFmtId="164" fontId="2" fillId="0" borderId="3" xfId="5" applyNumberFormat="1" applyFont="1" applyBorder="1" applyAlignment="1">
      <alignment horizontal="right" wrapText="1"/>
    </xf>
    <xf numFmtId="3" fontId="2" fillId="0" borderId="17" xfId="0" applyNumberFormat="1" applyFont="1" applyFill="1" applyBorder="1" applyAlignment="1">
      <alignment horizontal="right"/>
    </xf>
    <xf numFmtId="0" fontId="2" fillId="0" borderId="11" xfId="0" quotePrefix="1" applyFont="1" applyFill="1" applyBorder="1" applyAlignment="1">
      <alignment wrapText="1"/>
    </xf>
    <xf numFmtId="0" fontId="2" fillId="0" borderId="7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31" xfId="0" applyFont="1" applyFill="1" applyBorder="1"/>
    <xf numFmtId="0" fontId="2" fillId="0" borderId="32" xfId="0" applyFont="1" applyFill="1" applyBorder="1"/>
    <xf numFmtId="0" fontId="1" fillId="0" borderId="9" xfId="0" applyFont="1" applyFill="1" applyBorder="1"/>
    <xf numFmtId="0" fontId="2" fillId="0" borderId="11" xfId="0" quotePrefix="1" applyFont="1" applyFill="1" applyBorder="1"/>
    <xf numFmtId="0" fontId="1" fillId="0" borderId="30" xfId="0" applyFont="1" applyFill="1" applyBorder="1"/>
    <xf numFmtId="0" fontId="1" fillId="0" borderId="25" xfId="0" applyFont="1" applyFill="1" applyBorder="1"/>
    <xf numFmtId="3" fontId="1" fillId="0" borderId="28" xfId="2" applyNumberFormat="1" applyFont="1" applyFill="1" applyBorder="1" applyAlignment="1">
      <alignment horizontal="right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9" xfId="0" quotePrefix="1" applyFont="1" applyFill="1" applyBorder="1"/>
    <xf numFmtId="3" fontId="2" fillId="0" borderId="28" xfId="2" applyNumberFormat="1" applyFont="1" applyFill="1" applyBorder="1" applyAlignment="1">
      <alignment horizontal="right" wrapText="1"/>
    </xf>
    <xf numFmtId="164" fontId="6" fillId="0" borderId="26" xfId="5" applyNumberFormat="1" applyFont="1" applyBorder="1" applyAlignment="1">
      <alignment horizontal="right" wrapText="1"/>
    </xf>
    <xf numFmtId="3" fontId="1" fillId="0" borderId="27" xfId="2" applyNumberFormat="1" applyFont="1" applyFill="1" applyBorder="1" applyAlignment="1">
      <alignment horizontal="right" wrapText="1"/>
    </xf>
    <xf numFmtId="3" fontId="1" fillId="0" borderId="26" xfId="2" applyNumberFormat="1" applyFont="1" applyFill="1" applyBorder="1" applyAlignment="1">
      <alignment horizontal="right" wrapText="1"/>
    </xf>
    <xf numFmtId="3" fontId="2" fillId="0" borderId="26" xfId="2" applyNumberFormat="1" applyFont="1" applyFill="1" applyBorder="1" applyAlignment="1">
      <alignment horizontal="right" wrapText="1"/>
    </xf>
    <xf numFmtId="3" fontId="2" fillId="0" borderId="0" xfId="2" applyNumberFormat="1" applyFont="1" applyFill="1" applyBorder="1" applyAlignment="1">
      <alignment horizontal="right" wrapText="1"/>
    </xf>
    <xf numFmtId="3" fontId="1" fillId="0" borderId="2" xfId="2" applyNumberFormat="1" applyFont="1" applyFill="1" applyBorder="1" applyAlignment="1">
      <alignment horizontal="right" wrapText="1"/>
    </xf>
    <xf numFmtId="3" fontId="1" fillId="0" borderId="17" xfId="2" applyNumberFormat="1" applyFont="1" applyFill="1" applyBorder="1" applyAlignment="1">
      <alignment horizontal="right" wrapText="1"/>
    </xf>
    <xf numFmtId="3" fontId="1" fillId="0" borderId="17" xfId="0" applyNumberFormat="1" applyFont="1" applyFill="1" applyBorder="1"/>
    <xf numFmtId="0" fontId="1" fillId="0" borderId="3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vertical="top" wrapText="1" shrinkToFit="1"/>
    </xf>
    <xf numFmtId="0" fontId="6" fillId="0" borderId="8" xfId="0" applyFont="1" applyBorder="1" applyAlignment="1">
      <alignment horizontal="left" vertical="top" wrapText="1" shrinkToFit="1"/>
    </xf>
    <xf numFmtId="0" fontId="1" fillId="0" borderId="22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2" fillId="0" borderId="4" xfId="0" applyFont="1" applyBorder="1" applyAlignment="1">
      <alignment horizontal="left" wrapText="1" shrinkToFit="1"/>
    </xf>
    <xf numFmtId="0" fontId="2" fillId="0" borderId="8" xfId="0" applyFont="1" applyBorder="1" applyAlignment="1">
      <alignment horizontal="left" wrapText="1" shrinkToFit="1"/>
    </xf>
    <xf numFmtId="0" fontId="2" fillId="0" borderId="31" xfId="0" quotePrefix="1" applyFont="1" applyFill="1" applyBorder="1" applyAlignment="1">
      <alignment wrapText="1"/>
    </xf>
    <xf numFmtId="3" fontId="2" fillId="0" borderId="26" xfId="0" applyNumberFormat="1" applyFont="1" applyFill="1" applyBorder="1" applyAlignment="1">
      <alignment horizontal="right" wrapText="1"/>
    </xf>
    <xf numFmtId="0" fontId="2" fillId="0" borderId="8" xfId="1" applyFont="1" applyBorder="1" applyAlignment="1">
      <alignment wrapText="1"/>
    </xf>
    <xf numFmtId="0" fontId="2" fillId="0" borderId="8" xfId="0" applyFont="1" applyFill="1" applyBorder="1" applyAlignment="1">
      <alignment horizontal="left" wrapText="1" indent="1"/>
    </xf>
    <xf numFmtId="3" fontId="2" fillId="0" borderId="8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wrapText="1" shrinkToFit="1"/>
    </xf>
    <xf numFmtId="0" fontId="2" fillId="0" borderId="8" xfId="0" applyFont="1" applyBorder="1" applyAlignment="1">
      <alignment horizontal="left" shrinkToFit="1"/>
    </xf>
    <xf numFmtId="0" fontId="1" fillId="0" borderId="23" xfId="0" applyFont="1" applyFill="1" applyBorder="1" applyAlignment="1">
      <alignment horizontal="left" wrapText="1"/>
    </xf>
    <xf numFmtId="164" fontId="2" fillId="0" borderId="26" xfId="0" applyNumberFormat="1" applyFont="1" applyFill="1" applyBorder="1"/>
    <xf numFmtId="3" fontId="2" fillId="0" borderId="26" xfId="0" applyNumberFormat="1" applyFont="1" applyFill="1" applyBorder="1"/>
    <xf numFmtId="164" fontId="2" fillId="0" borderId="26" xfId="0" applyNumberFormat="1" applyFont="1" applyFill="1" applyBorder="1" applyAlignment="1">
      <alignment horizontal="right"/>
    </xf>
    <xf numFmtId="3" fontId="2" fillId="0" borderId="14" xfId="2" applyNumberFormat="1" applyFont="1" applyFill="1" applyBorder="1" applyAlignment="1">
      <alignment horizontal="right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</cellXfs>
  <cellStyles count="6">
    <cellStyle name="Ezres" xfId="5" builtinId="3"/>
    <cellStyle name="Normál" xfId="0" builtinId="0"/>
    <cellStyle name="Normál 2" xfId="3"/>
    <cellStyle name="Normál 2 2" xfId="1"/>
    <cellStyle name="Normál 8" xfId="4"/>
    <cellStyle name="Normál_Pályázatok 200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9"/>
  <sheetViews>
    <sheetView tabSelected="1" zoomScaleNormal="100" workbookViewId="0">
      <pane xSplit="1" ySplit="2" topLeftCell="B175" activePane="bottomRight" state="frozen"/>
      <selection pane="topRight" activeCell="B1" sqref="B1"/>
      <selection pane="bottomLeft" activeCell="A3" sqref="A3"/>
      <selection pane="bottomRight" activeCell="I156" sqref="I156"/>
    </sheetView>
  </sheetViews>
  <sheetFormatPr defaultRowHeight="15" x14ac:dyDescent="0.25"/>
  <cols>
    <col min="1" max="1" width="51.28515625" style="32" customWidth="1"/>
    <col min="2" max="2" width="13.140625" style="32" customWidth="1"/>
    <col min="3" max="3" width="12.42578125" style="32" customWidth="1"/>
    <col min="4" max="4" width="13.42578125" style="32" customWidth="1"/>
    <col min="5" max="5" width="14.140625" style="32" customWidth="1"/>
    <col min="6" max="6" width="27" style="32" customWidth="1"/>
    <col min="7" max="16" width="9.140625" style="31"/>
    <col min="17" max="16384" width="9.140625" style="32"/>
  </cols>
  <sheetData>
    <row r="1" spans="1:49" ht="30.75" customHeight="1" x14ac:dyDescent="0.25">
      <c r="A1" s="119" t="s">
        <v>0</v>
      </c>
      <c r="B1" s="121" t="s">
        <v>131</v>
      </c>
      <c r="C1" s="121" t="s">
        <v>36</v>
      </c>
      <c r="D1" s="121" t="s">
        <v>132</v>
      </c>
      <c r="E1" s="124" t="s">
        <v>1</v>
      </c>
      <c r="F1" s="117" t="s">
        <v>2</v>
      </c>
    </row>
    <row r="2" spans="1:49" ht="27.75" customHeight="1" thickBot="1" x14ac:dyDescent="0.3">
      <c r="A2" s="120"/>
      <c r="B2" s="123"/>
      <c r="C2" s="122"/>
      <c r="D2" s="123"/>
      <c r="E2" s="122"/>
      <c r="F2" s="118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ht="27.75" customHeight="1" thickBot="1" x14ac:dyDescent="0.3">
      <c r="A3" s="45" t="s">
        <v>109</v>
      </c>
      <c r="B3" s="46"/>
      <c r="C3" s="46"/>
      <c r="D3" s="46"/>
      <c r="E3" s="46"/>
      <c r="F3" s="47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49" ht="18" customHeight="1" x14ac:dyDescent="0.25">
      <c r="A4" s="16" t="s">
        <v>3</v>
      </c>
      <c r="B4" s="10"/>
      <c r="C4" s="1"/>
      <c r="D4" s="1"/>
      <c r="E4" s="1"/>
      <c r="F4" s="30"/>
    </row>
    <row r="5" spans="1:49" ht="45" x14ac:dyDescent="0.25">
      <c r="A5" s="19" t="s">
        <v>133</v>
      </c>
      <c r="B5" s="2">
        <v>0</v>
      </c>
      <c r="C5" s="2">
        <f>D5-B5</f>
        <v>2012</v>
      </c>
      <c r="D5" s="2">
        <v>2012</v>
      </c>
      <c r="E5" s="2">
        <f>D5-B5</f>
        <v>2012</v>
      </c>
      <c r="F5" s="30"/>
    </row>
    <row r="6" spans="1:49" ht="30" customHeight="1" x14ac:dyDescent="0.25">
      <c r="A6" s="25" t="s">
        <v>4</v>
      </c>
      <c r="B6" s="2">
        <v>0</v>
      </c>
      <c r="C6" s="2">
        <f t="shared" ref="C6:C25" si="0">D6-B6</f>
        <v>2960</v>
      </c>
      <c r="D6" s="2">
        <v>2960</v>
      </c>
      <c r="E6" s="2">
        <f t="shared" ref="E6:E25" si="1">D6-B6</f>
        <v>2960</v>
      </c>
      <c r="F6" s="30"/>
    </row>
    <row r="7" spans="1:49" ht="29.25" customHeight="1" x14ac:dyDescent="0.25">
      <c r="A7" s="25" t="s">
        <v>5</v>
      </c>
      <c r="B7" s="2">
        <v>0</v>
      </c>
      <c r="C7" s="2">
        <f t="shared" si="0"/>
        <v>2752</v>
      </c>
      <c r="D7" s="2">
        <v>2752</v>
      </c>
      <c r="E7" s="2">
        <f t="shared" si="1"/>
        <v>2752</v>
      </c>
      <c r="F7" s="27"/>
    </row>
    <row r="8" spans="1:49" ht="45" x14ac:dyDescent="0.25">
      <c r="A8" s="20" t="s">
        <v>188</v>
      </c>
      <c r="B8" s="2">
        <v>0</v>
      </c>
      <c r="C8" s="2">
        <f t="shared" si="0"/>
        <v>650096</v>
      </c>
      <c r="D8" s="2">
        <f>648298+1798</f>
        <v>650096</v>
      </c>
      <c r="E8" s="2">
        <f t="shared" si="1"/>
        <v>650096</v>
      </c>
      <c r="F8" s="27"/>
    </row>
    <row r="9" spans="1:49" ht="45" x14ac:dyDescent="0.25">
      <c r="A9" s="20" t="s">
        <v>59</v>
      </c>
      <c r="B9" s="2">
        <v>0</v>
      </c>
      <c r="C9" s="2">
        <f t="shared" si="0"/>
        <v>94157</v>
      </c>
      <c r="D9" s="2">
        <f>108630-14473</f>
        <v>94157</v>
      </c>
      <c r="E9" s="2">
        <f t="shared" si="1"/>
        <v>94157</v>
      </c>
      <c r="F9" s="27" t="s">
        <v>177</v>
      </c>
    </row>
    <row r="10" spans="1:49" ht="30" x14ac:dyDescent="0.25">
      <c r="A10" s="20" t="s">
        <v>44</v>
      </c>
      <c r="B10" s="2">
        <v>0</v>
      </c>
      <c r="C10" s="2">
        <f t="shared" si="0"/>
        <v>3951</v>
      </c>
      <c r="D10" s="2">
        <v>3951</v>
      </c>
      <c r="E10" s="2">
        <f t="shared" si="1"/>
        <v>3951</v>
      </c>
      <c r="F10" s="27"/>
    </row>
    <row r="11" spans="1:49" ht="30" x14ac:dyDescent="0.25">
      <c r="A11" s="20" t="s">
        <v>66</v>
      </c>
      <c r="B11" s="2">
        <v>0</v>
      </c>
      <c r="C11" s="2">
        <f t="shared" si="0"/>
        <v>86880</v>
      </c>
      <c r="D11" s="2">
        <v>86880</v>
      </c>
      <c r="E11" s="2">
        <f t="shared" si="1"/>
        <v>86880</v>
      </c>
      <c r="F11" s="27"/>
    </row>
    <row r="12" spans="1:49" ht="30" x14ac:dyDescent="0.25">
      <c r="A12" s="43" t="s">
        <v>80</v>
      </c>
      <c r="B12" s="2">
        <v>0</v>
      </c>
      <c r="C12" s="29">
        <f t="shared" si="0"/>
        <v>237262</v>
      </c>
      <c r="D12" s="33">
        <f>122834+114428</f>
        <v>237262</v>
      </c>
      <c r="E12" s="34">
        <f t="shared" si="1"/>
        <v>237262</v>
      </c>
      <c r="F12" s="27" t="s">
        <v>167</v>
      </c>
    </row>
    <row r="13" spans="1:49" ht="30" x14ac:dyDescent="0.25">
      <c r="A13" s="43" t="s">
        <v>134</v>
      </c>
      <c r="B13" s="2">
        <v>0</v>
      </c>
      <c r="C13" s="29">
        <f t="shared" si="0"/>
        <v>53924</v>
      </c>
      <c r="D13" s="33">
        <f>11905+41491+528</f>
        <v>53924</v>
      </c>
      <c r="E13" s="34">
        <f t="shared" si="1"/>
        <v>53924</v>
      </c>
      <c r="F13" s="27"/>
    </row>
    <row r="14" spans="1:49" ht="30" x14ac:dyDescent="0.25">
      <c r="A14" s="43" t="s">
        <v>77</v>
      </c>
      <c r="B14" s="2">
        <v>0</v>
      </c>
      <c r="C14" s="29">
        <f t="shared" si="0"/>
        <v>508</v>
      </c>
      <c r="D14" s="33">
        <v>508</v>
      </c>
      <c r="E14" s="34">
        <f t="shared" si="1"/>
        <v>508</v>
      </c>
      <c r="F14" s="30"/>
    </row>
    <row r="15" spans="1:49" x14ac:dyDescent="0.25">
      <c r="A15" s="51" t="s">
        <v>102</v>
      </c>
      <c r="B15" s="2">
        <v>0</v>
      </c>
      <c r="C15" s="29">
        <f t="shared" si="0"/>
        <v>7351</v>
      </c>
      <c r="D15" s="33">
        <v>7351</v>
      </c>
      <c r="E15" s="34">
        <f t="shared" si="1"/>
        <v>7351</v>
      </c>
      <c r="F15" s="30"/>
    </row>
    <row r="16" spans="1:49" x14ac:dyDescent="0.25">
      <c r="A16" s="51" t="s">
        <v>103</v>
      </c>
      <c r="B16" s="2">
        <v>0</v>
      </c>
      <c r="C16" s="29">
        <f t="shared" si="0"/>
        <v>17000</v>
      </c>
      <c r="D16" s="33">
        <v>17000</v>
      </c>
      <c r="E16" s="34">
        <f t="shared" si="1"/>
        <v>17000</v>
      </c>
      <c r="F16" s="27"/>
    </row>
    <row r="17" spans="1:6" ht="30" x14ac:dyDescent="0.25">
      <c r="A17" s="51" t="s">
        <v>104</v>
      </c>
      <c r="B17" s="2">
        <v>0</v>
      </c>
      <c r="C17" s="29">
        <f t="shared" si="0"/>
        <v>27300</v>
      </c>
      <c r="D17" s="33">
        <v>27300</v>
      </c>
      <c r="E17" s="34">
        <f t="shared" si="1"/>
        <v>27300</v>
      </c>
      <c r="F17" s="27"/>
    </row>
    <row r="18" spans="1:6" x14ac:dyDescent="0.25">
      <c r="A18" s="51" t="s">
        <v>106</v>
      </c>
      <c r="B18" s="2">
        <v>0</v>
      </c>
      <c r="C18" s="29">
        <f t="shared" si="0"/>
        <v>62000</v>
      </c>
      <c r="D18" s="33">
        <v>62000</v>
      </c>
      <c r="E18" s="34">
        <f t="shared" si="1"/>
        <v>62000</v>
      </c>
      <c r="F18" s="27"/>
    </row>
    <row r="19" spans="1:6" x14ac:dyDescent="0.25">
      <c r="A19" s="51" t="s">
        <v>105</v>
      </c>
      <c r="B19" s="2">
        <v>0</v>
      </c>
      <c r="C19" s="29">
        <f t="shared" si="0"/>
        <v>12169</v>
      </c>
      <c r="D19" s="33">
        <v>12169</v>
      </c>
      <c r="E19" s="34">
        <f t="shared" si="1"/>
        <v>12169</v>
      </c>
      <c r="F19" s="27"/>
    </row>
    <row r="20" spans="1:6" ht="45" x14ac:dyDescent="0.25">
      <c r="A20" s="51" t="s">
        <v>98</v>
      </c>
      <c r="B20" s="2">
        <v>0</v>
      </c>
      <c r="C20" s="29">
        <f t="shared" si="0"/>
        <v>381</v>
      </c>
      <c r="D20" s="33">
        <v>381</v>
      </c>
      <c r="E20" s="34">
        <f t="shared" si="1"/>
        <v>381</v>
      </c>
      <c r="F20" s="27"/>
    </row>
    <row r="21" spans="1:6" ht="30" x14ac:dyDescent="0.25">
      <c r="A21" s="51" t="s">
        <v>135</v>
      </c>
      <c r="B21" s="2">
        <v>0</v>
      </c>
      <c r="C21" s="29">
        <f t="shared" si="0"/>
        <v>6198</v>
      </c>
      <c r="D21" s="33">
        <v>6198</v>
      </c>
      <c r="E21" s="34">
        <f t="shared" si="1"/>
        <v>6198</v>
      </c>
      <c r="F21" s="27"/>
    </row>
    <row r="22" spans="1:6" ht="30" x14ac:dyDescent="0.25">
      <c r="A22" s="51" t="s">
        <v>136</v>
      </c>
      <c r="B22" s="2">
        <v>0</v>
      </c>
      <c r="C22" s="29">
        <f t="shared" si="0"/>
        <v>1448</v>
      </c>
      <c r="D22" s="33">
        <v>1448</v>
      </c>
      <c r="E22" s="34">
        <f t="shared" si="1"/>
        <v>1448</v>
      </c>
      <c r="F22" s="30"/>
    </row>
    <row r="23" spans="1:6" x14ac:dyDescent="0.25">
      <c r="A23" s="36" t="s">
        <v>137</v>
      </c>
      <c r="B23" s="2">
        <v>0</v>
      </c>
      <c r="C23" s="29">
        <f t="shared" si="0"/>
        <v>70</v>
      </c>
      <c r="D23" s="57">
        <v>70</v>
      </c>
      <c r="E23" s="34">
        <f t="shared" si="1"/>
        <v>70</v>
      </c>
      <c r="F23" s="30"/>
    </row>
    <row r="24" spans="1:6" ht="60" x14ac:dyDescent="0.25">
      <c r="A24" s="60" t="s">
        <v>138</v>
      </c>
      <c r="B24" s="2">
        <v>0</v>
      </c>
      <c r="C24" s="29">
        <f t="shared" si="0"/>
        <v>1951</v>
      </c>
      <c r="D24" s="73">
        <v>1951</v>
      </c>
      <c r="E24" s="29">
        <f t="shared" si="1"/>
        <v>1951</v>
      </c>
      <c r="F24" s="27"/>
    </row>
    <row r="25" spans="1:6" x14ac:dyDescent="0.25">
      <c r="A25" s="17" t="s">
        <v>6</v>
      </c>
      <c r="B25" s="2">
        <v>0</v>
      </c>
      <c r="C25" s="29">
        <f t="shared" si="0"/>
        <v>1323</v>
      </c>
      <c r="D25" s="33">
        <v>1323</v>
      </c>
      <c r="E25" s="34">
        <f t="shared" si="1"/>
        <v>1323</v>
      </c>
      <c r="F25" s="27"/>
    </row>
    <row r="26" spans="1:6" x14ac:dyDescent="0.25">
      <c r="A26" s="18" t="s">
        <v>7</v>
      </c>
      <c r="B26" s="3">
        <f>SUM(B5:B25)</f>
        <v>0</v>
      </c>
      <c r="C26" s="3">
        <f>SUM(C5:C25)</f>
        <v>1271693</v>
      </c>
      <c r="D26" s="3">
        <f>SUM(D5:D25)</f>
        <v>1271693</v>
      </c>
      <c r="E26" s="3">
        <f>SUM(E5:E25)</f>
        <v>1271693</v>
      </c>
      <c r="F26" s="38"/>
    </row>
    <row r="27" spans="1:6" ht="20.100000000000001" customHeight="1" x14ac:dyDescent="0.25">
      <c r="A27" s="16" t="s">
        <v>8</v>
      </c>
      <c r="B27" s="10"/>
      <c r="C27" s="2"/>
      <c r="D27" s="2"/>
      <c r="E27" s="2"/>
      <c r="F27" s="30"/>
    </row>
    <row r="28" spans="1:6" ht="17.25" customHeight="1" x14ac:dyDescent="0.25">
      <c r="A28" s="25" t="s">
        <v>39</v>
      </c>
      <c r="B28" s="2">
        <v>0</v>
      </c>
      <c r="C28" s="2">
        <f>D28-B28</f>
        <v>1549</v>
      </c>
      <c r="D28" s="2">
        <v>1549</v>
      </c>
      <c r="E28" s="2">
        <f>D28-B28</f>
        <v>1549</v>
      </c>
      <c r="F28" s="30"/>
    </row>
    <row r="29" spans="1:6" ht="60" x14ac:dyDescent="0.25">
      <c r="A29" s="20" t="s">
        <v>41</v>
      </c>
      <c r="B29" s="2">
        <v>0</v>
      </c>
      <c r="C29" s="2">
        <f t="shared" ref="C29:C41" si="2">D29-B29</f>
        <v>660</v>
      </c>
      <c r="D29" s="2">
        <v>660</v>
      </c>
      <c r="E29" s="2">
        <f t="shared" ref="E29:E41" si="3">D29-B29</f>
        <v>660</v>
      </c>
      <c r="F29" s="27"/>
    </row>
    <row r="30" spans="1:6" ht="60" x14ac:dyDescent="0.25">
      <c r="A30" s="20" t="s">
        <v>42</v>
      </c>
      <c r="B30" s="2">
        <v>0</v>
      </c>
      <c r="C30" s="2">
        <f t="shared" si="2"/>
        <v>451</v>
      </c>
      <c r="D30" s="2">
        <v>451</v>
      </c>
      <c r="E30" s="2">
        <f t="shared" si="3"/>
        <v>451</v>
      </c>
      <c r="F30" s="27"/>
    </row>
    <row r="31" spans="1:6" ht="60" x14ac:dyDescent="0.25">
      <c r="A31" s="20" t="s">
        <v>43</v>
      </c>
      <c r="B31" s="2">
        <v>0</v>
      </c>
      <c r="C31" s="2">
        <f t="shared" si="2"/>
        <v>1029</v>
      </c>
      <c r="D31" s="2">
        <v>1029</v>
      </c>
      <c r="E31" s="2">
        <f t="shared" si="3"/>
        <v>1029</v>
      </c>
      <c r="F31" s="27"/>
    </row>
    <row r="32" spans="1:6" ht="18" customHeight="1" x14ac:dyDescent="0.25">
      <c r="A32" s="49" t="s">
        <v>81</v>
      </c>
      <c r="B32" s="2">
        <v>0</v>
      </c>
      <c r="C32" s="29">
        <f t="shared" si="2"/>
        <v>90927</v>
      </c>
      <c r="D32" s="56">
        <f>25400+76200-10673</f>
        <v>90927</v>
      </c>
      <c r="E32" s="34">
        <f t="shared" si="3"/>
        <v>90927</v>
      </c>
      <c r="F32" s="88" t="s">
        <v>179</v>
      </c>
    </row>
    <row r="33" spans="1:16" ht="30" x14ac:dyDescent="0.25">
      <c r="A33" s="49" t="s">
        <v>101</v>
      </c>
      <c r="B33" s="2">
        <v>0</v>
      </c>
      <c r="C33" s="29">
        <f t="shared" si="2"/>
        <v>1143</v>
      </c>
      <c r="D33" s="56">
        <v>1143</v>
      </c>
      <c r="E33" s="34">
        <f t="shared" si="3"/>
        <v>1143</v>
      </c>
      <c r="F33" s="30"/>
    </row>
    <row r="34" spans="1:16" ht="18" customHeight="1" x14ac:dyDescent="0.25">
      <c r="A34" s="20" t="s">
        <v>47</v>
      </c>
      <c r="B34" s="2">
        <v>0</v>
      </c>
      <c r="C34" s="29">
        <f t="shared" si="2"/>
        <v>83855</v>
      </c>
      <c r="D34" s="33">
        <f>83820+4642-4607</f>
        <v>83855</v>
      </c>
      <c r="E34" s="34">
        <f t="shared" si="3"/>
        <v>83855</v>
      </c>
      <c r="F34" s="88" t="s">
        <v>176</v>
      </c>
    </row>
    <row r="35" spans="1:16" ht="30" x14ac:dyDescent="0.25">
      <c r="A35" s="20" t="s">
        <v>48</v>
      </c>
      <c r="B35" s="2">
        <v>0</v>
      </c>
      <c r="C35" s="29">
        <f t="shared" si="2"/>
        <v>4000</v>
      </c>
      <c r="D35" s="33">
        <v>4000</v>
      </c>
      <c r="E35" s="34">
        <f t="shared" si="3"/>
        <v>4000</v>
      </c>
      <c r="F35" s="30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30" x14ac:dyDescent="0.25">
      <c r="A36" s="20" t="s">
        <v>49</v>
      </c>
      <c r="B36" s="2">
        <v>0</v>
      </c>
      <c r="C36" s="29">
        <f t="shared" si="2"/>
        <v>5795255</v>
      </c>
      <c r="D36" s="33">
        <f>6056238-260983</f>
        <v>5795255</v>
      </c>
      <c r="E36" s="34">
        <f t="shared" si="3"/>
        <v>5795255</v>
      </c>
      <c r="F36" s="27" t="s">
        <v>174</v>
      </c>
    </row>
    <row r="37" spans="1:16" ht="30" x14ac:dyDescent="0.25">
      <c r="A37" s="50" t="s">
        <v>82</v>
      </c>
      <c r="B37" s="2">
        <v>0</v>
      </c>
      <c r="C37" s="29">
        <f t="shared" si="2"/>
        <v>7000</v>
      </c>
      <c r="D37" s="56">
        <v>7000</v>
      </c>
      <c r="E37" s="34">
        <f t="shared" si="3"/>
        <v>7000</v>
      </c>
      <c r="F37" s="27"/>
    </row>
    <row r="38" spans="1:16" x14ac:dyDescent="0.25">
      <c r="A38" s="60" t="s">
        <v>83</v>
      </c>
      <c r="B38" s="2">
        <v>0</v>
      </c>
      <c r="C38" s="29">
        <f t="shared" si="2"/>
        <v>8000</v>
      </c>
      <c r="D38" s="56">
        <v>8000</v>
      </c>
      <c r="E38" s="34">
        <f t="shared" si="3"/>
        <v>8000</v>
      </c>
      <c r="F38" s="30"/>
    </row>
    <row r="39" spans="1:16" ht="30" x14ac:dyDescent="0.25">
      <c r="A39" s="60" t="s">
        <v>139</v>
      </c>
      <c r="B39" s="2">
        <v>0</v>
      </c>
      <c r="C39" s="29">
        <f t="shared" si="2"/>
        <v>1350</v>
      </c>
      <c r="D39" s="73">
        <v>1350</v>
      </c>
      <c r="E39" s="33">
        <f t="shared" si="3"/>
        <v>1350</v>
      </c>
      <c r="F39" s="27"/>
    </row>
    <row r="40" spans="1:16" ht="30" x14ac:dyDescent="0.25">
      <c r="A40" s="74" t="s">
        <v>140</v>
      </c>
      <c r="B40" s="2">
        <v>0</v>
      </c>
      <c r="C40" s="29">
        <f t="shared" si="2"/>
        <v>1245</v>
      </c>
      <c r="D40" s="75">
        <v>1245</v>
      </c>
      <c r="E40" s="29">
        <f t="shared" si="3"/>
        <v>1245</v>
      </c>
      <c r="F40" s="27"/>
    </row>
    <row r="41" spans="1:16" x14ac:dyDescent="0.25">
      <c r="A41" s="17" t="s">
        <v>6</v>
      </c>
      <c r="B41" s="2">
        <v>0</v>
      </c>
      <c r="C41" s="29">
        <f t="shared" si="2"/>
        <v>3296</v>
      </c>
      <c r="D41" s="2">
        <v>3296</v>
      </c>
      <c r="E41" s="2">
        <f t="shared" si="3"/>
        <v>3296</v>
      </c>
      <c r="F41" s="27"/>
    </row>
    <row r="42" spans="1:16" x14ac:dyDescent="0.25">
      <c r="A42" s="18" t="s">
        <v>9</v>
      </c>
      <c r="B42" s="3">
        <f>SUM(B28:B41)</f>
        <v>0</v>
      </c>
      <c r="C42" s="3">
        <f>SUM(C28:C41)</f>
        <v>5999760</v>
      </c>
      <c r="D42" s="3">
        <f>SUM(D28:D41)</f>
        <v>5999760</v>
      </c>
      <c r="E42" s="3">
        <f>SUM(E28:E41)</f>
        <v>5999760</v>
      </c>
      <c r="F42" s="77"/>
    </row>
    <row r="43" spans="1:16" x14ac:dyDescent="0.25">
      <c r="A43" s="16" t="s">
        <v>10</v>
      </c>
      <c r="B43" s="10"/>
      <c r="C43" s="2"/>
      <c r="D43" s="2"/>
      <c r="E43" s="2"/>
      <c r="F43" s="27"/>
    </row>
    <row r="44" spans="1:16" ht="60" x14ac:dyDescent="0.25">
      <c r="A44" s="20" t="s">
        <v>141</v>
      </c>
      <c r="B44" s="2">
        <v>0</v>
      </c>
      <c r="C44" s="2">
        <f t="shared" ref="C44:C45" si="4">D44-B44</f>
        <v>4699</v>
      </c>
      <c r="D44" s="2">
        <v>4699</v>
      </c>
      <c r="E44" s="2">
        <f t="shared" ref="E44:E45" si="5">D44-B44</f>
        <v>4699</v>
      </c>
      <c r="F44" s="27"/>
    </row>
    <row r="45" spans="1:16" x14ac:dyDescent="0.25">
      <c r="A45" s="17" t="s">
        <v>6</v>
      </c>
      <c r="B45" s="2">
        <v>0</v>
      </c>
      <c r="C45" s="2">
        <f t="shared" si="4"/>
        <v>254</v>
      </c>
      <c r="D45" s="2">
        <v>254</v>
      </c>
      <c r="E45" s="2">
        <f t="shared" si="5"/>
        <v>254</v>
      </c>
      <c r="F45" s="27"/>
    </row>
    <row r="46" spans="1:16" x14ac:dyDescent="0.25">
      <c r="A46" s="18" t="s">
        <v>11</v>
      </c>
      <c r="B46" s="3">
        <f>SUM(B44:B45)</f>
        <v>0</v>
      </c>
      <c r="C46" s="3">
        <f>SUM(C44:C45)</f>
        <v>4953</v>
      </c>
      <c r="D46" s="3">
        <f>SUM(D44:D45)</f>
        <v>4953</v>
      </c>
      <c r="E46" s="3">
        <f>SUM(E44:E45)</f>
        <v>4953</v>
      </c>
      <c r="F46" s="77"/>
    </row>
    <row r="47" spans="1:16" x14ac:dyDescent="0.25">
      <c r="A47" s="16" t="s">
        <v>12</v>
      </c>
      <c r="B47" s="10"/>
      <c r="C47" s="2"/>
      <c r="D47" s="2"/>
      <c r="E47" s="2"/>
      <c r="F47" s="27"/>
    </row>
    <row r="48" spans="1:16" ht="19.5" customHeight="1" x14ac:dyDescent="0.25">
      <c r="A48" s="17" t="s">
        <v>13</v>
      </c>
      <c r="B48" s="2">
        <v>0</v>
      </c>
      <c r="C48" s="2">
        <f t="shared" ref="C48:C84" si="6">D48-B48</f>
        <v>635</v>
      </c>
      <c r="D48" s="2">
        <v>635</v>
      </c>
      <c r="E48" s="2">
        <f t="shared" ref="E48:E84" si="7">D48-B48</f>
        <v>635</v>
      </c>
      <c r="F48" s="30"/>
    </row>
    <row r="49" spans="1:16" ht="19.5" customHeight="1" x14ac:dyDescent="0.25">
      <c r="A49" s="39" t="s">
        <v>32</v>
      </c>
      <c r="B49" s="2">
        <v>0</v>
      </c>
      <c r="C49" s="2">
        <f t="shared" si="6"/>
        <v>40000</v>
      </c>
      <c r="D49" s="4">
        <v>40000</v>
      </c>
      <c r="E49" s="2">
        <f t="shared" si="7"/>
        <v>40000</v>
      </c>
      <c r="F49" s="30"/>
    </row>
    <row r="50" spans="1:16" ht="45" x14ac:dyDescent="0.25">
      <c r="A50" s="20" t="s">
        <v>60</v>
      </c>
      <c r="B50" s="2">
        <v>0</v>
      </c>
      <c r="C50" s="2">
        <f t="shared" si="6"/>
        <v>845481</v>
      </c>
      <c r="D50" s="4">
        <f>883766+10406-48691</f>
        <v>845481</v>
      </c>
      <c r="E50" s="2">
        <f t="shared" si="7"/>
        <v>845481</v>
      </c>
      <c r="F50" s="37" t="s">
        <v>181</v>
      </c>
    </row>
    <row r="51" spans="1:16" ht="45" x14ac:dyDescent="0.25">
      <c r="A51" s="20" t="s">
        <v>61</v>
      </c>
      <c r="B51" s="2">
        <v>0</v>
      </c>
      <c r="C51" s="2">
        <f t="shared" si="6"/>
        <v>1135198</v>
      </c>
      <c r="D51" s="4">
        <v>1135198</v>
      </c>
      <c r="E51" s="2">
        <f t="shared" si="7"/>
        <v>1135198</v>
      </c>
      <c r="F51" s="30"/>
    </row>
    <row r="52" spans="1:16" s="41" customFormat="1" x14ac:dyDescent="0.25">
      <c r="A52" s="20" t="s">
        <v>52</v>
      </c>
      <c r="B52" s="2">
        <v>0</v>
      </c>
      <c r="C52" s="29">
        <f t="shared" si="6"/>
        <v>1943285</v>
      </c>
      <c r="D52" s="33">
        <f>1994019-50734</f>
        <v>1943285</v>
      </c>
      <c r="E52" s="34">
        <f t="shared" si="7"/>
        <v>1943285</v>
      </c>
      <c r="F52" s="27" t="s">
        <v>180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s="41" customFormat="1" ht="90" x14ac:dyDescent="0.25">
      <c r="A53" s="20" t="s">
        <v>62</v>
      </c>
      <c r="B53" s="2">
        <v>0</v>
      </c>
      <c r="C53" s="2">
        <f t="shared" si="6"/>
        <v>1478364</v>
      </c>
      <c r="D53" s="4">
        <f>1475164+3200</f>
        <v>1478364</v>
      </c>
      <c r="E53" s="2">
        <f t="shared" si="7"/>
        <v>1478364</v>
      </c>
      <c r="F53" s="27" t="s">
        <v>164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ht="30" x14ac:dyDescent="0.25">
      <c r="A54" s="20" t="s">
        <v>46</v>
      </c>
      <c r="B54" s="2">
        <v>0</v>
      </c>
      <c r="C54" s="2">
        <f t="shared" si="6"/>
        <v>4248</v>
      </c>
      <c r="D54" s="8">
        <v>4248</v>
      </c>
      <c r="E54" s="2">
        <f t="shared" si="7"/>
        <v>4248</v>
      </c>
      <c r="F54" s="30"/>
    </row>
    <row r="55" spans="1:16" ht="30" x14ac:dyDescent="0.25">
      <c r="A55" s="20" t="s">
        <v>67</v>
      </c>
      <c r="B55" s="2">
        <v>0</v>
      </c>
      <c r="C55" s="2">
        <f t="shared" si="6"/>
        <v>378574</v>
      </c>
      <c r="D55" s="8">
        <v>378574</v>
      </c>
      <c r="E55" s="2">
        <f t="shared" si="7"/>
        <v>378574</v>
      </c>
      <c r="F55" s="27"/>
    </row>
    <row r="56" spans="1:16" x14ac:dyDescent="0.25">
      <c r="A56" s="20" t="s">
        <v>50</v>
      </c>
      <c r="B56" s="2">
        <v>0</v>
      </c>
      <c r="C56" s="29">
        <f>D56-B56</f>
        <v>1260</v>
      </c>
      <c r="D56" s="33">
        <v>1260</v>
      </c>
      <c r="E56" s="34">
        <f>D56-B56</f>
        <v>1260</v>
      </c>
      <c r="F56" s="27"/>
    </row>
    <row r="57" spans="1:16" x14ac:dyDescent="0.25">
      <c r="A57" s="20" t="s">
        <v>51</v>
      </c>
      <c r="B57" s="2">
        <v>0</v>
      </c>
      <c r="C57" s="29">
        <f t="shared" ref="C57:C83" si="8">D57-B57</f>
        <v>400</v>
      </c>
      <c r="D57" s="33">
        <v>400</v>
      </c>
      <c r="E57" s="34">
        <f t="shared" ref="E57:E83" si="9">D57-B57</f>
        <v>400</v>
      </c>
      <c r="F57" s="27"/>
    </row>
    <row r="58" spans="1:16" ht="30" x14ac:dyDescent="0.25">
      <c r="A58" s="20" t="s">
        <v>53</v>
      </c>
      <c r="B58" s="2">
        <v>0</v>
      </c>
      <c r="C58" s="29">
        <f t="shared" si="8"/>
        <v>4132</v>
      </c>
      <c r="D58" s="33">
        <v>4132</v>
      </c>
      <c r="E58" s="34">
        <f t="shared" si="9"/>
        <v>4132</v>
      </c>
      <c r="F58" s="30"/>
    </row>
    <row r="59" spans="1:16" ht="20.100000000000001" customHeight="1" x14ac:dyDescent="0.25">
      <c r="A59" s="20" t="s">
        <v>54</v>
      </c>
      <c r="B59" s="2">
        <v>0</v>
      </c>
      <c r="C59" s="29">
        <f t="shared" si="8"/>
        <v>2000</v>
      </c>
      <c r="D59" s="33">
        <v>2000</v>
      </c>
      <c r="E59" s="34">
        <f t="shared" si="9"/>
        <v>2000</v>
      </c>
      <c r="F59" s="30"/>
    </row>
    <row r="60" spans="1:16" x14ac:dyDescent="0.25">
      <c r="A60" s="20" t="s">
        <v>55</v>
      </c>
      <c r="B60" s="2">
        <v>0</v>
      </c>
      <c r="C60" s="29">
        <f t="shared" si="8"/>
        <v>1800</v>
      </c>
      <c r="D60" s="33">
        <v>1800</v>
      </c>
      <c r="E60" s="34">
        <f t="shared" si="9"/>
        <v>1800</v>
      </c>
      <c r="F60" s="30"/>
    </row>
    <row r="61" spans="1:16" ht="45" x14ac:dyDescent="0.25">
      <c r="A61" s="36" t="s">
        <v>68</v>
      </c>
      <c r="B61" s="2">
        <v>0</v>
      </c>
      <c r="C61" s="29">
        <f t="shared" si="8"/>
        <v>532201</v>
      </c>
      <c r="D61" s="33">
        <f>388735+162134-18668</f>
        <v>532201</v>
      </c>
      <c r="E61" s="34">
        <f t="shared" si="9"/>
        <v>532201</v>
      </c>
      <c r="F61" s="27" t="s">
        <v>178</v>
      </c>
    </row>
    <row r="62" spans="1:16" ht="45" x14ac:dyDescent="0.25">
      <c r="A62" s="36" t="s">
        <v>74</v>
      </c>
      <c r="B62" s="2">
        <v>0</v>
      </c>
      <c r="C62" s="29">
        <f t="shared" si="8"/>
        <v>1010</v>
      </c>
      <c r="D62" s="33">
        <f>1010</f>
        <v>1010</v>
      </c>
      <c r="E62" s="34">
        <f t="shared" si="9"/>
        <v>1010</v>
      </c>
      <c r="F62" s="30"/>
    </row>
    <row r="63" spans="1:16" ht="45" x14ac:dyDescent="0.25">
      <c r="A63" s="36" t="s">
        <v>75</v>
      </c>
      <c r="B63" s="2">
        <v>0</v>
      </c>
      <c r="C63" s="29">
        <f t="shared" si="8"/>
        <v>5515</v>
      </c>
      <c r="D63" s="33">
        <f>5834-319</f>
        <v>5515</v>
      </c>
      <c r="E63" s="34">
        <f t="shared" si="9"/>
        <v>5515</v>
      </c>
      <c r="F63" s="30"/>
    </row>
    <row r="64" spans="1:16" ht="45" x14ac:dyDescent="0.25">
      <c r="A64" s="36" t="s">
        <v>76</v>
      </c>
      <c r="B64" s="2">
        <v>0</v>
      </c>
      <c r="C64" s="29">
        <f t="shared" si="8"/>
        <v>2473</v>
      </c>
      <c r="D64" s="33">
        <v>2473</v>
      </c>
      <c r="E64" s="34">
        <f t="shared" si="9"/>
        <v>2473</v>
      </c>
      <c r="F64" s="30"/>
    </row>
    <row r="65" spans="1:16" ht="45" x14ac:dyDescent="0.25">
      <c r="A65" s="25" t="s">
        <v>142</v>
      </c>
      <c r="B65" s="2">
        <v>0</v>
      </c>
      <c r="C65" s="29">
        <f t="shared" si="8"/>
        <v>540</v>
      </c>
      <c r="D65" s="33">
        <v>540</v>
      </c>
      <c r="E65" s="34">
        <f t="shared" si="9"/>
        <v>540</v>
      </c>
      <c r="F65" s="30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30" x14ac:dyDescent="0.25">
      <c r="A66" s="51" t="s">
        <v>84</v>
      </c>
      <c r="B66" s="2">
        <v>0</v>
      </c>
      <c r="C66" s="29">
        <f t="shared" si="8"/>
        <v>4000</v>
      </c>
      <c r="D66" s="57">
        <v>4000</v>
      </c>
      <c r="E66" s="34">
        <f t="shared" si="9"/>
        <v>4000</v>
      </c>
      <c r="F66" s="37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20.100000000000001" customHeight="1" x14ac:dyDescent="0.25">
      <c r="A67" s="52" t="s">
        <v>85</v>
      </c>
      <c r="B67" s="2">
        <v>0</v>
      </c>
      <c r="C67" s="29">
        <f t="shared" si="8"/>
        <v>15000</v>
      </c>
      <c r="D67" s="57">
        <v>15000</v>
      </c>
      <c r="E67" s="34">
        <f t="shared" si="9"/>
        <v>15000</v>
      </c>
      <c r="F67" s="30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20.100000000000001" customHeight="1" x14ac:dyDescent="0.25">
      <c r="A68" s="52" t="s">
        <v>86</v>
      </c>
      <c r="B68" s="2">
        <v>0</v>
      </c>
      <c r="C68" s="29">
        <f t="shared" si="8"/>
        <v>591</v>
      </c>
      <c r="D68" s="57">
        <v>591</v>
      </c>
      <c r="E68" s="34">
        <f t="shared" si="9"/>
        <v>591</v>
      </c>
      <c r="F68" s="30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20.100000000000001" customHeight="1" x14ac:dyDescent="0.25">
      <c r="A69" s="52" t="s">
        <v>50</v>
      </c>
      <c r="B69" s="2">
        <v>0</v>
      </c>
      <c r="C69" s="29">
        <f t="shared" si="8"/>
        <v>600</v>
      </c>
      <c r="D69" s="57">
        <v>600</v>
      </c>
      <c r="E69" s="34">
        <f t="shared" si="9"/>
        <v>600</v>
      </c>
      <c r="F69" s="30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60" x14ac:dyDescent="0.25">
      <c r="A70" s="51" t="s">
        <v>100</v>
      </c>
      <c r="B70" s="2">
        <v>0</v>
      </c>
      <c r="C70" s="29">
        <f t="shared" si="8"/>
        <v>15000</v>
      </c>
      <c r="D70" s="57">
        <f>2000+13000</f>
        <v>15000</v>
      </c>
      <c r="E70" s="34">
        <f t="shared" si="9"/>
        <v>15000</v>
      </c>
      <c r="F70" s="30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30" x14ac:dyDescent="0.25">
      <c r="A71" s="51" t="s">
        <v>87</v>
      </c>
      <c r="B71" s="2">
        <v>0</v>
      </c>
      <c r="C71" s="29">
        <f t="shared" si="8"/>
        <v>1270</v>
      </c>
      <c r="D71" s="57">
        <v>1270</v>
      </c>
      <c r="E71" s="34">
        <f t="shared" si="9"/>
        <v>1270</v>
      </c>
      <c r="F71" s="30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30" x14ac:dyDescent="0.25">
      <c r="A72" s="36" t="s">
        <v>99</v>
      </c>
      <c r="B72" s="2">
        <v>0</v>
      </c>
      <c r="C72" s="29">
        <f t="shared" si="8"/>
        <v>4354</v>
      </c>
      <c r="D72" s="57">
        <v>4354</v>
      </c>
      <c r="E72" s="34">
        <f t="shared" si="9"/>
        <v>4354</v>
      </c>
      <c r="F72" s="30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45" x14ac:dyDescent="0.25">
      <c r="A73" s="36" t="s">
        <v>108</v>
      </c>
      <c r="B73" s="2">
        <v>0</v>
      </c>
      <c r="C73" s="29">
        <f t="shared" si="8"/>
        <v>9465</v>
      </c>
      <c r="D73" s="57">
        <v>9465</v>
      </c>
      <c r="E73" s="34">
        <f t="shared" si="9"/>
        <v>9465</v>
      </c>
      <c r="F73" s="30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30" x14ac:dyDescent="0.25">
      <c r="A74" s="36" t="s">
        <v>143</v>
      </c>
      <c r="B74" s="2">
        <v>0</v>
      </c>
      <c r="C74" s="29">
        <f t="shared" si="8"/>
        <v>3000</v>
      </c>
      <c r="D74" s="57">
        <v>3000</v>
      </c>
      <c r="E74" s="34">
        <f t="shared" si="9"/>
        <v>3000</v>
      </c>
      <c r="F74" s="30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20.100000000000001" customHeight="1" x14ac:dyDescent="0.25">
      <c r="A75" s="36" t="s">
        <v>144</v>
      </c>
      <c r="B75" s="2">
        <v>0</v>
      </c>
      <c r="C75" s="29">
        <f t="shared" si="8"/>
        <v>80000</v>
      </c>
      <c r="D75" s="57">
        <v>80000</v>
      </c>
      <c r="E75" s="34">
        <f t="shared" si="9"/>
        <v>80000</v>
      </c>
      <c r="F75" s="30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30" x14ac:dyDescent="0.25">
      <c r="A76" s="36" t="s">
        <v>145</v>
      </c>
      <c r="B76" s="2">
        <v>0</v>
      </c>
      <c r="C76" s="29">
        <f t="shared" si="8"/>
        <v>8481</v>
      </c>
      <c r="D76" s="57">
        <v>8481</v>
      </c>
      <c r="E76" s="34">
        <f t="shared" si="9"/>
        <v>8481</v>
      </c>
      <c r="F76" s="30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30" x14ac:dyDescent="0.25">
      <c r="A77" s="36" t="s">
        <v>146</v>
      </c>
      <c r="B77" s="2">
        <v>0</v>
      </c>
      <c r="C77" s="29">
        <f t="shared" si="8"/>
        <v>30000</v>
      </c>
      <c r="D77" s="57">
        <v>30000</v>
      </c>
      <c r="E77" s="34">
        <f t="shared" si="9"/>
        <v>30000</v>
      </c>
      <c r="F77" s="30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30" x14ac:dyDescent="0.25">
      <c r="A78" s="36" t="s">
        <v>147</v>
      </c>
      <c r="B78" s="2">
        <v>0</v>
      </c>
      <c r="C78" s="29">
        <f t="shared" si="8"/>
        <v>2667</v>
      </c>
      <c r="D78" s="57">
        <v>2667</v>
      </c>
      <c r="E78" s="34">
        <f t="shared" si="9"/>
        <v>2667</v>
      </c>
      <c r="F78" s="30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30" x14ac:dyDescent="0.25">
      <c r="A79" s="36" t="s">
        <v>148</v>
      </c>
      <c r="B79" s="2">
        <v>0</v>
      </c>
      <c r="C79" s="29">
        <f t="shared" si="8"/>
        <v>1137</v>
      </c>
      <c r="D79" s="57">
        <v>1137</v>
      </c>
      <c r="E79" s="34">
        <f t="shared" si="9"/>
        <v>1137</v>
      </c>
      <c r="F79" s="30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20.100000000000001" customHeight="1" x14ac:dyDescent="0.25">
      <c r="A80" s="36" t="s">
        <v>149</v>
      </c>
      <c r="B80" s="2">
        <v>0</v>
      </c>
      <c r="C80" s="29">
        <f t="shared" si="8"/>
        <v>1994</v>
      </c>
      <c r="D80" s="57">
        <v>1994</v>
      </c>
      <c r="E80" s="34">
        <f t="shared" si="9"/>
        <v>1994</v>
      </c>
      <c r="F80" s="30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30" x14ac:dyDescent="0.25">
      <c r="A81" s="36" t="s">
        <v>150</v>
      </c>
      <c r="B81" s="2">
        <v>0</v>
      </c>
      <c r="C81" s="29">
        <f t="shared" si="8"/>
        <v>1010</v>
      </c>
      <c r="D81" s="57">
        <v>1010</v>
      </c>
      <c r="E81" s="34">
        <f t="shared" si="9"/>
        <v>1010</v>
      </c>
      <c r="F81" s="30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45" x14ac:dyDescent="0.25">
      <c r="A82" s="36" t="s">
        <v>151</v>
      </c>
      <c r="B82" s="2">
        <v>0</v>
      </c>
      <c r="C82" s="29">
        <f t="shared" si="8"/>
        <v>400</v>
      </c>
      <c r="D82" s="57">
        <v>400</v>
      </c>
      <c r="E82" s="34">
        <f t="shared" si="9"/>
        <v>400</v>
      </c>
      <c r="F82" s="30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30" x14ac:dyDescent="0.25">
      <c r="A83" s="36" t="s">
        <v>152</v>
      </c>
      <c r="B83" s="2">
        <v>0</v>
      </c>
      <c r="C83" s="29">
        <f t="shared" si="8"/>
        <v>18733</v>
      </c>
      <c r="D83" s="57">
        <v>18733</v>
      </c>
      <c r="E83" s="34">
        <f t="shared" si="9"/>
        <v>18733</v>
      </c>
      <c r="F83" s="30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20.100000000000001" customHeight="1" x14ac:dyDescent="0.25">
      <c r="A84" s="26" t="s">
        <v>6</v>
      </c>
      <c r="B84" s="2">
        <v>0</v>
      </c>
      <c r="C84" s="2">
        <f t="shared" si="6"/>
        <v>1465</v>
      </c>
      <c r="D84" s="68">
        <v>1465</v>
      </c>
      <c r="E84" s="44">
        <f t="shared" si="7"/>
        <v>1465</v>
      </c>
      <c r="F84" s="30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20.100000000000001" customHeight="1" x14ac:dyDescent="0.25">
      <c r="A85" s="18" t="s">
        <v>14</v>
      </c>
      <c r="B85" s="3">
        <f>SUM(B48:B84)</f>
        <v>0</v>
      </c>
      <c r="C85" s="3">
        <f>SUM(C48:C84)</f>
        <v>6576283</v>
      </c>
      <c r="D85" s="3">
        <f>SUM(D48:D84)</f>
        <v>6576283</v>
      </c>
      <c r="E85" s="3">
        <f>SUM(E48:E84)</f>
        <v>6576283</v>
      </c>
      <c r="F85" s="38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20.100000000000001" customHeight="1" x14ac:dyDescent="0.25">
      <c r="A86" s="22" t="s">
        <v>15</v>
      </c>
      <c r="B86" s="1"/>
      <c r="C86" s="1"/>
      <c r="D86" s="1"/>
      <c r="E86" s="1"/>
      <c r="F86" s="30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30" x14ac:dyDescent="0.25">
      <c r="A87" s="23" t="s">
        <v>153</v>
      </c>
      <c r="B87" s="2">
        <v>0</v>
      </c>
      <c r="C87" s="2">
        <f t="shared" ref="C87:C88" si="10">D87-B87</f>
        <v>1000</v>
      </c>
      <c r="D87" s="2">
        <v>1000</v>
      </c>
      <c r="E87" s="2">
        <f t="shared" ref="E87:E88" si="11">D87-B87</f>
        <v>1000</v>
      </c>
      <c r="F87" s="30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30" x14ac:dyDescent="0.25">
      <c r="A88" s="23" t="s">
        <v>154</v>
      </c>
      <c r="B88" s="2">
        <v>0</v>
      </c>
      <c r="C88" s="2">
        <f t="shared" si="10"/>
        <v>2451</v>
      </c>
      <c r="D88" s="2">
        <v>2451</v>
      </c>
      <c r="E88" s="2">
        <f t="shared" si="11"/>
        <v>2451</v>
      </c>
      <c r="F88" s="30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20.100000000000001" customHeight="1" x14ac:dyDescent="0.25">
      <c r="A89" s="18" t="s">
        <v>16</v>
      </c>
      <c r="B89" s="28">
        <f>SUM(B86:B88)</f>
        <v>0</v>
      </c>
      <c r="C89" s="28">
        <f>SUM(C86:C88)</f>
        <v>3451</v>
      </c>
      <c r="D89" s="28">
        <f>SUM(D86:D88)</f>
        <v>3451</v>
      </c>
      <c r="E89" s="28">
        <f>SUM(E86:E88)</f>
        <v>3451</v>
      </c>
      <c r="F89" s="38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20.100000000000001" customHeight="1" x14ac:dyDescent="0.25">
      <c r="A90" s="22" t="s">
        <v>17</v>
      </c>
      <c r="B90" s="12"/>
      <c r="C90" s="2"/>
      <c r="D90" s="6"/>
      <c r="E90" s="2"/>
      <c r="F90" s="30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30" x14ac:dyDescent="0.25">
      <c r="A91" s="19" t="s">
        <v>40</v>
      </c>
      <c r="B91" s="4">
        <v>0</v>
      </c>
      <c r="C91" s="2">
        <f t="shared" ref="C91:C96" si="12">D91-B91</f>
        <v>2385</v>
      </c>
      <c r="D91" s="4">
        <v>2385</v>
      </c>
      <c r="E91" s="2">
        <f t="shared" ref="E91:E96" si="13">D91-B91</f>
        <v>2385</v>
      </c>
      <c r="F91" s="30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45" x14ac:dyDescent="0.25">
      <c r="A92" s="19" t="s">
        <v>155</v>
      </c>
      <c r="B92" s="4">
        <v>0</v>
      </c>
      <c r="C92" s="2">
        <f t="shared" si="12"/>
        <v>3499</v>
      </c>
      <c r="D92" s="4">
        <v>3499</v>
      </c>
      <c r="E92" s="2">
        <f t="shared" si="13"/>
        <v>3499</v>
      </c>
      <c r="F92" s="30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60" x14ac:dyDescent="0.25">
      <c r="A93" s="19" t="s">
        <v>156</v>
      </c>
      <c r="B93" s="4">
        <v>0</v>
      </c>
      <c r="C93" s="2">
        <f t="shared" si="12"/>
        <v>30869</v>
      </c>
      <c r="D93" s="4">
        <v>30869</v>
      </c>
      <c r="E93" s="2">
        <f t="shared" si="13"/>
        <v>30869</v>
      </c>
      <c r="F93" s="30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45" x14ac:dyDescent="0.25">
      <c r="A94" s="23" t="s">
        <v>157</v>
      </c>
      <c r="B94" s="4">
        <v>0</v>
      </c>
      <c r="C94" s="2">
        <f t="shared" si="12"/>
        <v>17966</v>
      </c>
      <c r="D94" s="76">
        <f>10878+7088</f>
        <v>17966</v>
      </c>
      <c r="E94" s="2">
        <f t="shared" si="13"/>
        <v>17966</v>
      </c>
      <c r="F94" s="30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45" x14ac:dyDescent="0.25">
      <c r="A95" s="23" t="s">
        <v>158</v>
      </c>
      <c r="B95" s="4">
        <v>0</v>
      </c>
      <c r="C95" s="2">
        <f t="shared" si="12"/>
        <v>5880</v>
      </c>
      <c r="D95" s="76">
        <v>5880</v>
      </c>
      <c r="E95" s="2">
        <f t="shared" si="13"/>
        <v>5880</v>
      </c>
      <c r="F95" s="30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20.100000000000001" customHeight="1" x14ac:dyDescent="0.25">
      <c r="A96" s="26" t="s">
        <v>6</v>
      </c>
      <c r="B96" s="33">
        <v>0</v>
      </c>
      <c r="C96" s="2">
        <f t="shared" si="12"/>
        <v>115</v>
      </c>
      <c r="D96" s="33">
        <v>115</v>
      </c>
      <c r="E96" s="2">
        <f t="shared" si="13"/>
        <v>115</v>
      </c>
      <c r="F96" s="30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20.100000000000001" customHeight="1" x14ac:dyDescent="0.25">
      <c r="A97" s="18" t="s">
        <v>18</v>
      </c>
      <c r="B97" s="28">
        <f>SUM(B91:B96)</f>
        <v>0</v>
      </c>
      <c r="C97" s="28">
        <f>SUM(C91:C96)</f>
        <v>60714</v>
      </c>
      <c r="D97" s="28">
        <f>SUM(D91:D96)</f>
        <v>60714</v>
      </c>
      <c r="E97" s="28">
        <f>SUM(E91:E96)</f>
        <v>60714</v>
      </c>
      <c r="F97" s="38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20.100000000000001" customHeight="1" x14ac:dyDescent="0.25">
      <c r="A98" s="21" t="s">
        <v>19</v>
      </c>
      <c r="B98" s="12"/>
      <c r="C98" s="2"/>
      <c r="D98" s="4"/>
      <c r="E98" s="2"/>
      <c r="F98" s="30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45" x14ac:dyDescent="0.25">
      <c r="A99" s="20" t="s">
        <v>45</v>
      </c>
      <c r="B99" s="4">
        <v>0</v>
      </c>
      <c r="C99" s="2">
        <f t="shared" ref="C99:C101" si="14">D99-B99</f>
        <v>8890</v>
      </c>
      <c r="D99" s="4">
        <v>8890</v>
      </c>
      <c r="E99" s="2">
        <f t="shared" ref="E99:E101" si="15">D99-B99</f>
        <v>8890</v>
      </c>
      <c r="F99" s="30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20" t="s">
        <v>70</v>
      </c>
      <c r="B100" s="4">
        <v>0</v>
      </c>
      <c r="C100" s="2">
        <f t="shared" si="14"/>
        <v>1634566</v>
      </c>
      <c r="D100" s="4">
        <f>1820475-185909</f>
        <v>1634566</v>
      </c>
      <c r="E100" s="2">
        <f t="shared" si="15"/>
        <v>1634566</v>
      </c>
      <c r="F100" s="88" t="s">
        <v>182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30" x14ac:dyDescent="0.25">
      <c r="A101" s="20" t="s">
        <v>71</v>
      </c>
      <c r="B101" s="4">
        <v>0</v>
      </c>
      <c r="C101" s="2">
        <f t="shared" si="14"/>
        <v>2375134</v>
      </c>
      <c r="D101" s="4">
        <f>2745890-370756</f>
        <v>2375134</v>
      </c>
      <c r="E101" s="2">
        <f t="shared" si="15"/>
        <v>2375134</v>
      </c>
      <c r="F101" s="88" t="s">
        <v>175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30" x14ac:dyDescent="0.25">
      <c r="A102" s="53" t="s">
        <v>170</v>
      </c>
      <c r="B102" s="4">
        <v>0</v>
      </c>
      <c r="C102" s="29">
        <f t="shared" ref="C102:C108" si="16">D102-B102</f>
        <v>4881</v>
      </c>
      <c r="D102" s="57">
        <v>4881</v>
      </c>
      <c r="E102" s="34">
        <f t="shared" ref="E102:E108" si="17">D102-B102</f>
        <v>4881</v>
      </c>
      <c r="F102" s="30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20.100000000000001" customHeight="1" x14ac:dyDescent="0.25">
      <c r="A103" s="54" t="s">
        <v>88</v>
      </c>
      <c r="B103" s="4">
        <v>0</v>
      </c>
      <c r="C103" s="29">
        <f t="shared" si="16"/>
        <v>2500</v>
      </c>
      <c r="D103" s="57">
        <v>2500</v>
      </c>
      <c r="E103" s="34">
        <f t="shared" si="17"/>
        <v>2500</v>
      </c>
      <c r="F103" s="30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30" x14ac:dyDescent="0.25">
      <c r="A104" s="20" t="s">
        <v>89</v>
      </c>
      <c r="B104" s="4">
        <v>0</v>
      </c>
      <c r="C104" s="29">
        <f t="shared" si="16"/>
        <v>144</v>
      </c>
      <c r="D104" s="57">
        <v>144</v>
      </c>
      <c r="E104" s="34">
        <f t="shared" si="17"/>
        <v>144</v>
      </c>
      <c r="F104" s="30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30" x14ac:dyDescent="0.25">
      <c r="A105" s="20" t="s">
        <v>159</v>
      </c>
      <c r="B105" s="4">
        <v>0</v>
      </c>
      <c r="C105" s="33">
        <f t="shared" si="16"/>
        <v>8306</v>
      </c>
      <c r="D105" s="57">
        <v>8306</v>
      </c>
      <c r="E105" s="33">
        <f t="shared" si="17"/>
        <v>8306</v>
      </c>
      <c r="F105" s="30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30" x14ac:dyDescent="0.25">
      <c r="A106" s="20" t="s">
        <v>160</v>
      </c>
      <c r="B106" s="4">
        <v>0</v>
      </c>
      <c r="C106" s="29">
        <f t="shared" si="16"/>
        <v>1130</v>
      </c>
      <c r="D106" s="8">
        <v>1130</v>
      </c>
      <c r="E106" s="33">
        <f t="shared" si="17"/>
        <v>1130</v>
      </c>
      <c r="F106" s="30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90" x14ac:dyDescent="0.25">
      <c r="A107" s="20" t="s">
        <v>162</v>
      </c>
      <c r="B107" s="4">
        <v>0</v>
      </c>
      <c r="C107" s="29">
        <f t="shared" si="16"/>
        <v>7936</v>
      </c>
      <c r="D107" s="8">
        <f>6793+1143</f>
        <v>7936</v>
      </c>
      <c r="E107" s="29">
        <f t="shared" si="17"/>
        <v>7936</v>
      </c>
      <c r="F107" s="27" t="s">
        <v>163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26" t="s">
        <v>6</v>
      </c>
      <c r="B108" s="4">
        <v>0</v>
      </c>
      <c r="C108" s="29">
        <f t="shared" si="16"/>
        <v>148</v>
      </c>
      <c r="D108" s="8">
        <v>148</v>
      </c>
      <c r="E108" s="29">
        <f t="shared" si="17"/>
        <v>148</v>
      </c>
      <c r="F108" s="27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20.100000000000001" customHeight="1" x14ac:dyDescent="0.25">
      <c r="A109" s="24" t="s">
        <v>20</v>
      </c>
      <c r="B109" s="7">
        <f>SUM(B99:B108)</f>
        <v>0</v>
      </c>
      <c r="C109" s="7">
        <f t="shared" ref="C109:E109" si="18">SUM(C99:C108)</f>
        <v>4043635</v>
      </c>
      <c r="D109" s="7">
        <f t="shared" si="18"/>
        <v>4043635</v>
      </c>
      <c r="E109" s="7">
        <f t="shared" si="18"/>
        <v>4043635</v>
      </c>
      <c r="F109" s="38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20.100000000000001" customHeight="1" x14ac:dyDescent="0.25">
      <c r="A110" s="21" t="s">
        <v>21</v>
      </c>
      <c r="B110" s="12"/>
      <c r="C110" s="2"/>
      <c r="D110" s="4"/>
      <c r="E110" s="2"/>
      <c r="F110" s="30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30" x14ac:dyDescent="0.25">
      <c r="A111" s="25" t="s">
        <v>38</v>
      </c>
      <c r="B111" s="4">
        <v>0</v>
      </c>
      <c r="C111" s="2">
        <f t="shared" ref="C111:C116" si="19">D111-B111</f>
        <v>912</v>
      </c>
      <c r="D111" s="4">
        <v>912</v>
      </c>
      <c r="E111" s="2">
        <f t="shared" ref="E111:E116" si="20">D111-B111</f>
        <v>912</v>
      </c>
      <c r="F111" s="30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20.100000000000001" customHeight="1" x14ac:dyDescent="0.25">
      <c r="A112" s="19" t="s">
        <v>33</v>
      </c>
      <c r="B112" s="4">
        <v>0</v>
      </c>
      <c r="C112" s="2">
        <f t="shared" si="19"/>
        <v>27189</v>
      </c>
      <c r="D112" s="4">
        <v>27189</v>
      </c>
      <c r="E112" s="2">
        <f t="shared" si="20"/>
        <v>27189</v>
      </c>
      <c r="F112" s="30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30" x14ac:dyDescent="0.25">
      <c r="A113" s="20" t="s">
        <v>56</v>
      </c>
      <c r="B113" s="4">
        <v>0</v>
      </c>
      <c r="C113" s="29">
        <f>D113-B113</f>
        <v>4300</v>
      </c>
      <c r="D113" s="33">
        <v>4300</v>
      </c>
      <c r="E113" s="34">
        <f>D113-B113</f>
        <v>4300</v>
      </c>
      <c r="F113" s="30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20" t="s">
        <v>91</v>
      </c>
      <c r="B114" s="4">
        <v>0</v>
      </c>
      <c r="C114" s="29">
        <f t="shared" ref="C114:C115" si="21">D114-B114</f>
        <v>29136</v>
      </c>
      <c r="D114" s="57">
        <v>29136</v>
      </c>
      <c r="E114" s="34">
        <f t="shared" ref="E114:E115" si="22">D114-B114</f>
        <v>29136</v>
      </c>
      <c r="F114" s="30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30" x14ac:dyDescent="0.25">
      <c r="A115" s="20" t="s">
        <v>92</v>
      </c>
      <c r="B115" s="4">
        <v>0</v>
      </c>
      <c r="C115" s="29">
        <f t="shared" si="21"/>
        <v>1000</v>
      </c>
      <c r="D115" s="57">
        <v>1000</v>
      </c>
      <c r="E115" s="34">
        <f t="shared" si="22"/>
        <v>1000</v>
      </c>
      <c r="F115" s="30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20.100000000000001" customHeight="1" x14ac:dyDescent="0.25">
      <c r="A116" s="19" t="s">
        <v>26</v>
      </c>
      <c r="B116" s="4">
        <v>0</v>
      </c>
      <c r="C116" s="2">
        <f t="shared" si="19"/>
        <v>761</v>
      </c>
      <c r="D116" s="4">
        <v>761</v>
      </c>
      <c r="E116" s="2">
        <f t="shared" si="20"/>
        <v>761</v>
      </c>
      <c r="F116" s="30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20.100000000000001" customHeight="1" x14ac:dyDescent="0.25">
      <c r="A117" s="24" t="s">
        <v>22</v>
      </c>
      <c r="B117" s="5">
        <f>SUM(B111:B116)</f>
        <v>0</v>
      </c>
      <c r="C117" s="5">
        <f>SUM(C111:C116)</f>
        <v>63298</v>
      </c>
      <c r="D117" s="5">
        <f>SUM(D111:D116)</f>
        <v>63298</v>
      </c>
      <c r="E117" s="5">
        <f>SUM(E111:E116)</f>
        <v>63298</v>
      </c>
      <c r="F117" s="38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20.100000000000001" customHeight="1" x14ac:dyDescent="0.25">
      <c r="A118" s="21" t="s">
        <v>23</v>
      </c>
      <c r="B118" s="12"/>
      <c r="C118" s="1"/>
      <c r="D118" s="9"/>
      <c r="E118" s="1"/>
      <c r="F118" s="30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45" x14ac:dyDescent="0.25">
      <c r="A119" s="25" t="s">
        <v>63</v>
      </c>
      <c r="B119" s="11">
        <v>0</v>
      </c>
      <c r="C119" s="2">
        <f t="shared" ref="C119" si="23">D119-B119</f>
        <v>63488</v>
      </c>
      <c r="D119" s="8">
        <v>63488</v>
      </c>
      <c r="E119" s="2">
        <f t="shared" ref="E119" si="24">D119-B119</f>
        <v>63488</v>
      </c>
      <c r="F119" s="30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20.100000000000001" customHeight="1" x14ac:dyDescent="0.25">
      <c r="A120" s="42" t="s">
        <v>24</v>
      </c>
      <c r="B120" s="5">
        <f>SUM(B119:B119)</f>
        <v>0</v>
      </c>
      <c r="C120" s="5">
        <f>SUM(C119:C119)</f>
        <v>63488</v>
      </c>
      <c r="D120" s="5">
        <f>SUM(D119:D119)</f>
        <v>63488</v>
      </c>
      <c r="E120" s="5">
        <f>SUM(E119:E119)</f>
        <v>63488</v>
      </c>
      <c r="F120" s="38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20.100000000000001" customHeight="1" x14ac:dyDescent="0.25">
      <c r="A121" s="21" t="s">
        <v>25</v>
      </c>
      <c r="B121" s="12"/>
      <c r="C121" s="2"/>
      <c r="D121" s="8"/>
      <c r="E121" s="2"/>
      <c r="F121" s="30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30" x14ac:dyDescent="0.25">
      <c r="A122" s="19" t="s">
        <v>64</v>
      </c>
      <c r="B122" s="8">
        <v>0</v>
      </c>
      <c r="C122" s="2">
        <f t="shared" ref="C122:C125" si="25">D122-B122</f>
        <v>846017</v>
      </c>
      <c r="D122" s="8">
        <f>845979+38</f>
        <v>846017</v>
      </c>
      <c r="E122" s="2">
        <f t="shared" ref="E122:E125" si="26">D122-B122</f>
        <v>846017</v>
      </c>
      <c r="F122" s="30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20" t="s">
        <v>72</v>
      </c>
      <c r="B123" s="8">
        <v>0</v>
      </c>
      <c r="C123" s="2">
        <f t="shared" si="25"/>
        <v>4689735</v>
      </c>
      <c r="D123" s="8">
        <f>4928590-238855</f>
        <v>4689735</v>
      </c>
      <c r="E123" s="2">
        <f t="shared" si="26"/>
        <v>4689735</v>
      </c>
      <c r="F123" s="88" t="s">
        <v>183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60" x14ac:dyDescent="0.25">
      <c r="A124" s="20" t="s">
        <v>69</v>
      </c>
      <c r="B124" s="8">
        <v>0</v>
      </c>
      <c r="C124" s="2">
        <f t="shared" si="25"/>
        <v>394</v>
      </c>
      <c r="D124" s="8">
        <v>394</v>
      </c>
      <c r="E124" s="2">
        <f t="shared" si="26"/>
        <v>394</v>
      </c>
      <c r="F124" s="30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20.100000000000001" customHeight="1" x14ac:dyDescent="0.25">
      <c r="A125" s="19" t="s">
        <v>26</v>
      </c>
      <c r="B125" s="8">
        <v>0</v>
      </c>
      <c r="C125" s="2">
        <f t="shared" si="25"/>
        <v>183</v>
      </c>
      <c r="D125" s="8">
        <v>183</v>
      </c>
      <c r="E125" s="2">
        <f t="shared" si="26"/>
        <v>183</v>
      </c>
      <c r="F125" s="30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20.100000000000001" customHeight="1" x14ac:dyDescent="0.25">
      <c r="A126" s="24" t="s">
        <v>27</v>
      </c>
      <c r="B126" s="5">
        <f>SUM(B122:B125)</f>
        <v>0</v>
      </c>
      <c r="C126" s="5">
        <f>SUM(C122:C125)</f>
        <v>5536329</v>
      </c>
      <c r="D126" s="5">
        <f>SUM(D122:D125)</f>
        <v>5536329</v>
      </c>
      <c r="E126" s="5">
        <f>SUM(E122:E125)</f>
        <v>5536329</v>
      </c>
      <c r="F126" s="38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20.100000000000001" customHeight="1" x14ac:dyDescent="0.25">
      <c r="A127" s="21" t="s">
        <v>28</v>
      </c>
      <c r="B127" s="13"/>
      <c r="C127" s="2"/>
      <c r="D127" s="8"/>
      <c r="E127" s="2"/>
      <c r="F127" s="30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30" x14ac:dyDescent="0.25">
      <c r="A128" s="25" t="s">
        <v>65</v>
      </c>
      <c r="B128" s="8">
        <v>0</v>
      </c>
      <c r="C128" s="2">
        <f>D128-B128</f>
        <v>59279</v>
      </c>
      <c r="D128" s="8">
        <f>48838+10541-100</f>
        <v>59279</v>
      </c>
      <c r="E128" s="2">
        <f>D128-B128</f>
        <v>59279</v>
      </c>
      <c r="F128" s="27" t="s">
        <v>189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20.100000000000001" customHeight="1" x14ac:dyDescent="0.25">
      <c r="A129" s="25" t="s">
        <v>73</v>
      </c>
      <c r="B129" s="8">
        <v>0</v>
      </c>
      <c r="C129" s="2">
        <f>D129-B129</f>
        <v>623240</v>
      </c>
      <c r="D129" s="8">
        <f>100000+523240</f>
        <v>623240</v>
      </c>
      <c r="E129" s="2">
        <f>D129-B129</f>
        <v>623240</v>
      </c>
      <c r="F129" s="30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30" x14ac:dyDescent="0.25">
      <c r="A130" s="20" t="s">
        <v>107</v>
      </c>
      <c r="B130" s="8">
        <v>0</v>
      </c>
      <c r="C130" s="2">
        <f>D130-B130</f>
        <v>6287</v>
      </c>
      <c r="D130" s="8">
        <v>6287</v>
      </c>
      <c r="E130" s="2">
        <f>D130-B130</f>
        <v>6287</v>
      </c>
      <c r="F130" s="30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30" x14ac:dyDescent="0.25">
      <c r="A131" s="20" t="s">
        <v>161</v>
      </c>
      <c r="B131" s="8">
        <v>0</v>
      </c>
      <c r="C131" s="2">
        <f>D131-B131</f>
        <v>22044</v>
      </c>
      <c r="D131" s="8">
        <f>19554+2490</f>
        <v>22044</v>
      </c>
      <c r="E131" s="2">
        <f>D131-B131</f>
        <v>22044</v>
      </c>
      <c r="F131" s="30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20.100000000000001" customHeight="1" x14ac:dyDescent="0.25">
      <c r="A132" s="18" t="s">
        <v>29</v>
      </c>
      <c r="B132" s="5">
        <f>SUM(B128:B131)</f>
        <v>0</v>
      </c>
      <c r="C132" s="5">
        <f>SUM(C128:C131)</f>
        <v>710850</v>
      </c>
      <c r="D132" s="5">
        <f>SUM(D128:D131)</f>
        <v>710850</v>
      </c>
      <c r="E132" s="5">
        <f>SUM(E128:E131)</f>
        <v>710850</v>
      </c>
      <c r="F132" s="38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20.100000000000001" customHeight="1" x14ac:dyDescent="0.25">
      <c r="A133" s="21" t="s">
        <v>30</v>
      </c>
      <c r="B133" s="14"/>
      <c r="C133" s="2"/>
      <c r="D133" s="4"/>
      <c r="E133" s="2"/>
      <c r="F133" s="30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20.100000000000001" customHeight="1" x14ac:dyDescent="0.25">
      <c r="A134" s="26" t="s">
        <v>31</v>
      </c>
      <c r="B134" s="11">
        <v>0</v>
      </c>
      <c r="C134" s="2">
        <f>D134-B134</f>
        <v>345</v>
      </c>
      <c r="D134" s="15">
        <v>345</v>
      </c>
      <c r="E134" s="2">
        <f>D134-B134</f>
        <v>345</v>
      </c>
      <c r="F134" s="30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30" x14ac:dyDescent="0.25">
      <c r="A135" s="25" t="s">
        <v>34</v>
      </c>
      <c r="B135" s="11">
        <v>0</v>
      </c>
      <c r="C135" s="2">
        <f>D135-B135</f>
        <v>1822</v>
      </c>
      <c r="D135" s="15">
        <v>1822</v>
      </c>
      <c r="E135" s="2">
        <f>D135-B135</f>
        <v>1822</v>
      </c>
      <c r="F135" s="30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20.100000000000001" customHeight="1" thickBot="1" x14ac:dyDescent="0.3">
      <c r="A136" s="61" t="s">
        <v>37</v>
      </c>
      <c r="B136" s="62">
        <f>SUM(B134:B135)</f>
        <v>0</v>
      </c>
      <c r="C136" s="62">
        <f t="shared" ref="C136:E136" si="27">SUM(C134:C135)</f>
        <v>2167</v>
      </c>
      <c r="D136" s="62">
        <f t="shared" si="27"/>
        <v>2167</v>
      </c>
      <c r="E136" s="62">
        <f t="shared" si="27"/>
        <v>2167</v>
      </c>
      <c r="F136" s="30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8" customHeight="1" thickBot="1" x14ac:dyDescent="0.3">
      <c r="A137" s="48" t="s">
        <v>79</v>
      </c>
      <c r="B137" s="64">
        <f>SUM(B26,B42,B46,B85,B89,B97,B109,B117,B120,B126,B132,B136)</f>
        <v>0</v>
      </c>
      <c r="C137" s="64">
        <f>SUM(C26,C42,C46,C85,C89,C97,C109,C117,C120,C126,C132,C136)</f>
        <v>24336621</v>
      </c>
      <c r="D137" s="64">
        <f>SUM(D26,D42,D46,D85,D89,D97,D109,D117,D120,D126,D132,D136)</f>
        <v>24336621</v>
      </c>
      <c r="E137" s="64">
        <f>SUM(E26,E42,E46,E85,E89,E97,E109,E117,E120,E126,E132,E136)</f>
        <v>24336621</v>
      </c>
      <c r="F137" s="65"/>
    </row>
    <row r="138" spans="1:16" x14ac:dyDescent="0.25">
      <c r="A138" s="69" t="s">
        <v>78</v>
      </c>
      <c r="B138" s="67"/>
      <c r="C138" s="66"/>
      <c r="D138" s="66"/>
      <c r="E138" s="66"/>
      <c r="F138" s="78"/>
    </row>
    <row r="139" spans="1:16" x14ac:dyDescent="0.25">
      <c r="A139" s="98" t="s">
        <v>3</v>
      </c>
      <c r="B139" s="89"/>
      <c r="C139" s="70"/>
      <c r="D139" s="70"/>
      <c r="E139" s="70"/>
      <c r="F139" s="63"/>
    </row>
    <row r="140" spans="1:16" x14ac:dyDescent="0.25">
      <c r="A140" s="99" t="s">
        <v>110</v>
      </c>
      <c r="B140" s="56">
        <v>45000</v>
      </c>
      <c r="C140" s="59">
        <f>D140-B140</f>
        <v>0</v>
      </c>
      <c r="D140" s="56">
        <v>45000</v>
      </c>
      <c r="E140" s="59">
        <f>D140-B140</f>
        <v>0</v>
      </c>
      <c r="F140" s="37"/>
    </row>
    <row r="141" spans="1:16" x14ac:dyDescent="0.25">
      <c r="A141" s="99" t="s">
        <v>111</v>
      </c>
      <c r="B141" s="56">
        <v>45000</v>
      </c>
      <c r="C141" s="59">
        <f>D141-B141</f>
        <v>0</v>
      </c>
      <c r="D141" s="56">
        <v>45000</v>
      </c>
      <c r="E141" s="59">
        <f>D141-B141</f>
        <v>0</v>
      </c>
      <c r="F141" s="37"/>
    </row>
    <row r="142" spans="1:16" ht="45" x14ac:dyDescent="0.25">
      <c r="A142" s="51" t="s">
        <v>112</v>
      </c>
      <c r="B142" s="56">
        <v>5000</v>
      </c>
      <c r="C142" s="59">
        <f t="shared" ref="C142:C148" si="28">D142-B142</f>
        <v>63</v>
      </c>
      <c r="D142" s="56">
        <v>5063</v>
      </c>
      <c r="E142" s="59">
        <f t="shared" ref="E142:E148" si="29">D142-B142</f>
        <v>63</v>
      </c>
      <c r="F142" s="27" t="s">
        <v>173</v>
      </c>
    </row>
    <row r="143" spans="1:16" x14ac:dyDescent="0.25">
      <c r="A143" s="100" t="s">
        <v>113</v>
      </c>
      <c r="B143" s="90">
        <v>13500</v>
      </c>
      <c r="C143" s="59">
        <f t="shared" si="28"/>
        <v>0</v>
      </c>
      <c r="D143" s="90">
        <v>13500</v>
      </c>
      <c r="E143" s="59">
        <f t="shared" si="29"/>
        <v>0</v>
      </c>
      <c r="F143" s="30"/>
    </row>
    <row r="144" spans="1:16" ht="30" x14ac:dyDescent="0.25">
      <c r="A144" s="100" t="s">
        <v>114</v>
      </c>
      <c r="B144" s="90">
        <v>6000</v>
      </c>
      <c r="C144" s="59">
        <f t="shared" si="28"/>
        <v>0</v>
      </c>
      <c r="D144" s="90">
        <v>6000</v>
      </c>
      <c r="E144" s="59">
        <f t="shared" si="29"/>
        <v>0</v>
      </c>
      <c r="F144" s="30"/>
    </row>
    <row r="145" spans="1:6" ht="45" x14ac:dyDescent="0.25">
      <c r="A145" s="100" t="s">
        <v>115</v>
      </c>
      <c r="B145" s="90">
        <v>45061</v>
      </c>
      <c r="C145" s="59">
        <f t="shared" si="28"/>
        <v>0</v>
      </c>
      <c r="D145" s="90">
        <v>45061</v>
      </c>
      <c r="E145" s="59">
        <f t="shared" si="29"/>
        <v>0</v>
      </c>
      <c r="F145" s="30"/>
    </row>
    <row r="146" spans="1:6" ht="30" x14ac:dyDescent="0.25">
      <c r="A146" s="100" t="s">
        <v>172</v>
      </c>
      <c r="B146" s="90">
        <v>0</v>
      </c>
      <c r="C146" s="59">
        <f t="shared" si="28"/>
        <v>2538</v>
      </c>
      <c r="D146" s="90">
        <v>2538</v>
      </c>
      <c r="E146" s="59">
        <f t="shared" si="29"/>
        <v>2538</v>
      </c>
      <c r="F146" s="27" t="s">
        <v>171</v>
      </c>
    </row>
    <row r="147" spans="1:6" x14ac:dyDescent="0.25">
      <c r="A147" s="100" t="s">
        <v>197</v>
      </c>
      <c r="B147" s="90">
        <v>0</v>
      </c>
      <c r="C147" s="113">
        <f t="shared" si="28"/>
        <v>4100</v>
      </c>
      <c r="D147" s="90">
        <v>4100</v>
      </c>
      <c r="E147" s="113">
        <f t="shared" si="29"/>
        <v>4100</v>
      </c>
      <c r="F147" s="27"/>
    </row>
    <row r="148" spans="1:6" x14ac:dyDescent="0.25">
      <c r="A148" s="100" t="s">
        <v>190</v>
      </c>
      <c r="B148" s="90">
        <v>0</v>
      </c>
      <c r="C148" s="113">
        <f t="shared" si="28"/>
        <v>2800</v>
      </c>
      <c r="D148" s="90">
        <v>2800</v>
      </c>
      <c r="E148" s="113">
        <f t="shared" si="29"/>
        <v>2800</v>
      </c>
      <c r="F148" s="27"/>
    </row>
    <row r="149" spans="1:6" x14ac:dyDescent="0.25">
      <c r="A149" s="24" t="s">
        <v>7</v>
      </c>
      <c r="B149" s="91">
        <f>SUM(B140:B148)</f>
        <v>159561</v>
      </c>
      <c r="C149" s="91">
        <f>SUM(C140:C148)</f>
        <v>9501</v>
      </c>
      <c r="D149" s="91">
        <f>SUM(D140:D148)</f>
        <v>169062</v>
      </c>
      <c r="E149" s="91">
        <f>SUM(E140:E148)</f>
        <v>9501</v>
      </c>
      <c r="F149" s="79"/>
    </row>
    <row r="150" spans="1:6" x14ac:dyDescent="0.25">
      <c r="A150" s="112" t="s">
        <v>8</v>
      </c>
      <c r="B150" s="92"/>
      <c r="C150" s="59"/>
      <c r="D150" s="92"/>
      <c r="E150" s="59"/>
      <c r="F150" s="30"/>
    </row>
    <row r="151" spans="1:6" x14ac:dyDescent="0.25">
      <c r="A151" s="19" t="s">
        <v>116</v>
      </c>
      <c r="B151" s="93">
        <v>655</v>
      </c>
      <c r="C151" s="87">
        <f>D151-B151</f>
        <v>0</v>
      </c>
      <c r="D151" s="93">
        <v>655</v>
      </c>
      <c r="E151" s="87">
        <f>D151-B151</f>
        <v>0</v>
      </c>
      <c r="F151" s="27"/>
    </row>
    <row r="152" spans="1:6" x14ac:dyDescent="0.25">
      <c r="A152" s="19" t="s">
        <v>117</v>
      </c>
      <c r="B152" s="93">
        <v>21590</v>
      </c>
      <c r="C152" s="87">
        <f>D152-B152</f>
        <v>0</v>
      </c>
      <c r="D152" s="93">
        <v>21590</v>
      </c>
      <c r="E152" s="87">
        <f>D152-B152</f>
        <v>0</v>
      </c>
      <c r="F152" s="27"/>
    </row>
    <row r="153" spans="1:6" x14ac:dyDescent="0.25">
      <c r="A153" s="19" t="s">
        <v>118</v>
      </c>
      <c r="B153" s="94">
        <v>23368</v>
      </c>
      <c r="C153" s="87">
        <f t="shared" ref="C153:C156" si="30">D153-B153</f>
        <v>0</v>
      </c>
      <c r="D153" s="94">
        <v>23368</v>
      </c>
      <c r="E153" s="87">
        <f t="shared" ref="E153:E156" si="31">D153-B153</f>
        <v>0</v>
      </c>
      <c r="F153" s="80"/>
    </row>
    <row r="154" spans="1:6" x14ac:dyDescent="0.25">
      <c r="A154" s="107" t="s">
        <v>119</v>
      </c>
      <c r="B154" s="94">
        <v>43741</v>
      </c>
      <c r="C154" s="87">
        <f t="shared" si="30"/>
        <v>0</v>
      </c>
      <c r="D154" s="94">
        <v>43741</v>
      </c>
      <c r="E154" s="87">
        <f t="shared" si="31"/>
        <v>0</v>
      </c>
      <c r="F154" s="80"/>
    </row>
    <row r="155" spans="1:6" ht="90" x14ac:dyDescent="0.25">
      <c r="A155" s="107" t="s">
        <v>168</v>
      </c>
      <c r="B155" s="94">
        <v>0</v>
      </c>
      <c r="C155" s="87">
        <f t="shared" si="30"/>
        <v>1715</v>
      </c>
      <c r="D155" s="94">
        <v>1715</v>
      </c>
      <c r="E155" s="87">
        <f t="shared" si="31"/>
        <v>1715</v>
      </c>
      <c r="F155" s="105" t="s">
        <v>169</v>
      </c>
    </row>
    <row r="156" spans="1:6" ht="30" x14ac:dyDescent="0.25">
      <c r="A156" s="103" t="s">
        <v>198</v>
      </c>
      <c r="B156" s="116">
        <v>0</v>
      </c>
      <c r="C156" s="115">
        <f t="shared" si="30"/>
        <v>1302</v>
      </c>
      <c r="D156" s="116">
        <v>1302</v>
      </c>
      <c r="E156" s="115">
        <f t="shared" si="31"/>
        <v>1302</v>
      </c>
      <c r="F156" s="27" t="s">
        <v>199</v>
      </c>
    </row>
    <row r="157" spans="1:6" x14ac:dyDescent="0.25">
      <c r="A157" s="24" t="s">
        <v>9</v>
      </c>
      <c r="B157" s="91">
        <f>SUM(B151:B156)</f>
        <v>89354</v>
      </c>
      <c r="C157" s="91">
        <f t="shared" ref="C157:E157" si="32">SUM(C151:C156)</f>
        <v>3017</v>
      </c>
      <c r="D157" s="91">
        <f t="shared" si="32"/>
        <v>92371</v>
      </c>
      <c r="E157" s="91">
        <f t="shared" si="32"/>
        <v>3017</v>
      </c>
      <c r="F157" s="81"/>
    </row>
    <row r="158" spans="1:6" x14ac:dyDescent="0.25">
      <c r="A158" s="21" t="s">
        <v>10</v>
      </c>
      <c r="B158" s="92"/>
      <c r="C158" s="33"/>
      <c r="D158" s="96"/>
      <c r="E158" s="33"/>
      <c r="F158" s="80"/>
    </row>
    <row r="159" spans="1:6" x14ac:dyDescent="0.25">
      <c r="A159" s="19" t="s">
        <v>120</v>
      </c>
      <c r="B159" s="93">
        <v>5000</v>
      </c>
      <c r="C159" s="33">
        <f t="shared" ref="C159:C176" si="33">D159-B159</f>
        <v>0</v>
      </c>
      <c r="D159" s="57">
        <v>5000</v>
      </c>
      <c r="E159" s="33">
        <f t="shared" ref="E159:E176" si="34">D159-B159</f>
        <v>0</v>
      </c>
      <c r="F159" s="80"/>
    </row>
    <row r="160" spans="1:6" x14ac:dyDescent="0.25">
      <c r="A160" s="108" t="s">
        <v>121</v>
      </c>
      <c r="B160" s="93"/>
      <c r="C160" s="33"/>
      <c r="D160" s="57"/>
      <c r="E160" s="33"/>
      <c r="F160" s="80"/>
    </row>
    <row r="161" spans="1:6" x14ac:dyDescent="0.25">
      <c r="A161" s="24" t="s">
        <v>11</v>
      </c>
      <c r="B161" s="91">
        <f t="shared" ref="B161:D161" si="35">SUM(B159)</f>
        <v>5000</v>
      </c>
      <c r="C161" s="58">
        <f t="shared" si="33"/>
        <v>0</v>
      </c>
      <c r="D161" s="95">
        <f t="shared" si="35"/>
        <v>5000</v>
      </c>
      <c r="E161" s="58">
        <f t="shared" si="34"/>
        <v>0</v>
      </c>
      <c r="F161" s="81"/>
    </row>
    <row r="162" spans="1:6" x14ac:dyDescent="0.25">
      <c r="A162" s="21" t="s">
        <v>12</v>
      </c>
      <c r="B162" s="92"/>
      <c r="C162" s="33"/>
      <c r="D162" s="96"/>
      <c r="E162" s="33"/>
      <c r="F162" s="30"/>
    </row>
    <row r="163" spans="1:6" x14ac:dyDescent="0.25">
      <c r="A163" s="109" t="s">
        <v>57</v>
      </c>
      <c r="B163" s="106">
        <v>120000</v>
      </c>
      <c r="C163" s="33">
        <f t="shared" si="33"/>
        <v>0</v>
      </c>
      <c r="D163" s="68">
        <v>120000</v>
      </c>
      <c r="E163" s="33">
        <f t="shared" si="34"/>
        <v>0</v>
      </c>
      <c r="F163" s="30"/>
    </row>
    <row r="164" spans="1:6" x14ac:dyDescent="0.25">
      <c r="A164" s="109" t="s">
        <v>58</v>
      </c>
      <c r="B164" s="106">
        <v>18000</v>
      </c>
      <c r="C164" s="33">
        <f t="shared" si="33"/>
        <v>0</v>
      </c>
      <c r="D164" s="68">
        <v>18000</v>
      </c>
      <c r="E164" s="33">
        <f t="shared" si="34"/>
        <v>0</v>
      </c>
      <c r="F164" s="30"/>
    </row>
    <row r="165" spans="1:6" x14ac:dyDescent="0.25">
      <c r="A165" s="110" t="s">
        <v>122</v>
      </c>
      <c r="B165" s="93">
        <v>30000</v>
      </c>
      <c r="C165" s="33">
        <f t="shared" si="33"/>
        <v>0</v>
      </c>
      <c r="D165" s="57">
        <v>30000</v>
      </c>
      <c r="E165" s="33">
        <f t="shared" si="34"/>
        <v>0</v>
      </c>
      <c r="F165" s="30"/>
    </row>
    <row r="166" spans="1:6" x14ac:dyDescent="0.25">
      <c r="A166" s="110" t="s">
        <v>123</v>
      </c>
      <c r="B166" s="93">
        <v>120000</v>
      </c>
      <c r="C166" s="33">
        <f t="shared" si="33"/>
        <v>0</v>
      </c>
      <c r="D166" s="57">
        <v>120000</v>
      </c>
      <c r="E166" s="33">
        <f t="shared" si="34"/>
        <v>0</v>
      </c>
      <c r="F166" s="27"/>
    </row>
    <row r="167" spans="1:6" x14ac:dyDescent="0.25">
      <c r="A167" s="111" t="s">
        <v>124</v>
      </c>
      <c r="B167" s="93">
        <v>20000</v>
      </c>
      <c r="C167" s="33">
        <f t="shared" si="33"/>
        <v>0</v>
      </c>
      <c r="D167" s="57">
        <v>20000</v>
      </c>
      <c r="E167" s="33">
        <f t="shared" si="34"/>
        <v>0</v>
      </c>
      <c r="F167" s="27"/>
    </row>
    <row r="168" spans="1:6" x14ac:dyDescent="0.25">
      <c r="A168" s="104" t="s">
        <v>125</v>
      </c>
      <c r="B168" s="93">
        <v>60000</v>
      </c>
      <c r="C168" s="33">
        <f t="shared" si="33"/>
        <v>0</v>
      </c>
      <c r="D168" s="57">
        <v>60000</v>
      </c>
      <c r="E168" s="33">
        <f t="shared" si="34"/>
        <v>0</v>
      </c>
      <c r="F168" s="37"/>
    </row>
    <row r="169" spans="1:6" x14ac:dyDescent="0.25">
      <c r="A169" s="104" t="s">
        <v>50</v>
      </c>
      <c r="B169" s="93">
        <v>1000</v>
      </c>
      <c r="C169" s="33">
        <f t="shared" si="33"/>
        <v>0</v>
      </c>
      <c r="D169" s="57">
        <v>1000</v>
      </c>
      <c r="E169" s="33">
        <f t="shared" si="34"/>
        <v>0</v>
      </c>
      <c r="F169" s="30"/>
    </row>
    <row r="170" spans="1:6" x14ac:dyDescent="0.25">
      <c r="A170" s="104" t="s">
        <v>126</v>
      </c>
      <c r="B170" s="93">
        <v>5000</v>
      </c>
      <c r="C170" s="33">
        <f t="shared" si="33"/>
        <v>0</v>
      </c>
      <c r="D170" s="57">
        <v>5000</v>
      </c>
      <c r="E170" s="33">
        <f t="shared" si="34"/>
        <v>0</v>
      </c>
      <c r="F170" s="30"/>
    </row>
    <row r="171" spans="1:6" x14ac:dyDescent="0.25">
      <c r="A171" s="104" t="s">
        <v>127</v>
      </c>
      <c r="B171" s="93">
        <v>7000</v>
      </c>
      <c r="C171" s="33">
        <f t="shared" si="33"/>
        <v>0</v>
      </c>
      <c r="D171" s="57">
        <v>7000</v>
      </c>
      <c r="E171" s="33">
        <f t="shared" si="34"/>
        <v>0</v>
      </c>
      <c r="F171" s="30"/>
    </row>
    <row r="172" spans="1:6" ht="30" x14ac:dyDescent="0.25">
      <c r="A172" s="104" t="s">
        <v>165</v>
      </c>
      <c r="B172" s="93">
        <v>0</v>
      </c>
      <c r="C172" s="33">
        <f t="shared" si="33"/>
        <v>550</v>
      </c>
      <c r="D172" s="57">
        <v>550</v>
      </c>
      <c r="E172" s="33">
        <f t="shared" si="34"/>
        <v>550</v>
      </c>
      <c r="F172" s="88" t="s">
        <v>184</v>
      </c>
    </row>
    <row r="173" spans="1:6" ht="60" x14ac:dyDescent="0.25">
      <c r="A173" s="104" t="s">
        <v>187</v>
      </c>
      <c r="B173" s="93">
        <v>0</v>
      </c>
      <c r="C173" s="33">
        <f t="shared" si="33"/>
        <v>95230</v>
      </c>
      <c r="D173" s="57">
        <v>95230</v>
      </c>
      <c r="E173" s="33">
        <f t="shared" si="34"/>
        <v>95230</v>
      </c>
      <c r="F173" s="27" t="s">
        <v>186</v>
      </c>
    </row>
    <row r="174" spans="1:6" ht="30" x14ac:dyDescent="0.25">
      <c r="A174" s="104" t="s">
        <v>191</v>
      </c>
      <c r="B174" s="93">
        <v>0</v>
      </c>
      <c r="C174" s="114">
        <f t="shared" si="33"/>
        <v>4000</v>
      </c>
      <c r="D174" s="93">
        <v>4000</v>
      </c>
      <c r="E174" s="114">
        <f t="shared" si="34"/>
        <v>4000</v>
      </c>
      <c r="F174" s="27" t="s">
        <v>194</v>
      </c>
    </row>
    <row r="175" spans="1:6" ht="30" x14ac:dyDescent="0.25">
      <c r="A175" s="104" t="s">
        <v>192</v>
      </c>
      <c r="B175" s="93">
        <v>0</v>
      </c>
      <c r="C175" s="114">
        <f t="shared" si="33"/>
        <v>3000</v>
      </c>
      <c r="D175" s="93">
        <v>3000</v>
      </c>
      <c r="E175" s="114">
        <f t="shared" si="34"/>
        <v>3000</v>
      </c>
      <c r="F175" s="27" t="s">
        <v>195</v>
      </c>
    </row>
    <row r="176" spans="1:6" ht="30" x14ac:dyDescent="0.25">
      <c r="A176" s="104" t="s">
        <v>193</v>
      </c>
      <c r="B176" s="93">
        <v>0</v>
      </c>
      <c r="C176" s="114">
        <f t="shared" si="33"/>
        <v>2700</v>
      </c>
      <c r="D176" s="93">
        <v>2700</v>
      </c>
      <c r="E176" s="114">
        <f t="shared" si="34"/>
        <v>2700</v>
      </c>
      <c r="F176" s="27" t="s">
        <v>196</v>
      </c>
    </row>
    <row r="177" spans="1:6" x14ac:dyDescent="0.25">
      <c r="A177" s="24" t="s">
        <v>14</v>
      </c>
      <c r="B177" s="91">
        <f>SUM(B163:B176)</f>
        <v>381000</v>
      </c>
      <c r="C177" s="91">
        <f>SUM(C163:C176)</f>
        <v>105480</v>
      </c>
      <c r="D177" s="91">
        <f>SUM(D163:D176)</f>
        <v>486480</v>
      </c>
      <c r="E177" s="91">
        <f>SUM(E163:E176)</f>
        <v>105480</v>
      </c>
      <c r="F177" s="77"/>
    </row>
    <row r="178" spans="1:6" x14ac:dyDescent="0.25">
      <c r="A178" s="21" t="s">
        <v>15</v>
      </c>
      <c r="B178" s="86"/>
      <c r="C178" s="86"/>
      <c r="D178" s="86"/>
      <c r="E178" s="86"/>
      <c r="F178" s="80"/>
    </row>
    <row r="179" spans="1:6" x14ac:dyDescent="0.25">
      <c r="A179" s="19" t="s">
        <v>128</v>
      </c>
      <c r="B179" s="57">
        <v>16129</v>
      </c>
      <c r="C179" s="33">
        <f>D179-B179</f>
        <v>0</v>
      </c>
      <c r="D179" s="57">
        <v>16129</v>
      </c>
      <c r="E179" s="33">
        <f>D179-B179</f>
        <v>0</v>
      </c>
      <c r="F179" s="82"/>
    </row>
    <row r="180" spans="1:6" x14ac:dyDescent="0.25">
      <c r="A180" s="19" t="s">
        <v>166</v>
      </c>
      <c r="B180" s="93">
        <v>0</v>
      </c>
      <c r="C180" s="33">
        <f>D180-B180</f>
        <v>432474</v>
      </c>
      <c r="D180" s="93">
        <v>432474</v>
      </c>
      <c r="E180" s="33">
        <f>D180-B180</f>
        <v>432474</v>
      </c>
      <c r="F180" s="82"/>
    </row>
    <row r="181" spans="1:6" x14ac:dyDescent="0.25">
      <c r="A181" s="24" t="s">
        <v>16</v>
      </c>
      <c r="B181" s="91">
        <f>SUM(B179:B180)</f>
        <v>16129</v>
      </c>
      <c r="C181" s="91">
        <f t="shared" ref="C181:E181" si="36">SUM(C179:C180)</f>
        <v>432474</v>
      </c>
      <c r="D181" s="91">
        <f t="shared" si="36"/>
        <v>448603</v>
      </c>
      <c r="E181" s="91">
        <f t="shared" si="36"/>
        <v>432474</v>
      </c>
      <c r="F181" s="38"/>
    </row>
    <row r="182" spans="1:6" x14ac:dyDescent="0.25">
      <c r="A182" s="21" t="s">
        <v>19</v>
      </c>
      <c r="B182" s="96"/>
      <c r="C182" s="33"/>
      <c r="D182" s="96"/>
      <c r="E182" s="33"/>
      <c r="F182" s="30"/>
    </row>
    <row r="183" spans="1:6" x14ac:dyDescent="0.25">
      <c r="A183" s="103" t="s">
        <v>129</v>
      </c>
      <c r="B183" s="57">
        <v>14550</v>
      </c>
      <c r="C183" s="33">
        <f t="shared" ref="C183:C193" si="37">D183-B183</f>
        <v>0</v>
      </c>
      <c r="D183" s="57">
        <v>14550</v>
      </c>
      <c r="E183" s="33">
        <f t="shared" ref="E183:E193" si="38">D183-B183</f>
        <v>0</v>
      </c>
      <c r="F183" s="30"/>
    </row>
    <row r="184" spans="1:6" x14ac:dyDescent="0.25">
      <c r="A184" s="101" t="s">
        <v>20</v>
      </c>
      <c r="B184" s="95">
        <f>SUM(B183:B183)</f>
        <v>14550</v>
      </c>
      <c r="C184" s="95">
        <f>SUM(C183:C183)</f>
        <v>0</v>
      </c>
      <c r="D184" s="95">
        <f>SUM(D183:D183)</f>
        <v>14550</v>
      </c>
      <c r="E184" s="95">
        <f>SUM(E183:E183)</f>
        <v>0</v>
      </c>
      <c r="F184" s="38"/>
    </row>
    <row r="185" spans="1:6" x14ac:dyDescent="0.25">
      <c r="A185" s="102" t="s">
        <v>21</v>
      </c>
      <c r="B185" s="96"/>
      <c r="C185" s="33"/>
      <c r="D185" s="96"/>
      <c r="E185" s="33"/>
      <c r="F185" s="30"/>
    </row>
    <row r="186" spans="1:6" x14ac:dyDescent="0.25">
      <c r="A186" s="20" t="s">
        <v>90</v>
      </c>
      <c r="B186" s="57">
        <v>23000</v>
      </c>
      <c r="C186" s="33">
        <f t="shared" si="37"/>
        <v>0</v>
      </c>
      <c r="D186" s="57">
        <v>23000</v>
      </c>
      <c r="E186" s="33">
        <f t="shared" si="38"/>
        <v>0</v>
      </c>
      <c r="F186" s="30"/>
    </row>
    <row r="187" spans="1:6" x14ac:dyDescent="0.25">
      <c r="A187" s="101" t="s">
        <v>22</v>
      </c>
      <c r="B187" s="95">
        <f t="shared" ref="B187:D187" si="39">SUM(B186:B186)</f>
        <v>23000</v>
      </c>
      <c r="C187" s="58">
        <f t="shared" si="37"/>
        <v>0</v>
      </c>
      <c r="D187" s="95">
        <f t="shared" si="39"/>
        <v>23000</v>
      </c>
      <c r="E187" s="58">
        <f t="shared" si="38"/>
        <v>0</v>
      </c>
      <c r="F187" s="83"/>
    </row>
    <row r="188" spans="1:6" x14ac:dyDescent="0.25">
      <c r="A188" s="102" t="s">
        <v>93</v>
      </c>
      <c r="B188" s="57"/>
      <c r="C188" s="33"/>
      <c r="D188" s="57"/>
      <c r="E188" s="33"/>
      <c r="F188" s="30"/>
    </row>
    <row r="189" spans="1:6" x14ac:dyDescent="0.25">
      <c r="A189" s="53" t="s">
        <v>130</v>
      </c>
      <c r="B189" s="57">
        <v>508000</v>
      </c>
      <c r="C189" s="33">
        <f t="shared" si="37"/>
        <v>0</v>
      </c>
      <c r="D189" s="57">
        <v>508000</v>
      </c>
      <c r="E189" s="33">
        <f t="shared" si="38"/>
        <v>0</v>
      </c>
      <c r="F189" s="30"/>
    </row>
    <row r="190" spans="1:6" x14ac:dyDescent="0.25">
      <c r="A190" s="101" t="s">
        <v>94</v>
      </c>
      <c r="B190" s="58">
        <f t="shared" ref="B190:D190" si="40">SUM(B189:B189)</f>
        <v>508000</v>
      </c>
      <c r="C190" s="58">
        <f t="shared" si="37"/>
        <v>0</v>
      </c>
      <c r="D190" s="58">
        <f t="shared" si="40"/>
        <v>508000</v>
      </c>
      <c r="E190" s="58">
        <f t="shared" si="38"/>
        <v>0</v>
      </c>
      <c r="F190" s="38"/>
    </row>
    <row r="191" spans="1:6" x14ac:dyDescent="0.25">
      <c r="A191" s="102" t="s">
        <v>28</v>
      </c>
      <c r="B191" s="97"/>
      <c r="C191" s="33"/>
      <c r="D191" s="97"/>
      <c r="E191" s="33"/>
      <c r="F191" s="27"/>
    </row>
    <row r="192" spans="1:6" x14ac:dyDescent="0.25">
      <c r="A192" s="20" t="s">
        <v>95</v>
      </c>
      <c r="B192" s="33">
        <v>866140</v>
      </c>
      <c r="C192" s="33">
        <f t="shared" si="37"/>
        <v>0</v>
      </c>
      <c r="D192" s="33">
        <v>866140</v>
      </c>
      <c r="E192" s="33">
        <f t="shared" si="38"/>
        <v>0</v>
      </c>
      <c r="F192" s="27"/>
    </row>
    <row r="193" spans="1:6" ht="30" x14ac:dyDescent="0.25">
      <c r="A193" s="20" t="s">
        <v>185</v>
      </c>
      <c r="B193" s="33">
        <v>0</v>
      </c>
      <c r="C193" s="33">
        <f t="shared" si="37"/>
        <v>120000</v>
      </c>
      <c r="D193" s="33">
        <v>120000</v>
      </c>
      <c r="E193" s="33">
        <f t="shared" si="38"/>
        <v>120000</v>
      </c>
      <c r="F193" s="27"/>
    </row>
    <row r="194" spans="1:6" x14ac:dyDescent="0.25">
      <c r="A194" s="101" t="s">
        <v>29</v>
      </c>
      <c r="B194" s="58">
        <f>SUM(B192:B193)</f>
        <v>866140</v>
      </c>
      <c r="C194" s="58">
        <f t="shared" ref="C194:E194" si="41">SUM(C192:C193)</f>
        <v>120000</v>
      </c>
      <c r="D194" s="58">
        <f t="shared" si="41"/>
        <v>986140</v>
      </c>
      <c r="E194" s="58">
        <f t="shared" si="41"/>
        <v>120000</v>
      </c>
      <c r="F194" s="77"/>
    </row>
    <row r="195" spans="1:6" x14ac:dyDescent="0.25">
      <c r="A195" s="55" t="s">
        <v>30</v>
      </c>
      <c r="B195" s="14"/>
      <c r="C195" s="29"/>
      <c r="D195" s="14"/>
      <c r="E195" s="33"/>
      <c r="F195" s="30"/>
    </row>
    <row r="196" spans="1:6" ht="30" x14ac:dyDescent="0.25">
      <c r="A196" s="25" t="s">
        <v>34</v>
      </c>
      <c r="B196" s="11">
        <v>1822</v>
      </c>
      <c r="C196" s="29">
        <f>D196-B196</f>
        <v>0</v>
      </c>
      <c r="D196" s="11">
        <v>1822</v>
      </c>
      <c r="E196" s="35">
        <f>D196-B196</f>
        <v>0</v>
      </c>
      <c r="F196" s="30"/>
    </row>
    <row r="197" spans="1:6" x14ac:dyDescent="0.25">
      <c r="A197" s="61" t="s">
        <v>97</v>
      </c>
      <c r="B197" s="62">
        <f>SUM(B196)</f>
        <v>1822</v>
      </c>
      <c r="C197" s="62">
        <f t="shared" ref="C197:E197" si="42">SUM(C196)</f>
        <v>0</v>
      </c>
      <c r="D197" s="62">
        <f>SUM(D196)</f>
        <v>1822</v>
      </c>
      <c r="E197" s="62">
        <f t="shared" si="42"/>
        <v>0</v>
      </c>
      <c r="F197" s="63"/>
    </row>
    <row r="198" spans="1:6" ht="15.75" thickBot="1" x14ac:dyDescent="0.3">
      <c r="A198" s="84" t="s">
        <v>96</v>
      </c>
      <c r="B198" s="72">
        <f>SUM(B149,B157,B161,B177,B181,B184,B187,B190,B194,B197)</f>
        <v>2064556</v>
      </c>
      <c r="C198" s="72">
        <f>SUM(C149,C157,C161,C177,C181,C184,C187,C190,C194,C197)</f>
        <v>670472</v>
      </c>
      <c r="D198" s="72">
        <f>SUM(D149,D157,D161,D177,D181,D184,D187,D190,D194,D197)</f>
        <v>2735028</v>
      </c>
      <c r="E198" s="72">
        <f>SUM(E149,E157,E161,E177,E181,E184,E187,E190,E194,E197)</f>
        <v>670472</v>
      </c>
      <c r="F198" s="85"/>
    </row>
    <row r="199" spans="1:6" ht="15.75" thickBot="1" x14ac:dyDescent="0.3">
      <c r="A199" s="71" t="s">
        <v>35</v>
      </c>
      <c r="B199" s="64">
        <f>SUM(B137,B198)</f>
        <v>2064556</v>
      </c>
      <c r="C199" s="64">
        <f>SUM(C137,C198)</f>
        <v>25007093</v>
      </c>
      <c r="D199" s="64">
        <f>SUM(D137,D198)</f>
        <v>27071649</v>
      </c>
      <c r="E199" s="64">
        <f>SUM(E137,E198)</f>
        <v>25007093</v>
      </c>
      <c r="F199" s="65"/>
    </row>
  </sheetData>
  <mergeCells count="6">
    <mergeCell ref="F1:F2"/>
    <mergeCell ref="A1:A2"/>
    <mergeCell ref="C1:C2"/>
    <mergeCell ref="B1:B2"/>
    <mergeCell ref="D1:D2"/>
    <mergeCell ref="E1:E2"/>
  </mergeCells>
  <printOptions horizontalCentered="1" headings="1"/>
  <pageMargins left="0.11811023622047245" right="0.11811023622047245" top="0.74803149606299213" bottom="0.74803149606299213" header="0.31496062992125984" footer="0.31496062992125984"/>
  <pageSetup paperSize="9" scale="57" orientation="portrait" horizontalDpi="4294967293" r:id="rId1"/>
  <headerFooter>
    <oddHeader>&amp;L&amp;"Times New Roman,Normál"&amp;10Kaposvár Megyei Jogú Város Önkormányzata&amp;C&amp;"Times New Roman,Félkövér"
&amp;12FELHALMOZÁSI KIADÁSOK&amp;R&amp;"Times New Roman,Normál"&amp;10 9.melléklet
/2019.(.) önkormányzati rendelethez
(ezer Ft-ban)</oddHeader>
    <oddFooter>&amp;C&amp;"Times New Roman,Normál"&amp;9&amp;Z&amp;F Sifter Szandra&amp;R&amp;P/&amp;N</oddFooter>
  </headerFooter>
  <rowBreaks count="3" manualBreakCount="3">
    <brk id="39" max="5" man="1"/>
    <brk id="117" max="5" man="1"/>
    <brk id="1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2019.I.RM.</vt:lpstr>
      <vt:lpstr>'2019.I.RM.'!Nyomtatási_cím</vt:lpstr>
      <vt:lpstr>'2019.I.RM.'!Nyomtatási_terület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SifterSzandra</dc:creator>
  <cp:lastModifiedBy>garamvolgyiattilane</cp:lastModifiedBy>
  <cp:lastPrinted>2019-04-09T12:48:14Z</cp:lastPrinted>
  <dcterms:created xsi:type="dcterms:W3CDTF">2016-02-19T10:34:41Z</dcterms:created>
  <dcterms:modified xsi:type="dcterms:W3CDTF">2019-04-09T13:50:41Z</dcterms:modified>
</cp:coreProperties>
</file>