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eseimarta\Documents\2018\2018. éves beszámoló\Végleges beszámoló táblák\"/>
    </mc:Choice>
  </mc:AlternateContent>
  <bookViews>
    <workbookView xWindow="0" yWindow="0" windowWidth="19200" windowHeight="11595"/>
  </bookViews>
  <sheets>
    <sheet name="Éves beszámoló" sheetId="6" r:id="rId1"/>
  </sheets>
  <definedNames>
    <definedName name="_xlnm.Print_Titles" localSheetId="0">'Éves beszámoló'!$1:$2</definedName>
    <definedName name="_xlnm.Print_Area" localSheetId="0">'Éves beszámoló'!$A$1:$H$60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6" l="1"/>
  <c r="G44" i="6"/>
  <c r="G8" i="6" l="1"/>
  <c r="G40" i="6" l="1"/>
  <c r="G39" i="6"/>
  <c r="G38" i="6"/>
  <c r="C58" i="6" l="1"/>
  <c r="C51" i="6"/>
  <c r="C39" i="6"/>
  <c r="C38" i="6"/>
  <c r="C36" i="6"/>
  <c r="G43" i="6"/>
  <c r="G42" i="6"/>
  <c r="E40" i="6"/>
  <c r="E42" i="6"/>
  <c r="E43" i="6"/>
  <c r="E39" i="6"/>
  <c r="C56" i="6" l="1"/>
  <c r="C34" i="6"/>
  <c r="C33" i="6"/>
  <c r="C32" i="6"/>
  <c r="C31" i="6"/>
  <c r="C30" i="6"/>
  <c r="C29" i="6"/>
  <c r="C28" i="6"/>
  <c r="C27" i="6"/>
  <c r="C22" i="6"/>
  <c r="C21" i="6"/>
  <c r="C20" i="6"/>
  <c r="C15" i="6"/>
  <c r="C14" i="6"/>
  <c r="C13" i="6"/>
  <c r="C8" i="6"/>
  <c r="C4" i="6"/>
  <c r="D13" i="6" l="1"/>
  <c r="E51" i="6" l="1"/>
  <c r="G51" i="6" l="1"/>
  <c r="G54" i="6" l="1"/>
  <c r="E54" i="6"/>
  <c r="E44" i="6"/>
  <c r="F56" i="6" l="1"/>
  <c r="D56" i="6"/>
  <c r="G52" i="6"/>
  <c r="E52" i="6"/>
  <c r="F35" i="6"/>
  <c r="D35" i="6"/>
  <c r="G13" i="6" l="1"/>
  <c r="G14" i="6"/>
  <c r="G15" i="6"/>
  <c r="G16" i="6"/>
  <c r="G17" i="6"/>
  <c r="G18" i="6"/>
  <c r="G19" i="6"/>
  <c r="G20" i="6"/>
  <c r="G21" i="6"/>
  <c r="G23" i="6"/>
  <c r="G25" i="6"/>
  <c r="G26" i="6"/>
  <c r="G27" i="6"/>
  <c r="G28" i="6"/>
  <c r="G29" i="6"/>
  <c r="G30" i="6"/>
  <c r="G31" i="6"/>
  <c r="G32" i="6"/>
  <c r="G33" i="6"/>
  <c r="G34" i="6"/>
  <c r="G5" i="6"/>
  <c r="E13" i="6"/>
  <c r="E14" i="6"/>
  <c r="E15" i="6"/>
  <c r="E16" i="6"/>
  <c r="E17" i="6"/>
  <c r="E18" i="6"/>
  <c r="E19" i="6"/>
  <c r="E20" i="6"/>
  <c r="E21" i="6"/>
  <c r="E23" i="6"/>
  <c r="E25" i="6"/>
  <c r="E26" i="6"/>
  <c r="E27" i="6"/>
  <c r="E28" i="6"/>
  <c r="E29" i="6"/>
  <c r="E30" i="6"/>
  <c r="E31" i="6"/>
  <c r="E32" i="6"/>
  <c r="E33" i="6"/>
  <c r="E34" i="6"/>
  <c r="E5" i="6"/>
  <c r="C35" i="6" l="1"/>
  <c r="G57" i="6" l="1"/>
  <c r="G58" i="6"/>
  <c r="D59" i="6" l="1"/>
  <c r="D60" i="6" l="1"/>
  <c r="F59" i="6"/>
  <c r="F60" i="6" s="1"/>
  <c r="E57" i="6"/>
  <c r="E58" i="6"/>
  <c r="B56" i="6" l="1"/>
  <c r="B59" i="6" s="1"/>
  <c r="B60" i="6" s="1"/>
  <c r="B35" i="6"/>
  <c r="C59" i="6" l="1"/>
  <c r="C60" i="6" s="1"/>
  <c r="E60" i="6" s="1"/>
  <c r="E56" i="6"/>
  <c r="G56" i="6"/>
  <c r="E35" i="6"/>
  <c r="G35" i="6"/>
  <c r="G59" i="6" l="1"/>
  <c r="E59" i="6"/>
  <c r="G60" i="6"/>
</calcChain>
</file>

<file path=xl/sharedStrings.xml><?xml version="1.0" encoding="utf-8"?>
<sst xmlns="http://schemas.openxmlformats.org/spreadsheetml/2006/main" count="87" uniqueCount="69">
  <si>
    <t>Lakás-, és nem lakás felújítások összesen</t>
  </si>
  <si>
    <t>Új induló feladatok összesen</t>
  </si>
  <si>
    <t xml:space="preserve"> Tartalékkeret</t>
  </si>
  <si>
    <t>Vegyes tulajdonú épületek felújítása</t>
  </si>
  <si>
    <t>Új induló feladatok keretösszeg</t>
  </si>
  <si>
    <t>x</t>
  </si>
  <si>
    <t>Széchenyi terv keretében épült bérlakások felújítása</t>
  </si>
  <si>
    <t>Nem lakáscélú ingatlanok</t>
  </si>
  <si>
    <t>Ady Endre utca 5. csapadékvízelvezetés</t>
  </si>
  <si>
    <t>Önkormányzati lakások kéményeinek béléscsövezése</t>
  </si>
  <si>
    <t>Lakások</t>
  </si>
  <si>
    <t>Új induló feladatok keretösszege</t>
  </si>
  <si>
    <t>Átúzódó kiadások összesen</t>
  </si>
  <si>
    <t>Szent Imre u.14.sz. alatti nagyterem felújítása, tetőjavítás</t>
  </si>
  <si>
    <t>Garanciális visszatartások</t>
  </si>
  <si>
    <t>Áthúzódó kiadások</t>
  </si>
  <si>
    <t>Megjegyzés</t>
  </si>
  <si>
    <t>Megnevezés</t>
  </si>
  <si>
    <t>Nyugdíjasház 10 lakás hőszigetelése és a főbejárathoz új előtető</t>
  </si>
  <si>
    <t>Kontrássy utca 6.szám alatti ingatlan állagmegóvási munkái</t>
  </si>
  <si>
    <t>Sávház I. lépcsőház homlokzatfelújítás</t>
  </si>
  <si>
    <t>Kálvária utca 7. szennyvízvezeték kiváltása, vizesblokk kialakítása</t>
  </si>
  <si>
    <t>Zrínyi utca 5. szám alatti épület önkormányzati lakás feletti tető felújítása (51,5% arányra jutó ktg)</t>
  </si>
  <si>
    <t>Dózsa György utca 2. épület tetőfelújítása (71,2% arányra jutó ktg)</t>
  </si>
  <si>
    <t>Kaposfüredi utca 172. raktár vizesblokk felújítás</t>
  </si>
  <si>
    <t>Keleti temető ravatalozóépület bádogozás felújítása</t>
  </si>
  <si>
    <t>Fő utca 63. (Roma N. ÖnK) tetőfelújítás, nyílászáró csere, fűtéskorszerűsítés</t>
  </si>
  <si>
    <t>Nyugdíjasház 11 lakás hőszigetelése</t>
  </si>
  <si>
    <t>Fő utca 34. épület tetőfelújítás tervezése</t>
  </si>
  <si>
    <t>Fő utca 34. épület tetőfelújítás</t>
  </si>
  <si>
    <t>Önkormányzati bérlakásokban vizesblokk és fürdőszoba felújítási program I. ütem kerete</t>
  </si>
  <si>
    <t>Füredi u. 43-45. számú társasházaknál lévő sportpálya felújítása</t>
  </si>
  <si>
    <t>Szondi u. 20. szám alatti üzlethelyiség nyílászárók cseréje</t>
  </si>
  <si>
    <t>Szerződéses lekötöttség</t>
  </si>
  <si>
    <t>eredeti</t>
  </si>
  <si>
    <t>Mód. ei.</t>
  </si>
  <si>
    <t>összege</t>
  </si>
  <si>
    <t>%-a</t>
  </si>
  <si>
    <t>Fő utca 57. udvari B épülethez és Fő utca 63. sz alatti ingatlanokhoz tartozó külső mosdó bontása, gázvezeték kiváltása</t>
  </si>
  <si>
    <t>Gróf Apponyi u 19. sz alatti önkormányzati bérlakásban WC kialakítása</t>
  </si>
  <si>
    <t>Toponári út 46. sz alatti önkormányzati bérlakásban WC-zuhanyzó kialakítása</t>
  </si>
  <si>
    <t>Fő u 22. sz. alatti önkormányzati bérlakás szennyvíz vezeték rákötése</t>
  </si>
  <si>
    <t>Kaposvár, Nádasdi u. 1/A 10 sz. lakás konyhai kéményének magasítása</t>
  </si>
  <si>
    <t>Szántó u. 5 szám 1. emelet északi szárny és vizesblokk felújítása</t>
  </si>
  <si>
    <t>2018. évi  előirányzat</t>
  </si>
  <si>
    <t>2018. évi teljesítés</t>
  </si>
  <si>
    <t>Fő utca 74. 3 db udvari lakás és WC-k bontása, 7. számú önkormányzati bérlakás komfortosítása, új WC kialakítása</t>
  </si>
  <si>
    <t>Honvéd u. 55 sz. alatti épület keleti végén lévő 2 bérlemény (OTP, Patyolat) feletti tetőrész vízszigetelés felújítása</t>
  </si>
  <si>
    <t>Honvéd u. 13. szám alatti üzlet felújítása</t>
  </si>
  <si>
    <t>Önkormányzati lakások kéményeinek felújítása</t>
  </si>
  <si>
    <t>Sávház II. lépcsőház homlokzatfelújítás, lépcsőházak és függőfolyosó feletti tető szigetelése</t>
  </si>
  <si>
    <t>Bérlakás komfortosítások II. ütem</t>
  </si>
  <si>
    <t>Ady Endre utca 4. nyugati udvari szárny födém és tetőfelújítás</t>
  </si>
  <si>
    <t>Kovács Sebestyén Gyula utca 10. üzlet lapostető felújítása</t>
  </si>
  <si>
    <t>Takáts Gyula Emlékház tetőátalakítás, új bádogozás készítése</t>
  </si>
  <si>
    <t>Nyugati temető úthálózat felújítása</t>
  </si>
  <si>
    <t>Toponári temető ravatalozó tetőfedés javítása, beázások megszüntetése, épület külső festése, bejárati ajtó csere</t>
  </si>
  <si>
    <t>Nyugdíjasház hőszigetelése III. ütem</t>
  </si>
  <si>
    <t>Zsigmondy Richárd utcai bérlakások hőszigetelése I. ütem</t>
  </si>
  <si>
    <t>Kaposvári Szociális Központ volt telephelyének belső és vizesblokk felújítása</t>
  </si>
  <si>
    <t>Kaposvár, Tompa M. u. 5. szám alatti épület tetőszigetelésének javítása</t>
  </si>
  <si>
    <t>tervezés</t>
  </si>
  <si>
    <t>Kaposvár, I. világháborús emlékművek helyreállítási munkái</t>
  </si>
  <si>
    <t>szakvélemény</t>
  </si>
  <si>
    <t>2017 évről áthúzódó feladatok keretösszege</t>
  </si>
  <si>
    <t>feladat áthelyezésre került az új induló feladatok megfelelő sorára</t>
  </si>
  <si>
    <t>Bérlakás komfortosítások II. ütem tervezése</t>
  </si>
  <si>
    <t>Kálvária u 7 sz alatti önkormányzati bérlakások komfortosítása, WC-zuhanyzó helyiség kialakítása, szennyvízvezeték kiváltása, vizesblokk kialakítása</t>
  </si>
  <si>
    <t>Ady Endre utca 5. tetőfedés és bádogos szerkezetek felújítása es cspadékvíz elvezetés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</si>
</sst>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3">
    <xf numFmtId="0" fontId="0" fillId="0" borderId="0" xfId="0"/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 wrapText="1"/>
    </xf>
    <xf numFmtId="3" fontId="5" fillId="0" borderId="5" xfId="1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wrapText="1"/>
    </xf>
    <xf numFmtId="3" fontId="5" fillId="0" borderId="8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/>
    <xf numFmtId="3" fontId="5" fillId="0" borderId="10" xfId="0" applyNumberFormat="1" applyFont="1" applyFill="1" applyBorder="1" applyAlignment="1">
      <alignment horizontal="right" wrapText="1"/>
    </xf>
    <xf numFmtId="3" fontId="3" fillId="0" borderId="9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wrapText="1"/>
    </xf>
    <xf numFmtId="3" fontId="9" fillId="0" borderId="0" xfId="0" applyNumberFormat="1" applyFont="1" applyFill="1" applyAlignment="1"/>
    <xf numFmtId="3" fontId="3" fillId="0" borderId="7" xfId="0" applyNumberFormat="1" applyFont="1" applyFill="1" applyBorder="1" applyAlignment="1">
      <alignment wrapText="1"/>
    </xf>
    <xf numFmtId="3" fontId="5" fillId="0" borderId="8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5" fillId="0" borderId="13" xfId="0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/>
    </xf>
    <xf numFmtId="3" fontId="3" fillId="0" borderId="13" xfId="1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wrapText="1"/>
    </xf>
    <xf numFmtId="3" fontId="10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horizontal="center" vertical="center" wrapText="1"/>
    </xf>
    <xf numFmtId="3" fontId="3" fillId="0" borderId="17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5" fillId="0" borderId="17" xfId="0" applyNumberFormat="1" applyFont="1" applyFill="1" applyBorder="1" applyAlignment="1">
      <alignment wrapText="1"/>
    </xf>
    <xf numFmtId="3" fontId="3" fillId="0" borderId="18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left" wrapText="1"/>
    </xf>
    <xf numFmtId="3" fontId="4" fillId="0" borderId="18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165" fontId="5" fillId="0" borderId="8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165" fontId="7" fillId="0" borderId="8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left" wrapText="1"/>
    </xf>
    <xf numFmtId="3" fontId="3" fillId="0" borderId="15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left" wrapText="1" indent="2"/>
    </xf>
    <xf numFmtId="3" fontId="3" fillId="0" borderId="11" xfId="0" applyNumberFormat="1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vertical="top" wrapText="1"/>
    </xf>
    <xf numFmtId="3" fontId="3" fillId="0" borderId="13" xfId="1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/>
    <xf numFmtId="0" fontId="5" fillId="0" borderId="12" xfId="1" applyFont="1" applyBorder="1" applyAlignment="1">
      <alignment wrapText="1"/>
    </xf>
    <xf numFmtId="0" fontId="5" fillId="0" borderId="12" xfId="1" applyFont="1" applyBorder="1" applyAlignment="1">
      <alignment horizontal="left" wrapText="1" indent="2"/>
    </xf>
    <xf numFmtId="0" fontId="2" fillId="0" borderId="12" xfId="1" applyFont="1" applyBorder="1" applyAlignment="1">
      <alignment horizontal="left" wrapText="1" indent="2"/>
    </xf>
    <xf numFmtId="0" fontId="5" fillId="0" borderId="23" xfId="1" applyFont="1" applyBorder="1" applyAlignment="1">
      <alignment wrapText="1"/>
    </xf>
    <xf numFmtId="3" fontId="3" fillId="0" borderId="24" xfId="1" applyNumberFormat="1" applyFont="1" applyFill="1" applyBorder="1" applyAlignment="1">
      <alignment horizontal="right"/>
    </xf>
    <xf numFmtId="3" fontId="3" fillId="0" borderId="15" xfId="1" applyNumberFormat="1" applyFont="1" applyBorder="1" applyAlignment="1">
      <alignment horizontal="right"/>
    </xf>
    <xf numFmtId="3" fontId="3" fillId="0" borderId="17" xfId="1" applyNumberFormat="1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5" fillId="0" borderId="17" xfId="1" applyNumberFormat="1" applyFont="1" applyBorder="1" applyAlignment="1">
      <alignment horizontal="right"/>
    </xf>
    <xf numFmtId="3" fontId="5" fillId="0" borderId="17" xfId="1" applyNumberFormat="1" applyFont="1" applyFill="1" applyBorder="1" applyAlignment="1">
      <alignment horizontal="right"/>
    </xf>
    <xf numFmtId="0" fontId="5" fillId="0" borderId="11" xfId="2" applyFont="1" applyBorder="1" applyAlignment="1">
      <alignment horizontal="left" wrapText="1" indent="2"/>
    </xf>
    <xf numFmtId="0" fontId="3" fillId="0" borderId="12" xfId="1" applyFont="1" applyBorder="1" applyAlignment="1">
      <alignment wrapText="1"/>
    </xf>
    <xf numFmtId="3" fontId="5" fillId="0" borderId="0" xfId="0" applyNumberFormat="1" applyFont="1" applyFill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01"/>
  <sheetViews>
    <sheetView tabSelected="1" zoomScale="77" zoomScaleNormal="77" zoomScaleSheetLayoutView="77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E63" sqref="E63"/>
    </sheetView>
  </sheetViews>
  <sheetFormatPr defaultColWidth="9.140625" defaultRowHeight="31.5" customHeight="1" x14ac:dyDescent="0.25"/>
  <cols>
    <col min="1" max="1" width="52.85546875" style="1" customWidth="1"/>
    <col min="2" max="2" width="11.7109375" style="1" customWidth="1"/>
    <col min="3" max="3" width="12.7109375" style="1" customWidth="1"/>
    <col min="4" max="4" width="12.140625" style="1" customWidth="1"/>
    <col min="5" max="5" width="11.85546875" style="1" customWidth="1"/>
    <col min="6" max="6" width="12.42578125" style="1" customWidth="1"/>
    <col min="7" max="7" width="12.7109375" style="1" customWidth="1"/>
    <col min="8" max="8" width="25.5703125" style="1" customWidth="1"/>
    <col min="9" max="9" width="11.85546875" style="1" customWidth="1"/>
    <col min="10" max="10" width="13.28515625" style="1" customWidth="1"/>
    <col min="11" max="16384" width="9.140625" style="1"/>
  </cols>
  <sheetData>
    <row r="1" spans="1:12" ht="31.5" customHeight="1" x14ac:dyDescent="0.25">
      <c r="A1" s="78" t="s">
        <v>17</v>
      </c>
      <c r="B1" s="76" t="s">
        <v>44</v>
      </c>
      <c r="C1" s="77"/>
      <c r="D1" s="76" t="s">
        <v>33</v>
      </c>
      <c r="E1" s="77"/>
      <c r="F1" s="76" t="s">
        <v>45</v>
      </c>
      <c r="G1" s="77"/>
      <c r="H1" s="80" t="s">
        <v>16</v>
      </c>
      <c r="I1" s="82"/>
      <c r="J1" s="75"/>
      <c r="K1" s="75"/>
      <c r="L1" s="75"/>
    </row>
    <row r="2" spans="1:12" ht="31.5" customHeight="1" x14ac:dyDescent="0.25">
      <c r="A2" s="79"/>
      <c r="B2" s="45" t="s">
        <v>34</v>
      </c>
      <c r="C2" s="46" t="s">
        <v>35</v>
      </c>
      <c r="D2" s="45" t="s">
        <v>36</v>
      </c>
      <c r="E2" s="47" t="s">
        <v>37</v>
      </c>
      <c r="F2" s="45" t="s">
        <v>36</v>
      </c>
      <c r="G2" s="47" t="s">
        <v>37</v>
      </c>
      <c r="H2" s="81"/>
      <c r="I2" s="82"/>
      <c r="J2" s="75"/>
      <c r="K2" s="75"/>
      <c r="L2" s="75"/>
    </row>
    <row r="3" spans="1:12" ht="27" customHeight="1" x14ac:dyDescent="0.25">
      <c r="A3" s="24" t="s">
        <v>15</v>
      </c>
      <c r="B3" s="36"/>
      <c r="C3" s="37"/>
      <c r="D3" s="36"/>
      <c r="E3" s="37"/>
      <c r="F3" s="36"/>
      <c r="G3" s="37"/>
      <c r="H3" s="31"/>
      <c r="I3" s="32"/>
      <c r="J3" s="35"/>
      <c r="K3" s="35"/>
      <c r="L3" s="35"/>
    </row>
    <row r="4" spans="1:12" s="23" customFormat="1" ht="22.5" customHeight="1" x14ac:dyDescent="0.25">
      <c r="A4" s="59" t="s">
        <v>64</v>
      </c>
      <c r="B4" s="33">
        <v>0</v>
      </c>
      <c r="C4" s="33">
        <f>37553-450-20498+59065-7419-787-1419-9972-2023-8334-11428-838</f>
        <v>33450</v>
      </c>
      <c r="D4" s="36">
        <v>0</v>
      </c>
      <c r="E4" s="53">
        <v>0</v>
      </c>
      <c r="F4" s="36">
        <v>0</v>
      </c>
      <c r="G4" s="53">
        <v>0</v>
      </c>
      <c r="H4" s="25"/>
    </row>
    <row r="5" spans="1:12" s="23" customFormat="1" ht="17.25" customHeight="1" x14ac:dyDescent="0.25">
      <c r="A5" s="16" t="s">
        <v>28</v>
      </c>
      <c r="B5" s="15">
        <v>0</v>
      </c>
      <c r="C5" s="15">
        <v>153</v>
      </c>
      <c r="D5" s="38">
        <v>153</v>
      </c>
      <c r="E5" s="50">
        <f>D5/C5*100</f>
        <v>100</v>
      </c>
      <c r="F5" s="38">
        <v>0</v>
      </c>
      <c r="G5" s="50">
        <f>F5/C5*100</f>
        <v>0</v>
      </c>
      <c r="H5" s="25"/>
    </row>
    <row r="6" spans="1:12" s="23" customFormat="1" ht="16.5" customHeight="1" x14ac:dyDescent="0.25">
      <c r="A6" s="16" t="s">
        <v>29</v>
      </c>
      <c r="B6" s="15">
        <v>0</v>
      </c>
      <c r="C6" s="15">
        <v>11428</v>
      </c>
      <c r="D6" s="38">
        <v>11428</v>
      </c>
      <c r="E6" s="50">
        <v>100</v>
      </c>
      <c r="F6" s="38">
        <v>0</v>
      </c>
      <c r="G6" s="50">
        <v>0</v>
      </c>
      <c r="H6" s="25"/>
    </row>
    <row r="7" spans="1:12" s="23" customFormat="1" ht="47.25" x14ac:dyDescent="0.25">
      <c r="A7" s="16" t="s">
        <v>8</v>
      </c>
      <c r="B7" s="15">
        <v>0</v>
      </c>
      <c r="C7" s="15">
        <v>0</v>
      </c>
      <c r="D7" s="38">
        <v>0</v>
      </c>
      <c r="E7" s="50">
        <v>0</v>
      </c>
      <c r="F7" s="38">
        <v>0</v>
      </c>
      <c r="G7" s="50">
        <v>0</v>
      </c>
      <c r="H7" s="17" t="s">
        <v>65</v>
      </c>
    </row>
    <row r="8" spans="1:12" s="23" customFormat="1" ht="20.25" customHeight="1" x14ac:dyDescent="0.25">
      <c r="A8" s="16" t="s">
        <v>9</v>
      </c>
      <c r="B8" s="15">
        <v>0</v>
      </c>
      <c r="C8" s="28">
        <f>838+191</f>
        <v>1029</v>
      </c>
      <c r="D8" s="38">
        <v>1029</v>
      </c>
      <c r="E8" s="50">
        <v>100</v>
      </c>
      <c r="F8" s="38">
        <v>1029</v>
      </c>
      <c r="G8" s="50">
        <f>F8/C8*100</f>
        <v>100</v>
      </c>
      <c r="H8" s="25"/>
    </row>
    <row r="9" spans="1:12" s="23" customFormat="1" ht="48.75" customHeight="1" x14ac:dyDescent="0.25">
      <c r="A9" s="16" t="s">
        <v>21</v>
      </c>
      <c r="B9" s="15">
        <v>0</v>
      </c>
      <c r="C9" s="28">
        <v>0</v>
      </c>
      <c r="D9" s="38">
        <v>0</v>
      </c>
      <c r="E9" s="50">
        <v>0</v>
      </c>
      <c r="F9" s="38">
        <v>0</v>
      </c>
      <c r="G9" s="50">
        <v>0</v>
      </c>
      <c r="H9" s="17" t="s">
        <v>65</v>
      </c>
    </row>
    <row r="10" spans="1:12" s="18" customFormat="1" x14ac:dyDescent="0.25">
      <c r="A10" s="16" t="s">
        <v>22</v>
      </c>
      <c r="B10" s="7">
        <v>0</v>
      </c>
      <c r="C10" s="28" t="s">
        <v>5</v>
      </c>
      <c r="D10" s="38">
        <v>0</v>
      </c>
      <c r="E10" s="50">
        <v>0</v>
      </c>
      <c r="F10" s="38">
        <v>0</v>
      </c>
      <c r="G10" s="50">
        <v>0</v>
      </c>
      <c r="H10" s="17"/>
    </row>
    <row r="11" spans="1:12" s="18" customFormat="1" ht="15.75" customHeight="1" x14ac:dyDescent="0.25">
      <c r="A11" s="16" t="s">
        <v>23</v>
      </c>
      <c r="B11" s="7">
        <v>0</v>
      </c>
      <c r="C11" s="28" t="s">
        <v>5</v>
      </c>
      <c r="D11" s="38">
        <v>0</v>
      </c>
      <c r="E11" s="50">
        <v>0</v>
      </c>
      <c r="F11" s="38">
        <v>0</v>
      </c>
      <c r="G11" s="50">
        <v>0</v>
      </c>
      <c r="H11" s="21"/>
    </row>
    <row r="12" spans="1:12" s="18" customFormat="1" ht="15.75" x14ac:dyDescent="0.25">
      <c r="A12" s="16" t="s">
        <v>25</v>
      </c>
      <c r="B12" s="7">
        <v>0</v>
      </c>
      <c r="C12" s="27">
        <v>0</v>
      </c>
      <c r="D12" s="38">
        <v>0</v>
      </c>
      <c r="E12" s="50">
        <v>0</v>
      </c>
      <c r="F12" s="38">
        <v>0</v>
      </c>
      <c r="G12" s="50">
        <v>0</v>
      </c>
      <c r="H12" s="21"/>
    </row>
    <row r="13" spans="1:12" s="18" customFormat="1" ht="47.25" x14ac:dyDescent="0.25">
      <c r="A13" s="16" t="s">
        <v>38</v>
      </c>
      <c r="B13" s="7">
        <v>0</v>
      </c>
      <c r="C13" s="15">
        <f>450+20498-450-4050</f>
        <v>16448</v>
      </c>
      <c r="D13" s="38">
        <f>20498-4050</f>
        <v>16448</v>
      </c>
      <c r="E13" s="50">
        <f t="shared" ref="E13:E34" si="0">D13/C13*100</f>
        <v>100</v>
      </c>
      <c r="F13" s="38">
        <v>15000</v>
      </c>
      <c r="G13" s="50">
        <f t="shared" ref="G13:G34" si="1">F13/C13*100</f>
        <v>91.196498054474702</v>
      </c>
      <c r="H13" s="21"/>
    </row>
    <row r="14" spans="1:12" s="18" customFormat="1" ht="32.25" customHeight="1" x14ac:dyDescent="0.25">
      <c r="A14" s="16" t="s">
        <v>46</v>
      </c>
      <c r="B14" s="7">
        <v>0</v>
      </c>
      <c r="C14" s="28">
        <f>9972+2023-1922</f>
        <v>10073</v>
      </c>
      <c r="D14" s="38">
        <v>10073</v>
      </c>
      <c r="E14" s="50">
        <f t="shared" si="0"/>
        <v>100</v>
      </c>
      <c r="F14" s="38">
        <v>9473</v>
      </c>
      <c r="G14" s="50">
        <f t="shared" si="1"/>
        <v>94.043482577186538</v>
      </c>
      <c r="H14" s="21"/>
    </row>
    <row r="15" spans="1:12" s="18" customFormat="1" x14ac:dyDescent="0.25">
      <c r="A15" s="22" t="s">
        <v>30</v>
      </c>
      <c r="B15" s="70">
        <v>0</v>
      </c>
      <c r="C15" s="29">
        <f>26140-700-2128-341</f>
        <v>22971</v>
      </c>
      <c r="D15" s="36">
        <v>0</v>
      </c>
      <c r="E15" s="53">
        <f t="shared" si="0"/>
        <v>0</v>
      </c>
      <c r="F15" s="36">
        <v>0</v>
      </c>
      <c r="G15" s="53">
        <f t="shared" si="1"/>
        <v>0</v>
      </c>
      <c r="H15" s="21"/>
    </row>
    <row r="16" spans="1:12" s="18" customFormat="1" x14ac:dyDescent="0.25">
      <c r="A16" s="58" t="s">
        <v>39</v>
      </c>
      <c r="B16" s="7">
        <v>0</v>
      </c>
      <c r="C16" s="28">
        <v>700</v>
      </c>
      <c r="D16" s="38">
        <v>700</v>
      </c>
      <c r="E16" s="50">
        <f t="shared" si="0"/>
        <v>100</v>
      </c>
      <c r="F16" s="38">
        <v>665</v>
      </c>
      <c r="G16" s="50">
        <f t="shared" si="1"/>
        <v>95</v>
      </c>
      <c r="H16" s="21"/>
    </row>
    <row r="17" spans="1:8" s="18" customFormat="1" x14ac:dyDescent="0.25">
      <c r="A17" s="58" t="s">
        <v>40</v>
      </c>
      <c r="B17" s="7">
        <v>0</v>
      </c>
      <c r="C17" s="28">
        <v>2128</v>
      </c>
      <c r="D17" s="38">
        <v>2128</v>
      </c>
      <c r="E17" s="50">
        <f t="shared" si="0"/>
        <v>100</v>
      </c>
      <c r="F17" s="38">
        <v>2022</v>
      </c>
      <c r="G17" s="50">
        <f t="shared" si="1"/>
        <v>95.018796992481199</v>
      </c>
      <c r="H17" s="21"/>
    </row>
    <row r="18" spans="1:8" s="18" customFormat="1" x14ac:dyDescent="0.25">
      <c r="A18" s="58" t="s">
        <v>41</v>
      </c>
      <c r="B18" s="7">
        <v>0</v>
      </c>
      <c r="C18" s="28">
        <v>341</v>
      </c>
      <c r="D18" s="38">
        <v>341</v>
      </c>
      <c r="E18" s="50">
        <f t="shared" si="0"/>
        <v>100</v>
      </c>
      <c r="F18" s="38">
        <v>324</v>
      </c>
      <c r="G18" s="50">
        <f t="shared" si="1"/>
        <v>95.014662756598241</v>
      </c>
      <c r="H18" s="21"/>
    </row>
    <row r="19" spans="1:8" s="18" customFormat="1" x14ac:dyDescent="0.25">
      <c r="A19" s="55" t="s">
        <v>42</v>
      </c>
      <c r="B19" s="7">
        <v>0</v>
      </c>
      <c r="C19" s="28">
        <v>1551</v>
      </c>
      <c r="D19" s="38">
        <v>0</v>
      </c>
      <c r="E19" s="50">
        <f t="shared" si="0"/>
        <v>0</v>
      </c>
      <c r="F19" s="38">
        <v>0</v>
      </c>
      <c r="G19" s="50">
        <f t="shared" si="1"/>
        <v>0</v>
      </c>
      <c r="H19" s="21"/>
    </row>
    <row r="20" spans="1:8" s="18" customFormat="1" x14ac:dyDescent="0.25">
      <c r="A20" s="16" t="s">
        <v>26</v>
      </c>
      <c r="B20" s="7">
        <v>0</v>
      </c>
      <c r="C20" s="28">
        <f>787+8334-787</f>
        <v>8334</v>
      </c>
      <c r="D20" s="38">
        <v>8334</v>
      </c>
      <c r="E20" s="50">
        <f t="shared" si="0"/>
        <v>100</v>
      </c>
      <c r="F20" s="38">
        <v>8006</v>
      </c>
      <c r="G20" s="50">
        <f t="shared" si="1"/>
        <v>96.064314854811613</v>
      </c>
      <c r="H20" s="21"/>
    </row>
    <row r="21" spans="1:8" s="18" customFormat="1" x14ac:dyDescent="0.25">
      <c r="A21" s="16" t="s">
        <v>43</v>
      </c>
      <c r="B21" s="7">
        <v>0</v>
      </c>
      <c r="C21" s="28">
        <f>2834+13</f>
        <v>2847</v>
      </c>
      <c r="D21" s="38">
        <v>2847</v>
      </c>
      <c r="E21" s="50">
        <f t="shared" si="0"/>
        <v>100</v>
      </c>
      <c r="F21" s="38">
        <v>2842</v>
      </c>
      <c r="G21" s="50">
        <f t="shared" si="1"/>
        <v>99.824376536705302</v>
      </c>
      <c r="H21" s="21"/>
    </row>
    <row r="22" spans="1:8" s="18" customFormat="1" ht="18" customHeight="1" x14ac:dyDescent="0.25">
      <c r="A22" s="60" t="s">
        <v>6</v>
      </c>
      <c r="B22" s="70">
        <v>0</v>
      </c>
      <c r="C22" s="61">
        <f>18000-14986-3014</f>
        <v>0</v>
      </c>
      <c r="D22" s="36">
        <v>0</v>
      </c>
      <c r="E22" s="53">
        <v>0</v>
      </c>
      <c r="F22" s="36">
        <v>0</v>
      </c>
      <c r="G22" s="53">
        <v>0</v>
      </c>
      <c r="H22" s="21"/>
    </row>
    <row r="23" spans="1:8" s="18" customFormat="1" ht="18" customHeight="1" x14ac:dyDescent="0.25">
      <c r="A23" s="58" t="s">
        <v>27</v>
      </c>
      <c r="B23" s="7">
        <v>0</v>
      </c>
      <c r="C23" s="28">
        <v>14986</v>
      </c>
      <c r="D23" s="38">
        <v>14986</v>
      </c>
      <c r="E23" s="50">
        <f t="shared" si="0"/>
        <v>100</v>
      </c>
      <c r="F23" s="38">
        <v>14396</v>
      </c>
      <c r="G23" s="50">
        <f t="shared" si="1"/>
        <v>96.062992125984252</v>
      </c>
      <c r="H23" s="21"/>
    </row>
    <row r="24" spans="1:8" s="18" customFormat="1" ht="18" customHeight="1" x14ac:dyDescent="0.25">
      <c r="A24" s="22" t="s">
        <v>14</v>
      </c>
      <c r="B24" s="7"/>
      <c r="C24" s="7"/>
      <c r="D24" s="38"/>
      <c r="E24" s="50"/>
      <c r="F24" s="38"/>
      <c r="G24" s="50"/>
      <c r="H24" s="21"/>
    </row>
    <row r="25" spans="1:8" s="18" customFormat="1" ht="18" customHeight="1" x14ac:dyDescent="0.25">
      <c r="A25" s="16" t="s">
        <v>13</v>
      </c>
      <c r="B25" s="7">
        <v>0</v>
      </c>
      <c r="C25" s="7">
        <v>488</v>
      </c>
      <c r="D25" s="38">
        <v>488</v>
      </c>
      <c r="E25" s="50">
        <f t="shared" si="0"/>
        <v>100</v>
      </c>
      <c r="F25" s="38">
        <v>488</v>
      </c>
      <c r="G25" s="50">
        <f t="shared" si="1"/>
        <v>100</v>
      </c>
      <c r="H25" s="21"/>
    </row>
    <row r="26" spans="1:8" s="18" customFormat="1" ht="18" customHeight="1" x14ac:dyDescent="0.25">
      <c r="A26" s="16" t="s">
        <v>9</v>
      </c>
      <c r="B26" s="7">
        <v>0</v>
      </c>
      <c r="C26" s="7">
        <v>78</v>
      </c>
      <c r="D26" s="38">
        <v>78</v>
      </c>
      <c r="E26" s="50">
        <f t="shared" si="0"/>
        <v>100</v>
      </c>
      <c r="F26" s="38">
        <v>0</v>
      </c>
      <c r="G26" s="50">
        <f t="shared" si="1"/>
        <v>0</v>
      </c>
      <c r="H26" s="21"/>
    </row>
    <row r="27" spans="1:8" s="18" customFormat="1" x14ac:dyDescent="0.25">
      <c r="A27" s="16" t="s">
        <v>19</v>
      </c>
      <c r="B27" s="7">
        <v>0</v>
      </c>
      <c r="C27" s="15">
        <f>3177-3018</f>
        <v>159</v>
      </c>
      <c r="D27" s="38">
        <v>159</v>
      </c>
      <c r="E27" s="50">
        <f t="shared" si="0"/>
        <v>100</v>
      </c>
      <c r="F27" s="38">
        <v>0</v>
      </c>
      <c r="G27" s="50">
        <f t="shared" si="1"/>
        <v>0</v>
      </c>
      <c r="H27" s="21"/>
    </row>
    <row r="28" spans="1:8" s="18" customFormat="1" x14ac:dyDescent="0.25">
      <c r="A28" s="16" t="s">
        <v>18</v>
      </c>
      <c r="B28" s="7">
        <v>0</v>
      </c>
      <c r="C28" s="7">
        <f>5391-4683</f>
        <v>708</v>
      </c>
      <c r="D28" s="38">
        <v>708</v>
      </c>
      <c r="E28" s="50">
        <f t="shared" si="0"/>
        <v>100</v>
      </c>
      <c r="F28" s="38">
        <v>708</v>
      </c>
      <c r="G28" s="50">
        <f t="shared" si="1"/>
        <v>100</v>
      </c>
      <c r="H28" s="21"/>
    </row>
    <row r="29" spans="1:8" s="18" customFormat="1" ht="18" customHeight="1" x14ac:dyDescent="0.25">
      <c r="A29" s="16" t="s">
        <v>20</v>
      </c>
      <c r="B29" s="7">
        <v>0</v>
      </c>
      <c r="C29" s="27">
        <f>7419-7127</f>
        <v>292</v>
      </c>
      <c r="D29" s="38">
        <v>292</v>
      </c>
      <c r="E29" s="50">
        <f t="shared" si="0"/>
        <v>100</v>
      </c>
      <c r="F29" s="38">
        <v>0</v>
      </c>
      <c r="G29" s="50">
        <f t="shared" si="1"/>
        <v>0</v>
      </c>
      <c r="H29" s="21"/>
    </row>
    <row r="30" spans="1:8" s="18" customFormat="1" ht="18" customHeight="1" x14ac:dyDescent="0.25">
      <c r="A30" s="16" t="s">
        <v>24</v>
      </c>
      <c r="B30" s="7">
        <v>0</v>
      </c>
      <c r="C30" s="28">
        <f>1419-1348</f>
        <v>71</v>
      </c>
      <c r="D30" s="38">
        <v>71</v>
      </c>
      <c r="E30" s="50">
        <f t="shared" si="0"/>
        <v>100</v>
      </c>
      <c r="F30" s="38">
        <v>0</v>
      </c>
      <c r="G30" s="50">
        <f t="shared" si="1"/>
        <v>0</v>
      </c>
      <c r="H30" s="21"/>
    </row>
    <row r="31" spans="1:8" s="18" customFormat="1" ht="15.75" x14ac:dyDescent="0.25">
      <c r="A31" s="16" t="s">
        <v>32</v>
      </c>
      <c r="B31" s="7">
        <v>0</v>
      </c>
      <c r="C31" s="28">
        <f>1855-1782</f>
        <v>73</v>
      </c>
      <c r="D31" s="38">
        <v>73</v>
      </c>
      <c r="E31" s="50">
        <f t="shared" si="0"/>
        <v>100</v>
      </c>
      <c r="F31" s="38">
        <v>73</v>
      </c>
      <c r="G31" s="50">
        <f t="shared" si="1"/>
        <v>100</v>
      </c>
      <c r="H31" s="21"/>
    </row>
    <row r="32" spans="1:8" s="18" customFormat="1" ht="47.25" x14ac:dyDescent="0.25">
      <c r="A32" s="16" t="s">
        <v>47</v>
      </c>
      <c r="B32" s="7">
        <v>0</v>
      </c>
      <c r="C32" s="28">
        <f>720-691</f>
        <v>29</v>
      </c>
      <c r="D32" s="38">
        <v>29</v>
      </c>
      <c r="E32" s="50">
        <f t="shared" si="0"/>
        <v>100</v>
      </c>
      <c r="F32" s="38">
        <v>0</v>
      </c>
      <c r="G32" s="50">
        <f t="shared" si="1"/>
        <v>0</v>
      </c>
      <c r="H32" s="21"/>
    </row>
    <row r="33" spans="1:8" s="18" customFormat="1" ht="15.75" x14ac:dyDescent="0.25">
      <c r="A33" s="16" t="s">
        <v>48</v>
      </c>
      <c r="B33" s="7">
        <v>0</v>
      </c>
      <c r="C33" s="28">
        <f>1010-970</f>
        <v>40</v>
      </c>
      <c r="D33" s="38">
        <v>40</v>
      </c>
      <c r="E33" s="50">
        <f t="shared" si="0"/>
        <v>100</v>
      </c>
      <c r="F33" s="38">
        <v>40</v>
      </c>
      <c r="G33" s="50">
        <f t="shared" si="1"/>
        <v>100</v>
      </c>
      <c r="H33" s="21"/>
    </row>
    <row r="34" spans="1:8" s="18" customFormat="1" x14ac:dyDescent="0.25">
      <c r="A34" s="16" t="s">
        <v>31</v>
      </c>
      <c r="B34" s="7">
        <v>0</v>
      </c>
      <c r="C34" s="28">
        <f>8820-8174-216</f>
        <v>430</v>
      </c>
      <c r="D34" s="38">
        <v>430</v>
      </c>
      <c r="E34" s="50">
        <f t="shared" si="0"/>
        <v>100</v>
      </c>
      <c r="F34" s="38">
        <v>0</v>
      </c>
      <c r="G34" s="50">
        <f t="shared" si="1"/>
        <v>0</v>
      </c>
      <c r="H34" s="21"/>
    </row>
    <row r="35" spans="1:8" s="18" customFormat="1" ht="15.75" customHeight="1" x14ac:dyDescent="0.25">
      <c r="A35" s="20" t="s">
        <v>12</v>
      </c>
      <c r="B35" s="39">
        <f>SUM(B4:B16)</f>
        <v>0</v>
      </c>
      <c r="C35" s="10">
        <f>SUM(C4:C34)</f>
        <v>128807</v>
      </c>
      <c r="D35" s="39">
        <f>SUM(D5:D34)</f>
        <v>70835</v>
      </c>
      <c r="E35" s="51">
        <f>D35/C35*100</f>
        <v>54.993129255397612</v>
      </c>
      <c r="F35" s="39">
        <f>SUM(F5:F34)</f>
        <v>55066</v>
      </c>
      <c r="G35" s="51">
        <f>F35/C35*100</f>
        <v>42.750782177987226</v>
      </c>
      <c r="H35" s="19"/>
    </row>
    <row r="36" spans="1:8" s="26" customFormat="1" ht="30" customHeight="1" x14ac:dyDescent="0.25">
      <c r="A36" s="62" t="s">
        <v>11</v>
      </c>
      <c r="B36" s="68">
        <v>93000</v>
      </c>
      <c r="C36" s="67">
        <f>93000+14650-217-11434-14027-6485-2902-24645-9065-5522</f>
        <v>33353</v>
      </c>
      <c r="D36" s="56">
        <v>0</v>
      </c>
      <c r="E36" s="57">
        <v>0</v>
      </c>
      <c r="F36" s="56">
        <v>0</v>
      </c>
      <c r="G36" s="57">
        <v>0</v>
      </c>
      <c r="H36" s="8"/>
    </row>
    <row r="37" spans="1:8" s="26" customFormat="1" ht="30" customHeight="1" x14ac:dyDescent="0.25">
      <c r="A37" s="34" t="s">
        <v>10</v>
      </c>
      <c r="B37" s="71"/>
      <c r="C37" s="28"/>
      <c r="D37" s="40"/>
      <c r="E37" s="52"/>
      <c r="F37" s="40"/>
      <c r="G37" s="52"/>
      <c r="H37" s="9"/>
    </row>
    <row r="38" spans="1:8" s="26" customFormat="1" ht="19.5" customHeight="1" x14ac:dyDescent="0.25">
      <c r="A38" s="63" t="s">
        <v>49</v>
      </c>
      <c r="B38" s="71" t="s">
        <v>5</v>
      </c>
      <c r="C38" s="28">
        <f>2902+997</f>
        <v>3899</v>
      </c>
      <c r="D38" s="38">
        <v>3899</v>
      </c>
      <c r="E38" s="50">
        <v>100</v>
      </c>
      <c r="F38" s="38">
        <v>3705</v>
      </c>
      <c r="G38" s="50">
        <f>F38/C38*100</f>
        <v>95.024365221851752</v>
      </c>
      <c r="H38" s="9"/>
    </row>
    <row r="39" spans="1:8" s="26" customFormat="1" x14ac:dyDescent="0.25">
      <c r="A39" s="63" t="s">
        <v>50</v>
      </c>
      <c r="B39" s="71" t="s">
        <v>5</v>
      </c>
      <c r="C39" s="28">
        <f>14027+6485</f>
        <v>20512</v>
      </c>
      <c r="D39" s="38">
        <v>20512</v>
      </c>
      <c r="E39" s="50">
        <f>D39/C39*100</f>
        <v>100</v>
      </c>
      <c r="F39" s="38">
        <v>19704</v>
      </c>
      <c r="G39" s="50">
        <f>F39/C39*100</f>
        <v>96.060842433697346</v>
      </c>
      <c r="H39" s="9"/>
    </row>
    <row r="40" spans="1:8" s="26" customFormat="1" ht="30.75" customHeight="1" x14ac:dyDescent="0.25">
      <c r="A40" s="63" t="s">
        <v>68</v>
      </c>
      <c r="B40" s="71" t="s">
        <v>5</v>
      </c>
      <c r="C40" s="28">
        <v>217</v>
      </c>
      <c r="D40" s="38">
        <v>217</v>
      </c>
      <c r="E40" s="50">
        <f t="shared" ref="E40:E43" si="2">D40/C40*100</f>
        <v>100</v>
      </c>
      <c r="F40" s="38">
        <v>217</v>
      </c>
      <c r="G40" s="50">
        <f>F40/C40*100</f>
        <v>100</v>
      </c>
      <c r="H40" s="25" t="s">
        <v>63</v>
      </c>
    </row>
    <row r="41" spans="1:8" s="26" customFormat="1" ht="15.75" x14ac:dyDescent="0.25">
      <c r="A41" s="74" t="s">
        <v>51</v>
      </c>
      <c r="B41" s="71"/>
      <c r="C41" s="28"/>
      <c r="D41" s="38"/>
      <c r="E41" s="50"/>
      <c r="F41" s="38"/>
      <c r="G41" s="50"/>
      <c r="H41" s="25"/>
    </row>
    <row r="42" spans="1:8" s="26" customFormat="1" ht="15.75" x14ac:dyDescent="0.25">
      <c r="A42" s="64" t="s">
        <v>66</v>
      </c>
      <c r="B42" s="71" t="s">
        <v>5</v>
      </c>
      <c r="C42" s="28">
        <v>1601</v>
      </c>
      <c r="D42" s="38">
        <v>1600</v>
      </c>
      <c r="E42" s="50">
        <f t="shared" si="2"/>
        <v>99.937539038101193</v>
      </c>
      <c r="F42" s="38">
        <v>1600</v>
      </c>
      <c r="G42" s="50">
        <f>F42/C42*100</f>
        <v>99.937539038101193</v>
      </c>
      <c r="H42" s="25"/>
    </row>
    <row r="43" spans="1:8" s="26" customFormat="1" ht="47.25" x14ac:dyDescent="0.25">
      <c r="A43" s="73" t="s">
        <v>67</v>
      </c>
      <c r="B43" s="71" t="s">
        <v>5</v>
      </c>
      <c r="C43" s="28">
        <v>24645</v>
      </c>
      <c r="D43" s="38">
        <v>24645</v>
      </c>
      <c r="E43" s="50">
        <f t="shared" si="2"/>
        <v>100</v>
      </c>
      <c r="F43" s="38">
        <v>23413</v>
      </c>
      <c r="G43" s="50">
        <f>F43/C43*100</f>
        <v>95.001014404544534</v>
      </c>
      <c r="H43" s="25"/>
    </row>
    <row r="44" spans="1:8" s="26" customFormat="1" ht="32.25" customHeight="1" x14ac:dyDescent="0.25">
      <c r="A44" s="63" t="s">
        <v>52</v>
      </c>
      <c r="B44" s="71" t="s">
        <v>5</v>
      </c>
      <c r="C44" s="28">
        <v>496</v>
      </c>
      <c r="D44" s="38">
        <v>495</v>
      </c>
      <c r="E44" s="50">
        <f>D44/C44*100</f>
        <v>99.798387096774192</v>
      </c>
      <c r="F44" s="38">
        <v>495</v>
      </c>
      <c r="G44" s="50">
        <f>F44/C44*100</f>
        <v>99.798387096774192</v>
      </c>
      <c r="H44" s="25" t="s">
        <v>61</v>
      </c>
    </row>
    <row r="45" spans="1:8" s="26" customFormat="1" ht="30.75" customHeight="1" x14ac:dyDescent="0.25">
      <c r="A45" s="34" t="s">
        <v>7</v>
      </c>
      <c r="B45" s="71"/>
      <c r="C45" s="28"/>
      <c r="D45" s="38"/>
      <c r="E45" s="50"/>
      <c r="F45" s="38"/>
      <c r="G45" s="50"/>
      <c r="H45" s="9"/>
    </row>
    <row r="46" spans="1:8" s="26" customFormat="1" ht="33.75" customHeight="1" x14ac:dyDescent="0.25">
      <c r="A46" s="63" t="s">
        <v>53</v>
      </c>
      <c r="B46" s="71" t="s">
        <v>5</v>
      </c>
      <c r="C46" s="28" t="s">
        <v>5</v>
      </c>
      <c r="D46" s="38">
        <v>0</v>
      </c>
      <c r="E46" s="50">
        <v>0</v>
      </c>
      <c r="F46" s="38">
        <v>0</v>
      </c>
      <c r="G46" s="50">
        <v>0</v>
      </c>
      <c r="H46" s="9"/>
    </row>
    <row r="47" spans="1:8" s="26" customFormat="1" ht="30.75" customHeight="1" x14ac:dyDescent="0.25">
      <c r="A47" s="63" t="s">
        <v>54</v>
      </c>
      <c r="B47" s="71" t="s">
        <v>5</v>
      </c>
      <c r="C47" s="28">
        <v>11434</v>
      </c>
      <c r="D47" s="38">
        <v>11434</v>
      </c>
      <c r="E47" s="50">
        <v>100</v>
      </c>
      <c r="F47" s="38">
        <v>10461</v>
      </c>
      <c r="G47" s="50">
        <f t="shared" ref="G47" si="3">F47/C47*100</f>
        <v>91.490292111247157</v>
      </c>
      <c r="H47" s="9"/>
    </row>
    <row r="48" spans="1:8" s="26" customFormat="1" ht="15.75" x14ac:dyDescent="0.25">
      <c r="A48" s="63" t="s">
        <v>55</v>
      </c>
      <c r="B48" s="48">
        <v>0</v>
      </c>
      <c r="C48" s="28">
        <v>9065</v>
      </c>
      <c r="D48" s="38">
        <v>0</v>
      </c>
      <c r="E48" s="50">
        <v>0</v>
      </c>
      <c r="F48" s="38">
        <v>0</v>
      </c>
      <c r="G48" s="50">
        <v>0</v>
      </c>
      <c r="H48" s="9"/>
    </row>
    <row r="49" spans="1:8" s="26" customFormat="1" x14ac:dyDescent="0.25">
      <c r="A49" s="63" t="s">
        <v>56</v>
      </c>
      <c r="B49" s="48">
        <v>0</v>
      </c>
      <c r="C49" s="28">
        <v>5522</v>
      </c>
      <c r="D49" s="38">
        <v>0</v>
      </c>
      <c r="E49" s="50">
        <v>0</v>
      </c>
      <c r="F49" s="38">
        <v>0</v>
      </c>
      <c r="G49" s="50">
        <v>0</v>
      </c>
      <c r="H49" s="9"/>
    </row>
    <row r="50" spans="1:8" s="26" customFormat="1" x14ac:dyDescent="0.25">
      <c r="A50" s="63" t="s">
        <v>62</v>
      </c>
      <c r="B50" s="48">
        <v>0</v>
      </c>
      <c r="C50" s="28">
        <v>3512</v>
      </c>
      <c r="D50" s="38">
        <v>3512</v>
      </c>
      <c r="E50" s="50">
        <v>100</v>
      </c>
      <c r="F50" s="38">
        <v>3512</v>
      </c>
      <c r="G50" s="50">
        <v>100</v>
      </c>
      <c r="H50" s="17"/>
    </row>
    <row r="51" spans="1:8" s="26" customFormat="1" ht="30.75" customHeight="1" x14ac:dyDescent="0.25">
      <c r="A51" s="34" t="s">
        <v>6</v>
      </c>
      <c r="B51" s="69">
        <v>35000</v>
      </c>
      <c r="C51" s="29">
        <f>35000-14809</f>
        <v>20191</v>
      </c>
      <c r="D51" s="36">
        <v>0</v>
      </c>
      <c r="E51" s="53">
        <f t="shared" ref="E51" si="4">D51/C51*100</f>
        <v>0</v>
      </c>
      <c r="F51" s="36">
        <v>0</v>
      </c>
      <c r="G51" s="53">
        <f t="shared" ref="G51" si="5">F51/C51*100</f>
        <v>0</v>
      </c>
      <c r="H51" s="9"/>
    </row>
    <row r="52" spans="1:8" s="26" customFormat="1" ht="15.75" x14ac:dyDescent="0.25">
      <c r="A52" s="64" t="s">
        <v>57</v>
      </c>
      <c r="B52" s="72" t="s">
        <v>5</v>
      </c>
      <c r="C52" s="28">
        <v>14809</v>
      </c>
      <c r="D52" s="38">
        <v>14809</v>
      </c>
      <c r="E52" s="50">
        <f>D52/C52*100</f>
        <v>100</v>
      </c>
      <c r="F52" s="38">
        <v>14226</v>
      </c>
      <c r="G52" s="50">
        <f>F52/C52*100</f>
        <v>96.063204807887089</v>
      </c>
      <c r="H52" s="9"/>
    </row>
    <row r="53" spans="1:8" s="26" customFormat="1" ht="32.25" customHeight="1" x14ac:dyDescent="0.25">
      <c r="A53" s="65" t="s">
        <v>58</v>
      </c>
      <c r="B53" s="72" t="s">
        <v>5</v>
      </c>
      <c r="C53" s="28" t="s">
        <v>5</v>
      </c>
      <c r="D53" s="38">
        <v>0</v>
      </c>
      <c r="E53" s="50">
        <v>0</v>
      </c>
      <c r="F53" s="38">
        <v>0</v>
      </c>
      <c r="G53" s="50">
        <v>0</v>
      </c>
      <c r="H53" s="9"/>
    </row>
    <row r="54" spans="1:8" s="26" customFormat="1" x14ac:dyDescent="0.25">
      <c r="A54" s="63" t="s">
        <v>59</v>
      </c>
      <c r="B54" s="48">
        <v>0</v>
      </c>
      <c r="C54" s="28">
        <v>1538</v>
      </c>
      <c r="D54" s="38">
        <v>1538</v>
      </c>
      <c r="E54" s="50">
        <f>D54/C54*100</f>
        <v>100</v>
      </c>
      <c r="F54" s="38">
        <v>1538</v>
      </c>
      <c r="G54" s="50">
        <f>F54/C54*100</f>
        <v>100</v>
      </c>
      <c r="H54" s="9"/>
    </row>
    <row r="55" spans="1:8" s="26" customFormat="1" ht="35.25" customHeight="1" x14ac:dyDescent="0.25">
      <c r="A55" s="66" t="s">
        <v>60</v>
      </c>
      <c r="B55" s="49">
        <v>0</v>
      </c>
      <c r="C55" s="28">
        <v>356</v>
      </c>
      <c r="D55" s="38">
        <v>0</v>
      </c>
      <c r="E55" s="50">
        <v>0</v>
      </c>
      <c r="F55" s="38">
        <v>0</v>
      </c>
      <c r="G55" s="50">
        <v>0</v>
      </c>
      <c r="H55" s="25"/>
    </row>
    <row r="56" spans="1:8" s="2" customFormat="1" ht="24.75" customHeight="1" x14ac:dyDescent="0.25">
      <c r="A56" s="14" t="s">
        <v>4</v>
      </c>
      <c r="B56" s="41">
        <f>SUM(B36:B55)</f>
        <v>128000</v>
      </c>
      <c r="C56" s="6">
        <f>SUM(C36:C55)</f>
        <v>151150</v>
      </c>
      <c r="D56" s="41">
        <f>SUM(D36:D55)</f>
        <v>82661</v>
      </c>
      <c r="E56" s="54">
        <f>D56/C56*100</f>
        <v>54.68805822031095</v>
      </c>
      <c r="F56" s="41">
        <f>SUM(F36:F55)</f>
        <v>78871</v>
      </c>
      <c r="G56" s="54">
        <f>F56/C56*100</f>
        <v>52.180615282831624</v>
      </c>
      <c r="H56" s="13"/>
    </row>
    <row r="57" spans="1:8" s="2" customFormat="1" ht="24.75" customHeight="1" x14ac:dyDescent="0.25">
      <c r="A57" s="12" t="s">
        <v>3</v>
      </c>
      <c r="B57" s="42">
        <v>16000</v>
      </c>
      <c r="C57" s="6">
        <v>16000</v>
      </c>
      <c r="D57" s="42">
        <v>14078</v>
      </c>
      <c r="E57" s="51">
        <f t="shared" ref="E57:E60" si="6">D57/C57*100</f>
        <v>87.987499999999997</v>
      </c>
      <c r="F57" s="42">
        <v>14078</v>
      </c>
      <c r="G57" s="51">
        <f t="shared" ref="G57:G60" si="7">F57/C57*100</f>
        <v>87.987499999999997</v>
      </c>
      <c r="H57" s="3"/>
    </row>
    <row r="58" spans="1:8" s="2" customFormat="1" ht="30.75" customHeight="1" x14ac:dyDescent="0.25">
      <c r="A58" s="14" t="s">
        <v>2</v>
      </c>
      <c r="B58" s="41">
        <v>10000</v>
      </c>
      <c r="C58" s="6">
        <f>10000-1188</f>
        <v>8812</v>
      </c>
      <c r="D58" s="41">
        <v>0</v>
      </c>
      <c r="E58" s="54">
        <f t="shared" si="6"/>
        <v>0</v>
      </c>
      <c r="F58" s="41">
        <v>0</v>
      </c>
      <c r="G58" s="54">
        <f t="shared" si="7"/>
        <v>0</v>
      </c>
      <c r="H58" s="30"/>
    </row>
    <row r="59" spans="1:8" s="2" customFormat="1" ht="24.75" customHeight="1" x14ac:dyDescent="0.25">
      <c r="A59" s="11" t="s">
        <v>1</v>
      </c>
      <c r="B59" s="43">
        <f>SUM(B56:B58)</f>
        <v>154000</v>
      </c>
      <c r="C59" s="6">
        <f>SUM(C56:C58)</f>
        <v>175962</v>
      </c>
      <c r="D59" s="43">
        <f>SUM(D56:D58)</f>
        <v>96739</v>
      </c>
      <c r="E59" s="54">
        <f t="shared" si="6"/>
        <v>54.977210988736203</v>
      </c>
      <c r="F59" s="43">
        <f>SUM(F56:F58)</f>
        <v>92949</v>
      </c>
      <c r="G59" s="54">
        <f t="shared" si="7"/>
        <v>52.823336856821356</v>
      </c>
      <c r="H59" s="13"/>
    </row>
    <row r="60" spans="1:8" s="2" customFormat="1" ht="27.75" customHeight="1" x14ac:dyDescent="0.25">
      <c r="A60" s="5" t="s">
        <v>0</v>
      </c>
      <c r="B60" s="44">
        <f>SUM(B59,B35)</f>
        <v>154000</v>
      </c>
      <c r="C60" s="4">
        <f>SUM(C59,C35)</f>
        <v>304769</v>
      </c>
      <c r="D60" s="44">
        <f>SUM(D59,D35)</f>
        <v>167574</v>
      </c>
      <c r="E60" s="54">
        <f t="shared" si="6"/>
        <v>54.983938655178186</v>
      </c>
      <c r="F60" s="44">
        <f>SUM(F35,F59)</f>
        <v>148015</v>
      </c>
      <c r="G60" s="54">
        <f t="shared" si="7"/>
        <v>48.566291191033208</v>
      </c>
      <c r="H60" s="3"/>
    </row>
    <row r="61" spans="1:8" s="2" customFormat="1" ht="31.5" customHeight="1" x14ac:dyDescent="0.25"/>
    <row r="62" spans="1:8" s="2" customFormat="1" ht="31.5" customHeight="1" x14ac:dyDescent="0.25"/>
    <row r="63" spans="1:8" s="2" customFormat="1" ht="31.5" customHeight="1" x14ac:dyDescent="0.25"/>
    <row r="64" spans="1:8" s="2" customFormat="1" ht="31.5" customHeight="1" x14ac:dyDescent="0.25"/>
    <row r="65" s="2" customFormat="1" ht="31.5" customHeight="1" x14ac:dyDescent="0.25"/>
    <row r="66" s="2" customFormat="1" ht="31.5" customHeight="1" x14ac:dyDescent="0.25"/>
    <row r="67" s="2" customFormat="1" ht="31.5" customHeight="1" x14ac:dyDescent="0.25"/>
    <row r="68" s="2" customFormat="1" ht="31.5" customHeight="1" x14ac:dyDescent="0.25"/>
    <row r="69" s="2" customFormat="1" ht="31.5" customHeight="1" x14ac:dyDescent="0.25"/>
    <row r="70" s="2" customFormat="1" ht="31.5" customHeight="1" x14ac:dyDescent="0.25"/>
    <row r="71" s="2" customFormat="1" ht="31.5" customHeight="1" x14ac:dyDescent="0.25"/>
    <row r="72" s="2" customFormat="1" ht="31.5" customHeight="1" x14ac:dyDescent="0.25"/>
    <row r="73" s="2" customFormat="1" ht="31.5" customHeight="1" x14ac:dyDescent="0.25"/>
    <row r="74" s="2" customFormat="1" ht="31.5" customHeight="1" x14ac:dyDescent="0.25"/>
    <row r="75" s="2" customFormat="1" ht="31.5" customHeight="1" x14ac:dyDescent="0.25"/>
    <row r="76" s="2" customFormat="1" ht="31.5" customHeight="1" x14ac:dyDescent="0.25"/>
    <row r="77" s="2" customFormat="1" ht="31.5" customHeight="1" x14ac:dyDescent="0.25"/>
    <row r="78" s="2" customFormat="1" ht="31.5" customHeight="1" x14ac:dyDescent="0.25"/>
    <row r="79" s="2" customFormat="1" ht="31.5" customHeight="1" x14ac:dyDescent="0.25"/>
    <row r="80" s="2" customFormat="1" ht="31.5" customHeight="1" x14ac:dyDescent="0.25"/>
    <row r="81" spans="1:7" s="2" customFormat="1" ht="31.5" customHeight="1" x14ac:dyDescent="0.25"/>
    <row r="82" spans="1:7" s="2" customFormat="1" ht="31.5" customHeight="1" x14ac:dyDescent="0.25"/>
    <row r="83" spans="1:7" s="2" customFormat="1" ht="31.5" customHeight="1" x14ac:dyDescent="0.25"/>
    <row r="84" spans="1:7" s="2" customFormat="1" ht="31.5" customHeight="1" x14ac:dyDescent="0.25"/>
    <row r="85" spans="1:7" s="2" customFormat="1" ht="31.5" customHeight="1" x14ac:dyDescent="0.25"/>
    <row r="86" spans="1:7" s="2" customFormat="1" ht="31.5" customHeight="1" x14ac:dyDescent="0.25"/>
    <row r="87" spans="1:7" s="2" customFormat="1" ht="31.5" customHeight="1" x14ac:dyDescent="0.25"/>
    <row r="88" spans="1:7" s="2" customFormat="1" ht="31.5" customHeight="1" x14ac:dyDescent="0.25"/>
    <row r="89" spans="1:7" s="2" customFormat="1" ht="31.5" customHeight="1" x14ac:dyDescent="0.25"/>
    <row r="90" spans="1:7" s="2" customFormat="1" ht="31.5" customHeight="1" x14ac:dyDescent="0.25"/>
    <row r="91" spans="1:7" s="2" customFormat="1" ht="31.5" customHeight="1" x14ac:dyDescent="0.25"/>
    <row r="92" spans="1:7" s="2" customFormat="1" ht="31.5" customHeight="1" x14ac:dyDescent="0.25"/>
    <row r="93" spans="1:7" s="2" customFormat="1" ht="31.5" customHeight="1" x14ac:dyDescent="0.25"/>
    <row r="94" spans="1:7" ht="31.5" customHeight="1" x14ac:dyDescent="0.25">
      <c r="A94" s="2"/>
      <c r="B94" s="2"/>
      <c r="C94" s="2"/>
      <c r="D94" s="2"/>
      <c r="E94" s="2"/>
      <c r="F94" s="2"/>
      <c r="G94" s="2"/>
    </row>
    <row r="95" spans="1:7" ht="31.5" customHeight="1" x14ac:dyDescent="0.25">
      <c r="A95" s="2"/>
      <c r="B95" s="2"/>
      <c r="C95" s="2"/>
      <c r="D95" s="2"/>
      <c r="E95" s="2"/>
      <c r="F95" s="2"/>
      <c r="G95" s="2"/>
    </row>
    <row r="96" spans="1:7" ht="31.5" customHeight="1" x14ac:dyDescent="0.25">
      <c r="A96" s="2"/>
      <c r="B96" s="2"/>
      <c r="C96" s="2"/>
      <c r="D96" s="2"/>
      <c r="E96" s="2"/>
      <c r="F96" s="2"/>
      <c r="G96" s="2"/>
    </row>
    <row r="97" spans="1:7" ht="31.5" customHeight="1" x14ac:dyDescent="0.25">
      <c r="A97" s="2"/>
      <c r="B97" s="2"/>
      <c r="C97" s="2"/>
      <c r="D97" s="2"/>
      <c r="E97" s="2"/>
      <c r="F97" s="2"/>
      <c r="G97" s="2"/>
    </row>
    <row r="98" spans="1:7" ht="31.5" customHeight="1" x14ac:dyDescent="0.25">
      <c r="A98" s="2"/>
      <c r="B98" s="2"/>
      <c r="C98" s="2"/>
      <c r="D98" s="2"/>
      <c r="E98" s="2"/>
      <c r="F98" s="2"/>
      <c r="G98" s="2"/>
    </row>
    <row r="99" spans="1:7" ht="31.5" customHeight="1" x14ac:dyDescent="0.25">
      <c r="A99" s="2"/>
      <c r="B99" s="2"/>
      <c r="C99" s="2"/>
      <c r="D99" s="2"/>
      <c r="E99" s="2"/>
      <c r="F99" s="2"/>
      <c r="G99" s="2"/>
    </row>
    <row r="100" spans="1:7" ht="31.5" customHeight="1" x14ac:dyDescent="0.25">
      <c r="A100" s="2"/>
      <c r="B100" s="2"/>
      <c r="C100" s="2"/>
      <c r="D100" s="2"/>
      <c r="E100" s="2"/>
      <c r="F100" s="2"/>
      <c r="G100" s="2"/>
    </row>
    <row r="101" spans="1:7" ht="31.5" customHeight="1" x14ac:dyDescent="0.25">
      <c r="A101" s="2"/>
      <c r="B101" s="2"/>
      <c r="C101" s="2"/>
      <c r="D101" s="2"/>
      <c r="E101" s="2"/>
      <c r="F101" s="2"/>
      <c r="G101" s="2"/>
    </row>
  </sheetData>
  <mergeCells count="9">
    <mergeCell ref="L1:L2"/>
    <mergeCell ref="B1:C1"/>
    <mergeCell ref="D1:E1"/>
    <mergeCell ref="F1:G1"/>
    <mergeCell ref="A1:A2"/>
    <mergeCell ref="H1:H2"/>
    <mergeCell ref="I1:I2"/>
    <mergeCell ref="J1:J2"/>
    <mergeCell ref="K1:K2"/>
  </mergeCells>
  <printOptions horizontalCentered="1" headings="1"/>
  <pageMargins left="0.15748031496062992" right="0.15748031496062992" top="1.0629921259842521" bottom="0.55118110236220474" header="0.55118110236220474" footer="0.31496062992125984"/>
  <pageSetup paperSize="9" scale="59" orientation="portrait" r:id="rId1"/>
  <headerFooter alignWithMargins="0">
    <oddHeader>&amp;L&amp;"Times New Roman,Normál"&amp;12Kaposvár Megyei Jogú Város Önkormányzata&amp;C&amp;"Cambria,Félkövér"&amp;16Lakás-, nem lakás ingatlanok felújítása&amp;"Cambria,Normál"
&amp;R&amp;"Times New Roman,Normál" 6.melléklet
/2019.(...) önkormányzati rendelethez
(ezer Ft-ban)</oddHeader>
    <oddFooter>&amp;L&amp;"Times New Roman,Normál"Kaposvár, &amp;D&amp;C&amp;"Times New Roman,Normál"&amp;Z&amp;F/&amp;A     Kenesei Márta
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Éves beszámoló</vt:lpstr>
      <vt:lpstr>'Éves beszámoló'!Nyomtatási_cím</vt:lpstr>
      <vt:lpstr>'Éves beszámoló'!Nyomtatási_terület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horvathlilla</dc:creator>
  <cp:lastModifiedBy>keneseimarta</cp:lastModifiedBy>
  <cp:lastPrinted>2019-03-28T07:31:51Z</cp:lastPrinted>
  <dcterms:created xsi:type="dcterms:W3CDTF">2016-08-18T06:39:35Z</dcterms:created>
  <dcterms:modified xsi:type="dcterms:W3CDTF">2019-03-28T07:31:52Z</dcterms:modified>
</cp:coreProperties>
</file>