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 Fh Rm2" sheetId="1" r:id="rId1"/>
  </sheets>
  <definedNames>
    <definedName name="_xlnm.Print_Titles" localSheetId="0">'9 Fh Rm2'!$A:$A,'9 Fh Rm2'!$1:$2</definedName>
    <definedName name="_xlnm.Print_Area" localSheetId="0">'9 Fh Rm2'!$A$1:$F$226</definedName>
  </definedNames>
  <calcPr fullCalcOnLoad="1"/>
</workbook>
</file>

<file path=xl/sharedStrings.xml><?xml version="1.0" encoding="utf-8"?>
<sst xmlns="http://schemas.openxmlformats.org/spreadsheetml/2006/main" count="281" uniqueCount="267">
  <si>
    <t>Megnevezés</t>
  </si>
  <si>
    <t>Megjegyzés</t>
  </si>
  <si>
    <t>Közlekedés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</si>
  <si>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</si>
  <si>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</si>
  <si>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</si>
  <si>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</si>
  <si>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</si>
  <si>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</si>
  <si>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>Városgazdálkodás összesen</t>
  </si>
  <si>
    <t xml:space="preserve"> Oktatás </t>
  </si>
  <si>
    <t xml:space="preserve"> Oktatás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</si>
  <si>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</si>
  <si>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</si>
  <si>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</si>
  <si>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</si>
  <si>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</si>
  <si>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</si>
  <si>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</si>
  <si>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Művelődés, kultúra összesen</t>
  </si>
  <si>
    <t>Egyéb nem beruházási kiadások</t>
  </si>
  <si>
    <t>Egyéb nem beruh.kiad. összesen</t>
  </si>
  <si>
    <t>Kompenzációs ügyletek</t>
  </si>
  <si>
    <t xml:space="preserve"> Kompenzációs ügyek összesen:</t>
  </si>
  <si>
    <t>Toponári temetőben elvégzendő beruházások</t>
  </si>
  <si>
    <t>Buszvárók telepítése</t>
  </si>
  <si>
    <t>Kisebb közvilágítási fejlesztések</t>
  </si>
  <si>
    <t>Vagyonvédelmi berendezések</t>
  </si>
  <si>
    <t>Pályázatok előkészítése, tervezési feladatok</t>
  </si>
  <si>
    <t xml:space="preserve">Munkáltatói kölcsönalap </t>
  </si>
  <si>
    <t>Egyéb kisebb kiadások</t>
  </si>
  <si>
    <t>Pályázati anyagok előkészítése, másolása</t>
  </si>
  <si>
    <t>Felhalmozási kiadások összesen:</t>
  </si>
  <si>
    <t xml:space="preserve">Élményfürdő üzletrész vásárlása </t>
  </si>
  <si>
    <t>Lakásép. vás. első lakáshoz jutók helyi tám.</t>
  </si>
  <si>
    <t>Lakásmobilitás</t>
  </si>
  <si>
    <t xml:space="preserve">Közműhozzájárulás </t>
  </si>
  <si>
    <t>Földút és járdaépítési program</t>
  </si>
  <si>
    <t>x</t>
  </si>
  <si>
    <t>Engedélyezési,  eljárási díjak és tám.kez.ktg.</t>
  </si>
  <si>
    <t>Vagyonhasznosítás egyéb kisebb kiadásai</t>
  </si>
  <si>
    <t>Autóbusz beszerzés 6 db bioethanol üzemelésű  önerő</t>
  </si>
  <si>
    <t>Kodály és Bárczy Ált.Iskolák akadálymentesítése önerő</t>
  </si>
  <si>
    <t>Kaposvár-K.füred kerékpárút tervezése</t>
  </si>
  <si>
    <t>Bástya u. útépítés tervezése</t>
  </si>
  <si>
    <t>Mező u-i parkoló építés  (folyt.)</t>
  </si>
  <si>
    <t>Toponár-Kaposvár összekötő úthoz  terület vásárlás</t>
  </si>
  <si>
    <t>Pécsi u. egészségházhoz vezető út-járda tervezés</t>
  </si>
  <si>
    <t>Fő u.21. csapadékcsatorna csere</t>
  </si>
  <si>
    <t>Cseri út É-i old.csap.víz elvez.terv korszerűsítése és vízügyi eng.</t>
  </si>
  <si>
    <t>Egyenesi u. Uránia lakóteleptől a buszfordulóig járda építése</t>
  </si>
  <si>
    <t>Monostor u. egyoldali járda építése</t>
  </si>
  <si>
    <t>Béla király u. végétől járda építése a Nyugdíjas Otthonig</t>
  </si>
  <si>
    <t>Kemping u. járda építése Gém utcától kempinghez vezető útig</t>
  </si>
  <si>
    <t>Nyár u.- Jedlik Á.u.-Zrinyi u. által határolt terület vízrendezése</t>
  </si>
  <si>
    <t>Intézmények szennyvízcsatorna rákötései</t>
  </si>
  <si>
    <t xml:space="preserve">Házi szennyvízbeköt.utólagos kiépítése, és házi kisátemelők </t>
  </si>
  <si>
    <t>Polgármesteri Hivatal szennyvíz-átemelő építése</t>
  </si>
  <si>
    <t>Léva u. csapadékvíz elvez.terv</t>
  </si>
  <si>
    <t>Pécsi u.22.orvosi rendelőhöz :víz-, szennyvíz-,csap.víz.vez.terv</t>
  </si>
  <si>
    <t>Kisebb közvilágítási fejlesztések 2007.</t>
  </si>
  <si>
    <t>Közvilágítás:   Mogyoró u, Pipitér u,  Borostyán u.</t>
  </si>
  <si>
    <t>Körtönye utcával szemben a Cseri dűlőbe vezető út</t>
  </si>
  <si>
    <t>Buzsáki u. 2-6 között járda tervezése</t>
  </si>
  <si>
    <t>Parkoló tervezése Madár u-ban a Gárdonyi Iskola előtt</t>
  </si>
  <si>
    <t>Kaposmenti hulladékgazdálkodási program előkészítése</t>
  </si>
  <si>
    <t xml:space="preserve">Húskombinát orvosi rendelő fűtésleválasztás (önk.rész) </t>
  </si>
  <si>
    <t>Sportcsarnok statikai vizsgálat és rekonstrukció tervezése</t>
  </si>
  <si>
    <t>Önkormányzati bérlakásokba vízóra felszerelés</t>
  </si>
  <si>
    <t>Cseri u. 22. sz. alatti lakások vízellátása és szennyvízeleveztése</t>
  </si>
  <si>
    <t>Berzsenyi utca 4. sz. előtt csapadékcsatorna felbővítése</t>
  </si>
  <si>
    <t>Töröcskei művelődési ház szennyvíz rákötése</t>
  </si>
  <si>
    <t>Töröcskei szennyvíz háziátemelők beépítése</t>
  </si>
  <si>
    <t>Kaposvári Uszoda és Gyógyfürdő komplex fejlesztése</t>
  </si>
  <si>
    <t>Mintalakótelepi rekonstrukció II. ütem szökőkút építés</t>
  </si>
  <si>
    <t>Nyugati temető öltözőépület tetőcseréje</t>
  </si>
  <si>
    <t>Szentjakabi Bencés Apátság állagmegóvás</t>
  </si>
  <si>
    <t>Liget szociális otthon bővítésének tervezése</t>
  </si>
  <si>
    <t>Állati hulladék kezelő telep kiviteli terv</t>
  </si>
  <si>
    <t>Működő hulladéklerakó D0,D3 deponiával bővítése: tervezés</t>
  </si>
  <si>
    <t>Működő hulladéklerakó vízjogi eng.és elektromos tervezés</t>
  </si>
  <si>
    <t>Városi Fürdő új termálkút-fej, elektromos ellátás, töltővezeték</t>
  </si>
  <si>
    <t>Belváros rehab.:  Integrált Városfejlesztési Stratégia tan.</t>
  </si>
  <si>
    <t xml:space="preserve">Szabályozási tervek módosítása </t>
  </si>
  <si>
    <t>Deseda-tó körüli túraútvonalak kialakítása.tan.terv</t>
  </si>
  <si>
    <t>Komplex turisztikai ajánlat kialakítása.előzetes mv.tanulmány</t>
  </si>
  <si>
    <t xml:space="preserve">Földterület vásárlás 21m2   Béke u.27-29. </t>
  </si>
  <si>
    <t>Kisajátítási tervek Baross u.9. és Vár 11.</t>
  </si>
  <si>
    <t>Izzó u. művelési ágból kivonás, telekalakítás</t>
  </si>
  <si>
    <t>Szilárd hulladéklerakó bővítéséhez  0132/6 hrsz ingatlan megszerzése</t>
  </si>
  <si>
    <t>Ingatlan visszavásárlás:Somogy Áruház parkoló területe</t>
  </si>
  <si>
    <t>Orgona és Margaréta u közötti játszótér építés első üteme</t>
  </si>
  <si>
    <t>Kaposvári "Életfa" plasztikára levelek készíttetése</t>
  </si>
  <si>
    <t>Arany J.u.15 fogorvosi rendelő akadályment.rámpa</t>
  </si>
  <si>
    <t>Városháza mélyparkoló kivit.terv</t>
  </si>
  <si>
    <t>Ingatlan csere      5727/34 hrsz    2.164 m2   (Korona 2001.Kft)</t>
  </si>
  <si>
    <t xml:space="preserve">67-es út geodéziai munkarész </t>
  </si>
  <si>
    <t>Füredi út 148-152. 012/2hrsz ing.belterületbe csatolás</t>
  </si>
  <si>
    <t>Zselickislak Dózsa Gy u.5. ing.után közműfejlesztési hozzájárulás</t>
  </si>
  <si>
    <t>Volt hajléktalanszálló bontási eng.terve</t>
  </si>
  <si>
    <t xml:space="preserve"> Mindösszesen:</t>
  </si>
  <si>
    <t>Volt katonai lőtér lőszermentesítése</t>
  </si>
  <si>
    <t>Volt katonai lőtér környezetvédelmi állapotfelmérése</t>
  </si>
  <si>
    <t>Kaposvár Energetikai Stratégiai Tanulmány elkészítése</t>
  </si>
  <si>
    <t>Egészségügy és szociális ellátás</t>
  </si>
  <si>
    <t xml:space="preserve">Kaposvár-K.újlak kerékpárút terv </t>
  </si>
  <si>
    <t>Mintalakótelepi rekonstrukció II üt. (Szökőkút terv, játszótér ép.)</t>
  </si>
  <si>
    <t>Belváros rehabilitációja: mv.tan; ép.eng.tervek</t>
  </si>
  <si>
    <t>Liget Időskorúak Otthona: ipari mosógép</t>
  </si>
  <si>
    <t xml:space="preserve">Gördülő sportoknak pálya kialakítása a Városligetben  </t>
  </si>
  <si>
    <t>Donneri körforgalom építése   (Zrinyi-Iszák-Bartók u)</t>
  </si>
  <si>
    <t>Bajcsy-Zs.u. kórházi szakasz visszavétel előkészítése</t>
  </si>
  <si>
    <t>Léva utcai csapadékvízelvezetés kiépítése</t>
  </si>
  <si>
    <t>Sportcsarnok műfüves pálya építése</t>
  </si>
  <si>
    <t>Ügyiratkezelő és Iktató Rendszer inform.infrastruktúta és szoftver</t>
  </si>
  <si>
    <t xml:space="preserve">Buzsáki u .2-6. járdaépítés vízelvezetéssel </t>
  </si>
  <si>
    <t>Kaposvár város kiállítási mobiliák</t>
  </si>
  <si>
    <t xml:space="preserve">Működő hulladéklerakó D0,D3 deponiával bővítése  </t>
  </si>
  <si>
    <t xml:space="preserve">Toponár Mikes K u. telkek eng.tervezés, </t>
  </si>
  <si>
    <t>Toponár Mikes K u. telkek  közművesítése</t>
  </si>
  <si>
    <t>Szabályozási tervek karbantartása</t>
  </si>
  <si>
    <t>Cseri út É-i old. csapadékvízelvezetés kiépítése önerő</t>
  </si>
  <si>
    <t>Turisztika</t>
  </si>
  <si>
    <t>Cseri park kalandjátszótér és kalandpark építés</t>
  </si>
  <si>
    <t>Rippl-Rónai emlékmúzeum látogathatóságának javítása</t>
  </si>
  <si>
    <t>Deseda körüli túraútvonal és kapcsolódó létesítmények építése</t>
  </si>
  <si>
    <t>Rippl-Rónai Emlékház makett</t>
  </si>
  <si>
    <t>Lakótelep rehab:DOMUS és környéke kiviteli tervek</t>
  </si>
  <si>
    <t xml:space="preserve">NOSTRA Ifjúsági Alkotó és Szórakoztató Központ </t>
  </si>
  <si>
    <t xml:space="preserve">Városháza ideiglenes beléptető és munkaidő elszámolási rendszer </t>
  </si>
  <si>
    <t>PM Hivatal déli szárny klíma beszerelése, okmányirodában csere</t>
  </si>
  <si>
    <t>Rippl-Rónai szobor,Trianon emlékmű, Országzászló felállítása (előkészítés)</t>
  </si>
  <si>
    <t>Füredi u.- Raktár u. csp. körforgalom szőkőkútépítés</t>
  </si>
  <si>
    <t>Új vásárcsarnok építéshez kisajátítás</t>
  </si>
  <si>
    <t>Új vásárcsarnok ép.eng.és kivit.tervek, telekalakítás</t>
  </si>
  <si>
    <t>Terhesgondozó és Cs.segítő Kp.    kiviteli tervének elkészítése</t>
  </si>
  <si>
    <t>Fő u. 84.   30 db önkorm.bérlakás ép.kivit.tervdok.</t>
  </si>
  <si>
    <t>Fő u. 84.   30 db önkorm.bérlakás ép.  kivitelezés és egyéb ktg.</t>
  </si>
  <si>
    <t>Dési Huber köz 45 db önkorm.bérlakás ép.eng.és kivit.tervdok.</t>
  </si>
  <si>
    <t xml:space="preserve">Kinizsi ltp. 7.  30 db önkorm.bérlakás ép.eng.és kivit.tervdok. </t>
  </si>
  <si>
    <t>Béla király köz csap.vízelvezetéses járdaép.terv</t>
  </si>
  <si>
    <t>Kanizsai u.19-21.mögötti ingatlancsere Vagyonkezelővel</t>
  </si>
  <si>
    <t>Virágfürdő vendéglátó egységek "C" épület koncessziós építése</t>
  </si>
  <si>
    <t xml:space="preserve">Virágfürdő vendéglátó egységek "C" épület közmű </t>
  </si>
  <si>
    <t>Költségvetési Integrált Gazdálkodási rendszer</t>
  </si>
  <si>
    <t>Klebelberg Kollégium műfüves sportpálya építése</t>
  </si>
  <si>
    <t>Szelektív hulladék gyűjtő sziget 5 db</t>
  </si>
  <si>
    <t>Keleti és  Nyugati temető út aszfaltozás és építés</t>
  </si>
  <si>
    <t>Németh I.- Tallián Gy.u. csp.jelzőlámpás közl.irányítás terv</t>
  </si>
  <si>
    <t xml:space="preserve">Bors István:"Alakoskodó" köztéri szobor stat.terv.díja és  elhelyezése </t>
  </si>
  <si>
    <t>PH: informatikai fejlesztés 2007-2008.; információ tech.védelmi szab.</t>
  </si>
  <si>
    <t>PM Hivatal:  fénymásolók cseréje, eszköz-, gépbesz. 2007-2008.</t>
  </si>
  <si>
    <t>Mintalakótelepi rekonstrukció II.ütem</t>
  </si>
  <si>
    <t>Bérlakásból történő elhelyezéshez, ill. akcióterület megszerzéséhez ing.vásárlása</t>
  </si>
  <si>
    <t>V.Tűzoltóság - 1db  konténer csere-felépítményes gépjármű 20 % önerő</t>
  </si>
  <si>
    <t>V.Tűzoltóság - 1db műszaki mentő gépjármű  20 % önerő</t>
  </si>
  <si>
    <t>Szentjakabi Sportpályához gyalogút kiépítése</t>
  </si>
  <si>
    <t>Városrendezési célra  ingatlan vásárlás</t>
  </si>
  <si>
    <t>Gazdaságfejlesztési Társaság létrehozása</t>
  </si>
  <si>
    <t>Post aktív (borítékoló gép) szoftver-hardver karbantartás</t>
  </si>
  <si>
    <t>Pécsi utca 11. sz. alatti 9 db önkorm.lakás szennyvíz házi csatorna átépítése</t>
  </si>
  <si>
    <t>Vízminőség jav.program:ammóniament. törésponti klórozással.</t>
  </si>
  <si>
    <t>Egészségügy és szociális ellátás összesen</t>
  </si>
  <si>
    <t>Pótigény ill.átcsop.</t>
  </si>
  <si>
    <t xml:space="preserve">   Mód. új előirányzat</t>
  </si>
  <si>
    <t>Eltérés 
 ( +  - )</t>
  </si>
  <si>
    <t xml:space="preserve">Szennyvízcsatornázás Kvár-Töröcske, Simonfa, Zs.szentpál, Zs.kislak </t>
  </si>
  <si>
    <t>Kőrösi Cs.S.u. felújítási terv két önálló dokumentumra bontása</t>
  </si>
  <si>
    <t>Kvár csomóponti jelzőlámpa telepítés tervezése  I-4.+ II-1=5 db</t>
  </si>
  <si>
    <t>Toponári u.(Muskátli-Gyógyszertár közt) geodéziai felmérés</t>
  </si>
  <si>
    <t xml:space="preserve">Városháza okmányiroda akadálymentesítés </t>
  </si>
  <si>
    <t>Tourinform iroda: irodatechnikai és szám.technikai felszerelés</t>
  </si>
  <si>
    <t>Pótigények</t>
  </si>
  <si>
    <t>Pótigények összesen:</t>
  </si>
  <si>
    <t>Városközpont rehabilitáció: Ady E.u. víz, szennyvíz, csapadékvíz hálózatcsere</t>
  </si>
  <si>
    <t>Városközpont rehabilitáció:Telekvásárlás Ady É-i tömb</t>
  </si>
  <si>
    <t>Közter.elkövetett jogsértések visszaszorítása prog.:műszaki eszközök 2007.</t>
  </si>
  <si>
    <t>Közter.elkövetett jogsértések visszaszorítása prog.:műszaki eszközök  2008.</t>
  </si>
  <si>
    <t>Wéber Klára "Bohóc" c.szobor felállítása</t>
  </si>
  <si>
    <t>Átcsop. Egyéb szervezetek támogatása ei.</t>
  </si>
  <si>
    <t>Ingatlancsere:  Baross G.u.19. Társasház  ( 461; 469/1 hrsz )</t>
  </si>
  <si>
    <t>Ivánfahegyalja u. ivóvíz hálózat bővítés tervezési munkái</t>
  </si>
  <si>
    <t>Városközpont rehab.:Kiviteli tervdok.készítése, végleges akcióterületi terv</t>
  </si>
  <si>
    <t>Átcsop: tervezési keretből</t>
  </si>
  <si>
    <t>Rippl-Rónai Emlékmúzeum látogathatóságának fejl.tan.terv</t>
  </si>
  <si>
    <t xml:space="preserve">Átcsop: tervezési keretből </t>
  </si>
  <si>
    <t>Átcsop.útfelújítás ei-hoz</t>
  </si>
  <si>
    <t>179/2008.(VI.30) önk.hat. 3./</t>
  </si>
  <si>
    <t>Sikálós u. vízvezeték hálózat fejlesztés</t>
  </si>
  <si>
    <t>Kvári Gazdaságfejlesztési Kft üzletrészvásárlás</t>
  </si>
  <si>
    <t>Kisgát III.  2288/3 hrsz.   ( MVh.Rt. ÁFÁ-s)</t>
  </si>
  <si>
    <t>Kisgát III.  2108/1 hrsz.   ( MVh.Rt. ÁFÁ-s)</t>
  </si>
  <si>
    <t>Csokonai-köz D-részén csapadékvíz elvezetés közterületen</t>
  </si>
  <si>
    <t>Ivánfahegyalja u. ivóvíz hálózat bővítés kivitelezés</t>
  </si>
  <si>
    <t>Átcsop.Volt katonai lőtér lőszermentesítése ei-ból 3.063eft, 
                  és céltartalékból 1.706eft</t>
  </si>
  <si>
    <t>Talapzat megemelése</t>
  </si>
  <si>
    <t>Maradvány átcsop.</t>
  </si>
  <si>
    <t>2008 évi  mód előirányzat</t>
  </si>
  <si>
    <t>Átcsop. Városgondnokságnak</t>
  </si>
  <si>
    <t>Áth.támogatás kezelési költségére</t>
  </si>
  <si>
    <t>Átcsop útfelújítás tart.keretből: STOP SHOP beruh.kapcs. forgalomeltereléssel éríntett terület</t>
  </si>
  <si>
    <t>Achim A.u.csapadékvíz csatorna átépítése</t>
  </si>
  <si>
    <t>Béla király köz gyalogút és csapadékvíz elvezetés</t>
  </si>
  <si>
    <t>"SÁÉV telep" Hajléktalan Szállóhoz vezető járda építése</t>
  </si>
  <si>
    <t>Béla király út jobb old.járdaép. Benedek E.u.-tól a hídig</t>
  </si>
  <si>
    <t xml:space="preserve">Csalogány u. járdaépítés </t>
  </si>
  <si>
    <t xml:space="preserve">Hold u.útépítés </t>
  </si>
  <si>
    <t>Kankalin u. gyalogút tervezés</t>
  </si>
  <si>
    <t xml:space="preserve">Átcsop: tervezési keretből    </t>
  </si>
  <si>
    <t>Ei.megnevezés módosítás</t>
  </si>
  <si>
    <t>Toldi ltp.Ált.Iskola és Gimnázium akadálymentesítése</t>
  </si>
  <si>
    <t>Arany J.u.Óvoda akadálymentesítése</t>
  </si>
  <si>
    <t>Tám. 85 %  18.650eft</t>
  </si>
  <si>
    <t>185/2008.(VI.30) önk.hat.  hiány terhére 74.400eft,
Volt katonai lőtér lőszermentesítése ei-ból 150eft, 
tervezési keretből 210eft.</t>
  </si>
  <si>
    <t>Eötvös L.Műszaki SZKI műfüves edzőpálya 40*80m, világítással</t>
  </si>
  <si>
    <t>128/2008.(VI.5) önk.hat.2./    5.000eft önerő céltartalékból, 
                                                95.000eft hiány terhére</t>
  </si>
  <si>
    <t>Ingatlan vásárlás 298 hrsz. 85m2</t>
  </si>
  <si>
    <t>Kisgát III.  BITT Kft   ( ÁFÁ-s)</t>
  </si>
  <si>
    <t>15/2008(VI.05)VKMB hat. Lakóközösségi befizetés 697eft</t>
  </si>
  <si>
    <t>TEKI tám. 70% 16.990eft    114/2008(V.14)önk.hat 2.</t>
  </si>
  <si>
    <t>Kaposvár, Tinódi u. vízvezeték hosszabbítás tervezése</t>
  </si>
  <si>
    <t>Kaposvár, Görgei utca vízellátása (300 fm), tervezés</t>
  </si>
  <si>
    <t>Keleti temető új portaépület vizesblokk szerelvényezése</t>
  </si>
  <si>
    <t>Zenepavilon állandó ektromos csatlakozóhely kialakítása</t>
  </si>
  <si>
    <t>Fenyves u. déli részének csapadékvíz elvezető rendszerének átépítése</t>
  </si>
  <si>
    <t>Közvilágítási fejlesztések kiegészítése.</t>
  </si>
  <si>
    <t>Tám. 85 %  2.533eft</t>
  </si>
  <si>
    <t>TEKI tám. 70% 35.411eft  114/2008(V.14)önk.hat 1. 
A műsz.ell.díját a pályázat nem tartalmazza!</t>
  </si>
  <si>
    <t>172/2008(VI.5)önk.hat.  Össz.köt.váll. 64.657eft 2008-2009-2010.</t>
  </si>
  <si>
    <t xml:space="preserve">Városi Fürdő biogázzal ellátása tanulmány </t>
  </si>
  <si>
    <t xml:space="preserve">Városháza okmányirodai ügyfél-hívó és -tájékoztató rendszer </t>
  </si>
  <si>
    <t>Városháza külső víz, szennyvíz, csapadékvíz közmű tervezése</t>
  </si>
  <si>
    <t>Önkorm.intézmények és közterületek csapadékvíz rákötés megszüntetése sz.vízcsat.hálózatra</t>
  </si>
  <si>
    <t>Ingatlan vásárlás Kontrássy u.4.fsz. lakás (233 hrsz 6/250 tul.rész)</t>
  </si>
  <si>
    <t xml:space="preserve">151/2008.(VI.05) önk.hat. </t>
  </si>
  <si>
    <t>Ingatlan vásárlás Bástya u. útépítéshez</t>
  </si>
  <si>
    <t>31/2008.(VIII.18.) polgármesteri hat.: elővásárlás</t>
  </si>
  <si>
    <t>Tám. ÖM.  700eft; önerő céltartalékból: 2.070eft</t>
  </si>
  <si>
    <t xml:space="preserve">180/2008(VI.30)önk.hat.   2./ </t>
  </si>
  <si>
    <t>Ingatlan vásárlás: Keleti ipari park bővítése, 17 ha 7588 m2</t>
  </si>
  <si>
    <t>15.jsz. Szigetvári u."Ballakúti.u." mh.város felé</t>
  </si>
  <si>
    <t>Pályázat benyújtásakor</t>
  </si>
  <si>
    <t>Élményfürdő  garancialis visszatartás</t>
  </si>
  <si>
    <t>szövegmód.</t>
  </si>
  <si>
    <t>A 0556/2 hrsz.ing.értékesítése meghiusult</t>
  </si>
  <si>
    <t xml:space="preserve">Desedai strandröplabda pálya építése </t>
  </si>
  <si>
    <t>Céltartalékból</t>
  </si>
  <si>
    <t>Rend.levél: hiány terhére</t>
  </si>
  <si>
    <t>Költségvetési hiány terhére +21.912eft 
Átcsop.útfelújításhoz Nap u.tervezés 1.080eft</t>
  </si>
  <si>
    <t>Ady D-i tömb   ingatlan adás-vétel   /  Center Invest</t>
  </si>
  <si>
    <t>Pályázat alapján</t>
  </si>
  <si>
    <t>Céltartalék terhére</t>
  </si>
  <si>
    <t>"AGÓRA" mf.közösségi központ megval.tan.; építészeti tan.terv;  és építési eng.terv</t>
  </si>
  <si>
    <t xml:space="preserve">Átcsop: tervezési keretből 180eft, </t>
  </si>
  <si>
    <t>Városközpont rehabilitáció: Városháza mélygarázs építése, közműkiváltások</t>
  </si>
  <si>
    <r>
      <t xml:space="preserve">Szennyvíziszap-kezelés hosszútávú megoldása előzetes </t>
    </r>
    <r>
      <rPr>
        <b/>
        <i/>
        <sz val="11"/>
        <color indexed="8"/>
        <rFont val="Times New Roman"/>
        <family val="1"/>
      </rPr>
      <t>és részletes</t>
    </r>
    <r>
      <rPr>
        <b/>
        <sz val="11"/>
        <color indexed="8"/>
        <rFont val="Times New Roman"/>
        <family val="1"/>
      </rPr>
      <t xml:space="preserve"> mv.tan.</t>
    </r>
  </si>
  <si>
    <r>
      <t xml:space="preserve">Állati hulladék kezelő telep 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EU  -  KIOP</t>
    </r>
  </si>
  <si>
    <r>
      <t>V.Tűzoltóság - mentési védőfelsze.</t>
    </r>
    <r>
      <rPr>
        <sz val="10"/>
        <color indexed="8"/>
        <rFont val="Times New Roman"/>
        <family val="1"/>
      </rPr>
      <t>ruha,sisak,álarc, légzőkészülék 20 % önerő</t>
    </r>
  </si>
  <si>
    <r>
      <t xml:space="preserve">Keleti temető </t>
    </r>
    <r>
      <rPr>
        <sz val="10"/>
        <color indexed="8"/>
        <rFont val="Times New Roman"/>
        <family val="1"/>
      </rPr>
      <t>Pécsi út felőli old.kriptasor és urnaliget kialakítása, kerítés áthely.</t>
    </r>
  </si>
  <si>
    <r>
      <t xml:space="preserve">Városi vízmű létrehozásához </t>
    </r>
    <r>
      <rPr>
        <b/>
        <sz val="11"/>
        <color indexed="8"/>
        <rFont val="Times New Roman"/>
        <family val="1"/>
      </rPr>
      <t>alaptőke</t>
    </r>
  </si>
  <si>
    <r>
      <t xml:space="preserve">Vásárcsarnok </t>
    </r>
    <r>
      <rPr>
        <b/>
        <sz val="11"/>
        <color indexed="8"/>
        <rFont val="Times New Roman"/>
        <family val="1"/>
      </rPr>
      <t>100.</t>
    </r>
    <r>
      <rPr>
        <sz val="11"/>
        <color indexed="8"/>
        <rFont val="Times New Roman"/>
        <family val="1"/>
      </rPr>
      <t xml:space="preserve"> sorszámú pavilon megvásárlása </t>
    </r>
  </si>
  <si>
    <r>
      <t>Ingatlan vásárlás:   Noszlopy G.u.82/9 hrsz   4m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</si>
  <si>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179/2008.(VI.30) önk.hat. 2./    </t>
    </r>
    <r>
      <rPr>
        <i/>
        <sz val="10"/>
        <color indexed="8"/>
        <rFont val="Times New Roman"/>
        <family val="1"/>
      </rPr>
      <t>Kapos H.</t>
    </r>
  </si>
  <si>
    <r>
      <t>Ingatlan vásárlás Krúdy u.    7514/3 hrsz - 2246m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és 7515/14 hrsz - 1305m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</si>
  <si>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Átcsop. Gondnoksági Irodának </t>
    </r>
    <r>
      <rPr>
        <b/>
        <sz val="10"/>
        <color indexed="8"/>
        <rFont val="Times New Roman"/>
        <family val="1"/>
      </rPr>
      <t xml:space="preserve">180eft </t>
    </r>
  </si>
  <si>
    <r>
      <t xml:space="preserve">Rippl-Rónai "Szamaras kordé" </t>
    </r>
    <r>
      <rPr>
        <sz val="10"/>
        <color indexed="8"/>
        <rFont val="Times New Roman"/>
        <family val="1"/>
      </rPr>
      <t>szobor tervpály.és Bors István 2 db köztéri alkotásának elhely.</t>
    </r>
  </si>
  <si>
    <r>
      <rPr>
        <i/>
        <u val="single"/>
        <sz val="10"/>
        <color indexed="8"/>
        <rFont val="Times New Roman"/>
        <family val="1"/>
      </rPr>
      <t>Átcsop</t>
    </r>
    <r>
      <rPr>
        <sz val="10"/>
        <color indexed="8"/>
        <rFont val="Times New Roman"/>
        <family val="1"/>
      </rPr>
      <t xml:space="preserve">: Hull.lerakó bőv.vill.terv 120+260eft,
Szennyvíziszap kezelés  előzetes, és részletes mvaltan.13.880eft,
Szab.terv mód.munkarész: PIAC tömb és AGÓRA tömb 400+ 400eft,
Jelzőlámpás csomópont.terv:  Tallián Gy u  + Németh I fasor  320eft,
Út-,járdaépítési terv: Kankalin u. 264eft
Szabályozási terv III/A    600eft,
AGÓRA kapcs.parkolók  terv.alaptérkép 180eft,
Hulladéklerakó bővítése: erdőtelepítés  210eft,
Városi Fürdő biogázzal ellátása: tanulmány   240eft,
Városháza külső víz, szennyvíz, csap.víz közmű kiváltások 1.560eft,
Tinódi u. vízvezeték hosszabbítás tervezése  348eft,
Kaposvár, Görgei utca vízellátása (300 fm), tervezés 450eft,
</t>
    </r>
    <r>
      <rPr>
        <i/>
        <u val="single"/>
        <sz val="10"/>
        <color indexed="8"/>
        <rFont val="Times New Roman"/>
        <family val="1"/>
      </rPr>
      <t>Átcsop.önkorm.kiad.</t>
    </r>
    <r>
      <rPr>
        <sz val="10"/>
        <color indexed="8"/>
        <rFont val="Times New Roman"/>
        <family val="1"/>
      </rPr>
      <t xml:space="preserve">: TEUT pály.útfelújítási műsz.dok.660eft;
TEUT, TEKI pályázati díjak 1.401eft;
"Esélyegyenlőségi programok..." pályázat készítése 3.000eft,
  </t>
    </r>
    <r>
      <rPr>
        <u val="single"/>
        <sz val="10"/>
        <color indexed="8"/>
        <rFont val="Times New Roman"/>
        <family val="1"/>
      </rPr>
      <t>Lakás, nem lakás felúj.-hoz</t>
    </r>
    <r>
      <rPr>
        <sz val="10"/>
        <color indexed="8"/>
        <rFont val="Times New Roman"/>
        <family val="1"/>
      </rPr>
      <t xml:space="preserve"> SÁVHÁZ elektromos hálózatterv  600eft,
</t>
    </r>
    <r>
      <rPr>
        <b/>
        <sz val="10"/>
        <color indexed="8"/>
        <rFont val="Times New Roman"/>
        <family val="1"/>
      </rPr>
      <t>Keretemelés: 25.989eft.</t>
    </r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</si>
</sst>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yyyy/mm/dd;@"/>
    <numFmt numFmtId="189" formatCode="mmm/yyyy"/>
    <numFmt numFmtId="190" formatCode="[$-40E]yyyy\.\ mmmm\ d\.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17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wrapText="1"/>
    </xf>
    <xf numFmtId="3" fontId="17" fillId="0" borderId="1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4" fillId="0" borderId="12" xfId="57" applyNumberFormat="1" applyFont="1" applyFill="1" applyBorder="1" applyAlignment="1">
      <alignment horizontal="right" wrapText="1"/>
      <protection/>
    </xf>
    <xf numFmtId="3" fontId="24" fillId="0" borderId="13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3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3" fontId="17" fillId="0" borderId="10" xfId="0" applyNumberFormat="1" applyFont="1" applyFill="1" applyBorder="1" applyAlignment="1">
      <alignment horizontal="left" wrapText="1"/>
    </xf>
    <xf numFmtId="3" fontId="23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3" fontId="23" fillId="0" borderId="11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wrapText="1"/>
    </xf>
    <xf numFmtId="168" fontId="23" fillId="0" borderId="0" xfId="0" applyNumberFormat="1" applyFont="1" applyFill="1" applyBorder="1" applyAlignment="1">
      <alignment wrapText="1"/>
    </xf>
    <xf numFmtId="168" fontId="24" fillId="0" borderId="15" xfId="0" applyNumberFormat="1" applyFont="1" applyFill="1" applyBorder="1" applyAlignment="1">
      <alignment horizontal="center" wrapText="1"/>
    </xf>
    <xf numFmtId="168" fontId="23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168" fontId="23" fillId="0" borderId="15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4" fillId="0" borderId="13" xfId="0" applyNumberFormat="1" applyFont="1" applyFill="1" applyBorder="1" applyAlignment="1">
      <alignment horizontal="right"/>
    </xf>
    <xf numFmtId="49" fontId="22" fillId="0" borderId="16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wrapText="1"/>
    </xf>
    <xf numFmtId="49" fontId="21" fillId="0" borderId="16" xfId="0" applyNumberFormat="1" applyFont="1" applyFill="1" applyBorder="1" applyAlignment="1">
      <alignment horizontal="left" wrapText="1"/>
    </xf>
    <xf numFmtId="49" fontId="22" fillId="0" borderId="17" xfId="0" applyNumberFormat="1" applyFont="1" applyFill="1" applyBorder="1" applyAlignment="1">
      <alignment horizontal="right"/>
    </xf>
    <xf numFmtId="49" fontId="21" fillId="0" borderId="16" xfId="0" applyNumberFormat="1" applyFont="1" applyFill="1" applyBorder="1" applyAlignment="1">
      <alignment horizontal="left"/>
    </xf>
    <xf numFmtId="0" fontId="21" fillId="0" borderId="16" xfId="0" applyNumberFormat="1" applyFont="1" applyFill="1" applyBorder="1" applyAlignment="1">
      <alignment horizontal="left"/>
    </xf>
    <xf numFmtId="49" fontId="22" fillId="0" borderId="16" xfId="0" applyNumberFormat="1" applyFont="1" applyFill="1" applyBorder="1" applyAlignment="1">
      <alignment wrapText="1"/>
    </xf>
    <xf numFmtId="3" fontId="21" fillId="0" borderId="16" xfId="0" applyNumberFormat="1" applyFont="1" applyFill="1" applyBorder="1" applyAlignment="1">
      <alignment horizontal="left" wrapText="1"/>
    </xf>
    <xf numFmtId="49" fontId="22" fillId="0" borderId="18" xfId="0" applyNumberFormat="1" applyFont="1" applyFill="1" applyBorder="1" applyAlignment="1">
      <alignment/>
    </xf>
    <xf numFmtId="49" fontId="21" fillId="0" borderId="19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49" fontId="22" fillId="0" borderId="16" xfId="0" applyNumberFormat="1" applyFont="1" applyFill="1" applyBorder="1" applyAlignment="1">
      <alignment horizontal="left" wrapText="1"/>
    </xf>
    <xf numFmtId="49" fontId="21" fillId="0" borderId="16" xfId="0" applyNumberFormat="1" applyFont="1" applyFill="1" applyBorder="1" applyAlignment="1">
      <alignment horizontal="right"/>
    </xf>
    <xf numFmtId="49" fontId="21" fillId="0" borderId="16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49" fontId="21" fillId="0" borderId="19" xfId="0" applyNumberFormat="1" applyFont="1" applyFill="1" applyBorder="1" applyAlignment="1">
      <alignment vertical="top" wrapText="1"/>
    </xf>
    <xf numFmtId="3" fontId="23" fillId="0" borderId="20" xfId="0" applyNumberFormat="1" applyFont="1" applyFill="1" applyBorder="1" applyAlignment="1">
      <alignment horizontal="left"/>
    </xf>
    <xf numFmtId="0" fontId="21" fillId="0" borderId="10" xfId="56" applyFont="1" applyFill="1" applyBorder="1">
      <alignment/>
      <protection/>
    </xf>
    <xf numFmtId="3" fontId="21" fillId="0" borderId="19" xfId="0" applyNumberFormat="1" applyFont="1" applyFill="1" applyBorder="1" applyAlignment="1">
      <alignment wrapText="1"/>
    </xf>
    <xf numFmtId="3" fontId="21" fillId="0" borderId="16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49" fontId="21" fillId="0" borderId="23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 horizontal="left"/>
    </xf>
    <xf numFmtId="0" fontId="21" fillId="0" borderId="16" xfId="56" applyFont="1" applyFill="1" applyBorder="1" applyAlignment="1">
      <alignment horizontal="left"/>
      <protection/>
    </xf>
    <xf numFmtId="0" fontId="21" fillId="0" borderId="16" xfId="56" applyFont="1" applyFill="1" applyBorder="1" applyAlignment="1">
      <alignment horizontal="left" wrapText="1"/>
      <protection/>
    </xf>
    <xf numFmtId="3" fontId="24" fillId="0" borderId="13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07.mell.Út-híd-járdafelújítások" xfId="56"/>
    <cellStyle name="Normál_Pályázatok 200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226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77.375" style="5" customWidth="1"/>
    <col min="2" max="4" width="11.75390625" style="30" customWidth="1"/>
    <col min="5" max="5" width="11.75390625" style="31" customWidth="1"/>
    <col min="6" max="6" width="59.875" style="46" customWidth="1"/>
    <col min="7" max="16384" width="9.125" style="21" customWidth="1"/>
  </cols>
  <sheetData>
    <row r="1" spans="1:6" s="19" customFormat="1" ht="30" customHeight="1">
      <c r="A1" s="76" t="s">
        <v>0</v>
      </c>
      <c r="B1" s="79" t="s">
        <v>197</v>
      </c>
      <c r="C1" s="81" t="s">
        <v>163</v>
      </c>
      <c r="D1" s="81" t="s">
        <v>164</v>
      </c>
      <c r="E1" s="81" t="s">
        <v>165</v>
      </c>
      <c r="F1" s="77" t="s">
        <v>1</v>
      </c>
    </row>
    <row r="2" spans="1:6" s="19" customFormat="1" ht="16.5" customHeight="1">
      <c r="A2" s="76"/>
      <c r="B2" s="80"/>
      <c r="C2" s="81"/>
      <c r="D2" s="81"/>
      <c r="E2" s="81"/>
      <c r="F2" s="78"/>
    </row>
    <row r="3" spans="1:6" s="19" customFormat="1" ht="20.25" customHeight="1">
      <c r="A3" s="1" t="s">
        <v>2</v>
      </c>
      <c r="B3" s="29"/>
      <c r="C3" s="29"/>
      <c r="D3" s="29"/>
      <c r="E3" s="32"/>
      <c r="F3" s="44"/>
    </row>
    <row r="4" spans="1:6" s="19" customFormat="1" ht="15" customHeight="1">
      <c r="A4" s="3" t="s">
        <v>62</v>
      </c>
      <c r="B4" s="13">
        <f>4962-192</f>
        <v>4770</v>
      </c>
      <c r="C4" s="28">
        <v>0</v>
      </c>
      <c r="D4" s="28">
        <f aca="true" t="shared" si="0" ref="D4:D28">+B4+C4</f>
        <v>4770</v>
      </c>
      <c r="E4" s="28">
        <f aca="true" t="shared" si="1" ref="E4:E28">+D4-B4</f>
        <v>0</v>
      </c>
      <c r="F4" s="45"/>
    </row>
    <row r="5" spans="1:6" s="19" customFormat="1" ht="15" customHeight="1">
      <c r="A5" s="3" t="s">
        <v>51</v>
      </c>
      <c r="B5" s="13">
        <f>6877-258</f>
        <v>6619</v>
      </c>
      <c r="C5" s="28">
        <v>0</v>
      </c>
      <c r="D5" s="28">
        <f t="shared" si="0"/>
        <v>6619</v>
      </c>
      <c r="E5" s="28">
        <f t="shared" si="1"/>
        <v>0</v>
      </c>
      <c r="F5" s="45"/>
    </row>
    <row r="6" spans="1:6" s="19" customFormat="1" ht="15" customHeight="1">
      <c r="A6" s="3" t="s">
        <v>52</v>
      </c>
      <c r="B6" s="13">
        <f>3865-108</f>
        <v>3757</v>
      </c>
      <c r="C6" s="28">
        <v>0</v>
      </c>
      <c r="D6" s="28">
        <f t="shared" si="0"/>
        <v>3757</v>
      </c>
      <c r="E6" s="28">
        <f t="shared" si="1"/>
        <v>0</v>
      </c>
      <c r="F6" s="45"/>
    </row>
    <row r="7" spans="1:6" s="19" customFormat="1" ht="15" customHeight="1">
      <c r="A7" s="3" t="s">
        <v>53</v>
      </c>
      <c r="B7" s="13">
        <f>1738-115</f>
        <v>1623</v>
      </c>
      <c r="C7" s="28">
        <v>0</v>
      </c>
      <c r="D7" s="28">
        <f t="shared" si="0"/>
        <v>1623</v>
      </c>
      <c r="E7" s="28">
        <f t="shared" si="1"/>
        <v>0</v>
      </c>
      <c r="F7" s="45"/>
    </row>
    <row r="8" spans="1:6" s="19" customFormat="1" ht="15" customHeight="1">
      <c r="A8" s="3" t="s">
        <v>50</v>
      </c>
      <c r="B8" s="13">
        <v>4380</v>
      </c>
      <c r="C8" s="28">
        <v>0</v>
      </c>
      <c r="D8" s="28">
        <f t="shared" si="0"/>
        <v>4380</v>
      </c>
      <c r="E8" s="28">
        <f t="shared" si="1"/>
        <v>0</v>
      </c>
      <c r="F8" s="45"/>
    </row>
    <row r="9" spans="1:6" s="19" customFormat="1" ht="15" customHeight="1">
      <c r="A9" s="3" t="s">
        <v>43</v>
      </c>
      <c r="B9" s="13">
        <f>1142+600</f>
        <v>1742</v>
      </c>
      <c r="C9" s="28">
        <v>0</v>
      </c>
      <c r="D9" s="28">
        <f t="shared" si="0"/>
        <v>1742</v>
      </c>
      <c r="E9" s="28">
        <f t="shared" si="1"/>
        <v>0</v>
      </c>
      <c r="F9" s="46"/>
    </row>
    <row r="10" spans="1:6" s="19" customFormat="1" ht="15" customHeight="1">
      <c r="A10" s="3" t="s">
        <v>105</v>
      </c>
      <c r="B10" s="13">
        <v>2520</v>
      </c>
      <c r="C10" s="28">
        <v>0</v>
      </c>
      <c r="D10" s="28">
        <f t="shared" si="0"/>
        <v>2520</v>
      </c>
      <c r="E10" s="28">
        <f t="shared" si="1"/>
        <v>0</v>
      </c>
      <c r="F10" s="46"/>
    </row>
    <row r="11" spans="1:6" s="19" customFormat="1" ht="15" customHeight="1">
      <c r="A11" s="3" t="s">
        <v>44</v>
      </c>
      <c r="B11" s="13">
        <v>2160</v>
      </c>
      <c r="C11" s="28">
        <v>0</v>
      </c>
      <c r="D11" s="28">
        <f t="shared" si="0"/>
        <v>2160</v>
      </c>
      <c r="E11" s="28">
        <f t="shared" si="1"/>
        <v>0</v>
      </c>
      <c r="F11" s="46"/>
    </row>
    <row r="12" spans="1:6" s="19" customFormat="1" ht="15" customHeight="1">
      <c r="A12" s="3" t="s">
        <v>45</v>
      </c>
      <c r="B12" s="13">
        <f>3000-276</f>
        <v>2724</v>
      </c>
      <c r="C12" s="28">
        <v>0</v>
      </c>
      <c r="D12" s="28">
        <f t="shared" si="0"/>
        <v>2724</v>
      </c>
      <c r="E12" s="28">
        <f t="shared" si="1"/>
        <v>0</v>
      </c>
      <c r="F12" s="46"/>
    </row>
    <row r="13" spans="1:6" s="19" customFormat="1" ht="15" customHeight="1">
      <c r="A13" s="3" t="s">
        <v>140</v>
      </c>
      <c r="B13" s="13">
        <v>96</v>
      </c>
      <c r="C13" s="28">
        <v>0</v>
      </c>
      <c r="D13" s="28">
        <f t="shared" si="0"/>
        <v>96</v>
      </c>
      <c r="E13" s="28">
        <f t="shared" si="1"/>
        <v>0</v>
      </c>
      <c r="F13" s="45"/>
    </row>
    <row r="14" spans="1:6" s="19" customFormat="1" ht="15" customHeight="1">
      <c r="A14" s="3" t="s">
        <v>63</v>
      </c>
      <c r="B14" s="13">
        <v>96</v>
      </c>
      <c r="C14" s="28">
        <v>0</v>
      </c>
      <c r="D14" s="28">
        <f t="shared" si="0"/>
        <v>96</v>
      </c>
      <c r="E14" s="28">
        <f t="shared" si="1"/>
        <v>0</v>
      </c>
      <c r="F14" s="45"/>
    </row>
    <row r="15" spans="1:6" s="19" customFormat="1" ht="15" customHeight="1">
      <c r="A15" s="3" t="s">
        <v>64</v>
      </c>
      <c r="B15" s="13">
        <v>38</v>
      </c>
      <c r="C15" s="28">
        <v>0</v>
      </c>
      <c r="D15" s="28">
        <f t="shared" si="0"/>
        <v>38</v>
      </c>
      <c r="E15" s="28">
        <f t="shared" si="1"/>
        <v>0</v>
      </c>
      <c r="F15" s="45"/>
    </row>
    <row r="16" spans="1:6" s="19" customFormat="1" ht="15" customHeight="1">
      <c r="A16" s="2" t="s">
        <v>47</v>
      </c>
      <c r="B16" s="13">
        <v>764</v>
      </c>
      <c r="C16" s="28">
        <v>0</v>
      </c>
      <c r="D16" s="28">
        <f t="shared" si="0"/>
        <v>764</v>
      </c>
      <c r="E16" s="28">
        <f t="shared" si="1"/>
        <v>0</v>
      </c>
      <c r="F16" s="47"/>
    </row>
    <row r="17" spans="1:6" s="20" customFormat="1" ht="16.5" customHeight="1">
      <c r="A17" s="7" t="s">
        <v>156</v>
      </c>
      <c r="B17" s="13">
        <v>50</v>
      </c>
      <c r="C17" s="28">
        <v>-50</v>
      </c>
      <c r="D17" s="28">
        <f t="shared" si="0"/>
        <v>0</v>
      </c>
      <c r="E17" s="28">
        <f t="shared" si="1"/>
        <v>-50</v>
      </c>
      <c r="F17" s="46"/>
    </row>
    <row r="18" spans="1:6" s="19" customFormat="1" ht="27.75" customHeight="1">
      <c r="A18" s="62" t="s">
        <v>37</v>
      </c>
      <c r="B18" s="13">
        <v>38400</v>
      </c>
      <c r="C18" s="28">
        <f>-C19-C20-C21-C22-C23+21912-1080</f>
        <v>-38400</v>
      </c>
      <c r="D18" s="28">
        <f t="shared" si="0"/>
        <v>0</v>
      </c>
      <c r="E18" s="28">
        <f t="shared" si="1"/>
        <v>-38400</v>
      </c>
      <c r="F18" s="63" t="s">
        <v>248</v>
      </c>
    </row>
    <row r="19" spans="1:6" s="19" customFormat="1" ht="17.25" customHeight="1">
      <c r="A19" s="3" t="s">
        <v>202</v>
      </c>
      <c r="B19" s="36" t="s">
        <v>38</v>
      </c>
      <c r="C19" s="28">
        <v>11124</v>
      </c>
      <c r="D19" s="28">
        <f aca="true" t="shared" si="2" ref="D19:E24">+C19</f>
        <v>11124</v>
      </c>
      <c r="E19" s="28">
        <f t="shared" si="2"/>
        <v>11124</v>
      </c>
      <c r="F19" s="63"/>
    </row>
    <row r="20" spans="1:6" s="19" customFormat="1" ht="17.25" customHeight="1">
      <c r="A20" s="3" t="s">
        <v>203</v>
      </c>
      <c r="B20" s="36" t="s">
        <v>38</v>
      </c>
      <c r="C20" s="28">
        <f>13284+540</f>
        <v>13824</v>
      </c>
      <c r="D20" s="28">
        <f t="shared" si="2"/>
        <v>13824</v>
      </c>
      <c r="E20" s="28">
        <f t="shared" si="2"/>
        <v>13824</v>
      </c>
      <c r="F20" s="46"/>
    </row>
    <row r="21" spans="1:6" s="19" customFormat="1" ht="17.25" customHeight="1">
      <c r="A21" s="3" t="s">
        <v>204</v>
      </c>
      <c r="B21" s="36" t="s">
        <v>38</v>
      </c>
      <c r="C21" s="28">
        <f>8784+720</f>
        <v>9504</v>
      </c>
      <c r="D21" s="28">
        <f t="shared" si="2"/>
        <v>9504</v>
      </c>
      <c r="E21" s="28">
        <f t="shared" si="2"/>
        <v>9504</v>
      </c>
      <c r="F21" s="46"/>
    </row>
    <row r="22" spans="1:6" s="19" customFormat="1" ht="17.25" customHeight="1">
      <c r="A22" s="3" t="s">
        <v>205</v>
      </c>
      <c r="B22" s="36" t="s">
        <v>38</v>
      </c>
      <c r="C22" s="28">
        <f>8976+720</f>
        <v>9696</v>
      </c>
      <c r="D22" s="28">
        <f t="shared" si="2"/>
        <v>9696</v>
      </c>
      <c r="E22" s="28">
        <f t="shared" si="2"/>
        <v>9696</v>
      </c>
      <c r="F22" s="46"/>
    </row>
    <row r="23" spans="1:6" s="19" customFormat="1" ht="17.25" customHeight="1">
      <c r="A23" s="3" t="s">
        <v>206</v>
      </c>
      <c r="B23" s="36" t="s">
        <v>38</v>
      </c>
      <c r="C23" s="28">
        <f>14424+660</f>
        <v>15084</v>
      </c>
      <c r="D23" s="28">
        <f t="shared" si="2"/>
        <v>15084</v>
      </c>
      <c r="E23" s="28">
        <f t="shared" si="2"/>
        <v>15084</v>
      </c>
      <c r="F23" s="46"/>
    </row>
    <row r="24" spans="1:6" s="19" customFormat="1" ht="17.25" customHeight="1">
      <c r="A24" s="3" t="s">
        <v>207</v>
      </c>
      <c r="B24" s="36">
        <v>0</v>
      </c>
      <c r="C24" s="28">
        <v>264</v>
      </c>
      <c r="D24" s="28">
        <f t="shared" si="2"/>
        <v>264</v>
      </c>
      <c r="E24" s="28">
        <f t="shared" si="2"/>
        <v>264</v>
      </c>
      <c r="F24" s="46" t="s">
        <v>208</v>
      </c>
    </row>
    <row r="25" spans="1:6" s="20" customFormat="1" ht="18.75" customHeight="1">
      <c r="A25" s="3" t="s">
        <v>115</v>
      </c>
      <c r="B25" s="13">
        <v>7600</v>
      </c>
      <c r="C25" s="28">
        <v>0</v>
      </c>
      <c r="D25" s="28">
        <f t="shared" si="0"/>
        <v>7600</v>
      </c>
      <c r="E25" s="28">
        <f t="shared" si="1"/>
        <v>0</v>
      </c>
      <c r="F25" s="46"/>
    </row>
    <row r="26" spans="1:6" s="19" customFormat="1" ht="18.75" customHeight="1">
      <c r="A26" s="7" t="s">
        <v>25</v>
      </c>
      <c r="B26" s="13">
        <v>3000</v>
      </c>
      <c r="C26" s="28">
        <v>508</v>
      </c>
      <c r="D26" s="28">
        <f t="shared" si="0"/>
        <v>3508</v>
      </c>
      <c r="E26" s="28">
        <f t="shared" si="1"/>
        <v>508</v>
      </c>
      <c r="F26" s="46" t="s">
        <v>240</v>
      </c>
    </row>
    <row r="27" spans="1:6" s="19" customFormat="1" ht="18.75" customHeight="1">
      <c r="A27" s="3" t="s">
        <v>111</v>
      </c>
      <c r="B27" s="13">
        <v>2000</v>
      </c>
      <c r="C27" s="28">
        <v>0</v>
      </c>
      <c r="D27" s="28">
        <f t="shared" si="0"/>
        <v>2000</v>
      </c>
      <c r="E27" s="28">
        <f t="shared" si="1"/>
        <v>0</v>
      </c>
      <c r="F27" s="46"/>
    </row>
    <row r="28" spans="1:6" s="19" customFormat="1" ht="26.25" customHeight="1">
      <c r="A28" s="9" t="s">
        <v>110</v>
      </c>
      <c r="B28" s="13">
        <v>40000</v>
      </c>
      <c r="C28" s="28">
        <f>10588+412</f>
        <v>11000</v>
      </c>
      <c r="D28" s="28">
        <f t="shared" si="0"/>
        <v>51000</v>
      </c>
      <c r="E28" s="28">
        <f t="shared" si="1"/>
        <v>11000</v>
      </c>
      <c r="F28" s="46" t="s">
        <v>227</v>
      </c>
    </row>
    <row r="29" spans="1:6" s="22" customFormat="1" ht="18.75" customHeight="1">
      <c r="A29" s="7" t="s">
        <v>148</v>
      </c>
      <c r="B29" s="13">
        <v>1000</v>
      </c>
      <c r="C29" s="28">
        <v>320</v>
      </c>
      <c r="D29" s="28">
        <f>+B29+C29</f>
        <v>1320</v>
      </c>
      <c r="E29" s="28">
        <f>+D29-B29</f>
        <v>320</v>
      </c>
      <c r="F29" s="46" t="s">
        <v>185</v>
      </c>
    </row>
    <row r="30" spans="1:6" s="22" customFormat="1" ht="18.75" customHeight="1">
      <c r="A30" s="64" t="s">
        <v>167</v>
      </c>
      <c r="B30" s="13">
        <v>600</v>
      </c>
      <c r="C30" s="28">
        <v>-600</v>
      </c>
      <c r="D30" s="28">
        <f>+B30+C30</f>
        <v>0</v>
      </c>
      <c r="E30" s="28">
        <f>+D30-B30</f>
        <v>-600</v>
      </c>
      <c r="F30" s="46" t="s">
        <v>186</v>
      </c>
    </row>
    <row r="31" spans="1:6" s="22" customFormat="1" ht="18.75" customHeight="1">
      <c r="A31" s="64" t="s">
        <v>168</v>
      </c>
      <c r="B31" s="13">
        <v>6600</v>
      </c>
      <c r="C31" s="28">
        <v>0</v>
      </c>
      <c r="D31" s="28">
        <f>+B31+C31</f>
        <v>6600</v>
      </c>
      <c r="E31" s="28">
        <f>+D31-B31</f>
        <v>0</v>
      </c>
      <c r="F31" s="46"/>
    </row>
    <row r="32" spans="1:6" s="22" customFormat="1" ht="18.75" customHeight="1">
      <c r="A32" s="64" t="s">
        <v>169</v>
      </c>
      <c r="B32" s="13">
        <v>360</v>
      </c>
      <c r="C32" s="28">
        <v>0</v>
      </c>
      <c r="D32" s="28">
        <f>+B32+C32</f>
        <v>360</v>
      </c>
      <c r="E32" s="28">
        <f>+D32-B32</f>
        <v>0</v>
      </c>
      <c r="F32" s="46"/>
    </row>
    <row r="33" spans="1:6" s="19" customFormat="1" ht="19.5" customHeight="1">
      <c r="A33" s="16" t="s">
        <v>3</v>
      </c>
      <c r="B33" s="14">
        <f>SUM(B4:B32)</f>
        <v>130899</v>
      </c>
      <c r="C33" s="14">
        <f>SUM(C4:C32)</f>
        <v>32274</v>
      </c>
      <c r="D33" s="14">
        <f>SUM(D4:D32)</f>
        <v>163173</v>
      </c>
      <c r="E33" s="14">
        <f>SUM(E4:E32)</f>
        <v>32274</v>
      </c>
      <c r="F33" s="48"/>
    </row>
    <row r="34" spans="1:6" s="20" customFormat="1" ht="28.5" customHeight="1">
      <c r="A34" s="1" t="s">
        <v>4</v>
      </c>
      <c r="B34" s="13"/>
      <c r="C34" s="13"/>
      <c r="D34" s="13"/>
      <c r="E34" s="33"/>
      <c r="F34" s="44"/>
    </row>
    <row r="35" spans="1:6" s="22" customFormat="1" ht="21" customHeight="1" collapsed="1">
      <c r="A35" s="64" t="s">
        <v>161</v>
      </c>
      <c r="B35" s="13">
        <f>507360+2880+3618+606</f>
        <v>514464</v>
      </c>
      <c r="C35" s="28">
        <v>1000</v>
      </c>
      <c r="D35" s="28">
        <f aca="true" t="shared" si="3" ref="D35:D53">+B35+C35</f>
        <v>515464</v>
      </c>
      <c r="E35" s="28">
        <f aca="true" t="shared" si="4" ref="E35:E53">+D35-B35</f>
        <v>1000</v>
      </c>
      <c r="F35" s="46" t="s">
        <v>199</v>
      </c>
    </row>
    <row r="36" spans="1:6" s="19" customFormat="1" ht="18.75" customHeight="1">
      <c r="A36" s="7" t="s">
        <v>166</v>
      </c>
      <c r="B36" s="35">
        <f>275534+2304+576</f>
        <v>278414</v>
      </c>
      <c r="C36" s="28">
        <v>0</v>
      </c>
      <c r="D36" s="28">
        <f t="shared" si="3"/>
        <v>278414</v>
      </c>
      <c r="E36" s="28">
        <f t="shared" si="4"/>
        <v>0</v>
      </c>
      <c r="F36" s="46"/>
    </row>
    <row r="37" spans="1:6" s="19" customFormat="1" ht="18.75" customHeight="1">
      <c r="A37" s="8" t="s">
        <v>54</v>
      </c>
      <c r="B37" s="13">
        <v>5971</v>
      </c>
      <c r="C37" s="28">
        <v>0</v>
      </c>
      <c r="D37" s="28">
        <f t="shared" si="3"/>
        <v>5971</v>
      </c>
      <c r="E37" s="28">
        <f t="shared" si="4"/>
        <v>0</v>
      </c>
      <c r="F37" s="46"/>
    </row>
    <row r="38" spans="1:6" ht="18.75" customHeight="1">
      <c r="A38" s="26" t="s">
        <v>57</v>
      </c>
      <c r="B38" s="13">
        <v>5000</v>
      </c>
      <c r="C38" s="28">
        <v>-5000</v>
      </c>
      <c r="D38" s="28">
        <f t="shared" si="3"/>
        <v>0</v>
      </c>
      <c r="E38" s="28">
        <f t="shared" si="4"/>
        <v>-5000</v>
      </c>
      <c r="F38" s="49"/>
    </row>
    <row r="39" spans="1:6" ht="18.75" customHeight="1">
      <c r="A39" s="3" t="s">
        <v>69</v>
      </c>
      <c r="B39" s="36">
        <v>4500</v>
      </c>
      <c r="C39" s="28">
        <v>3856</v>
      </c>
      <c r="D39" s="28">
        <f t="shared" si="3"/>
        <v>8356</v>
      </c>
      <c r="E39" s="28">
        <f t="shared" si="4"/>
        <v>3856</v>
      </c>
      <c r="F39" s="47" t="s">
        <v>250</v>
      </c>
    </row>
    <row r="40" spans="1:5" ht="18.75" customHeight="1">
      <c r="A40" s="3" t="s">
        <v>160</v>
      </c>
      <c r="B40" s="36">
        <v>1000</v>
      </c>
      <c r="C40" s="28">
        <v>0</v>
      </c>
      <c r="D40" s="28">
        <f t="shared" si="3"/>
        <v>1000</v>
      </c>
      <c r="E40" s="28">
        <f t="shared" si="4"/>
        <v>0</v>
      </c>
    </row>
    <row r="41" spans="1:6" s="19" customFormat="1" ht="18.75" customHeight="1">
      <c r="A41" s="3" t="s">
        <v>70</v>
      </c>
      <c r="B41" s="36">
        <v>2000</v>
      </c>
      <c r="C41" s="28">
        <v>0</v>
      </c>
      <c r="D41" s="28">
        <f t="shared" si="3"/>
        <v>2000</v>
      </c>
      <c r="E41" s="28">
        <f t="shared" si="4"/>
        <v>0</v>
      </c>
      <c r="F41" s="46"/>
    </row>
    <row r="42" spans="1:6" ht="18.75" customHeight="1">
      <c r="A42" s="26" t="s">
        <v>58</v>
      </c>
      <c r="B42" s="13">
        <v>480</v>
      </c>
      <c r="C42" s="28">
        <v>0</v>
      </c>
      <c r="D42" s="28">
        <f t="shared" si="3"/>
        <v>480</v>
      </c>
      <c r="E42" s="28">
        <f t="shared" si="4"/>
        <v>0</v>
      </c>
      <c r="F42" s="49"/>
    </row>
    <row r="43" spans="1:6" s="19" customFormat="1" ht="18.75" customHeight="1">
      <c r="A43" s="3" t="s">
        <v>112</v>
      </c>
      <c r="B43" s="36">
        <v>5000</v>
      </c>
      <c r="C43" s="28">
        <v>0</v>
      </c>
      <c r="D43" s="28">
        <f t="shared" si="3"/>
        <v>5000</v>
      </c>
      <c r="E43" s="28">
        <f t="shared" si="4"/>
        <v>0</v>
      </c>
      <c r="F43" s="46"/>
    </row>
    <row r="44" spans="1:6" ht="18.75" customHeight="1">
      <c r="A44" s="40" t="s">
        <v>49</v>
      </c>
      <c r="B44" s="38">
        <v>341</v>
      </c>
      <c r="C44" s="28">
        <v>0</v>
      </c>
      <c r="D44" s="28">
        <f t="shared" si="3"/>
        <v>341</v>
      </c>
      <c r="E44" s="28">
        <f t="shared" si="4"/>
        <v>0</v>
      </c>
      <c r="F44" s="47"/>
    </row>
    <row r="45" spans="1:5" ht="18.75" customHeight="1">
      <c r="A45" s="4" t="s">
        <v>121</v>
      </c>
      <c r="B45" s="39">
        <v>15000</v>
      </c>
      <c r="C45" s="28">
        <v>0</v>
      </c>
      <c r="D45" s="28">
        <f t="shared" si="3"/>
        <v>15000</v>
      </c>
      <c r="E45" s="28">
        <f t="shared" si="4"/>
        <v>0</v>
      </c>
    </row>
    <row r="46" spans="1:6" ht="18.75" customHeight="1">
      <c r="A46" s="4" t="s">
        <v>255</v>
      </c>
      <c r="B46" s="39">
        <v>4000</v>
      </c>
      <c r="C46" s="28">
        <v>13880</v>
      </c>
      <c r="D46" s="28">
        <f t="shared" si="3"/>
        <v>17880</v>
      </c>
      <c r="E46" s="28">
        <f t="shared" si="4"/>
        <v>13880</v>
      </c>
      <c r="F46" s="46" t="s">
        <v>185</v>
      </c>
    </row>
    <row r="47" spans="1:5" ht="18.75" customHeight="1">
      <c r="A47" s="3" t="s">
        <v>71</v>
      </c>
      <c r="B47" s="36">
        <v>400</v>
      </c>
      <c r="C47" s="28">
        <v>0</v>
      </c>
      <c r="D47" s="28">
        <f t="shared" si="3"/>
        <v>400</v>
      </c>
      <c r="E47" s="28">
        <f t="shared" si="4"/>
        <v>0</v>
      </c>
    </row>
    <row r="48" spans="1:6" s="19" customFormat="1" ht="18.75" customHeight="1">
      <c r="A48" s="3" t="s">
        <v>72</v>
      </c>
      <c r="B48" s="36">
        <v>3600</v>
      </c>
      <c r="C48" s="28">
        <v>0</v>
      </c>
      <c r="D48" s="28">
        <f t="shared" si="3"/>
        <v>3600</v>
      </c>
      <c r="E48" s="28">
        <f t="shared" si="4"/>
        <v>0</v>
      </c>
      <c r="F48" s="46"/>
    </row>
    <row r="49" spans="1:6" s="19" customFormat="1" ht="18.75" customHeight="1">
      <c r="A49" s="3" t="s">
        <v>55</v>
      </c>
      <c r="B49" s="13">
        <v>50</v>
      </c>
      <c r="C49" s="28">
        <v>0</v>
      </c>
      <c r="D49" s="28">
        <f t="shared" si="3"/>
        <v>50</v>
      </c>
      <c r="E49" s="28">
        <f t="shared" si="4"/>
        <v>0</v>
      </c>
      <c r="F49" s="50"/>
    </row>
    <row r="50" spans="1:6" s="19" customFormat="1" ht="18.75" customHeight="1">
      <c r="A50" s="9" t="s">
        <v>56</v>
      </c>
      <c r="B50" s="13">
        <v>924</v>
      </c>
      <c r="C50" s="28">
        <v>0</v>
      </c>
      <c r="D50" s="28">
        <f t="shared" si="3"/>
        <v>924</v>
      </c>
      <c r="E50" s="28">
        <f t="shared" si="4"/>
        <v>0</v>
      </c>
      <c r="F50" s="50"/>
    </row>
    <row r="51" spans="1:6" s="19" customFormat="1" ht="18.75" customHeight="1">
      <c r="A51" s="7" t="s">
        <v>48</v>
      </c>
      <c r="B51" s="13">
        <v>34</v>
      </c>
      <c r="C51" s="28">
        <v>0</v>
      </c>
      <c r="D51" s="28">
        <f t="shared" si="3"/>
        <v>34</v>
      </c>
      <c r="E51" s="28">
        <f t="shared" si="4"/>
        <v>0</v>
      </c>
      <c r="F51" s="46"/>
    </row>
    <row r="52" spans="1:6" s="22" customFormat="1" ht="18.75" customHeight="1">
      <c r="A52" s="26" t="s">
        <v>59</v>
      </c>
      <c r="B52" s="13">
        <v>38</v>
      </c>
      <c r="C52" s="28">
        <v>0</v>
      </c>
      <c r="D52" s="28">
        <f>+B52+C52</f>
        <v>38</v>
      </c>
      <c r="E52" s="28">
        <f>+D52-B52</f>
        <v>0</v>
      </c>
      <c r="F52" s="49"/>
    </row>
    <row r="53" spans="1:6" s="22" customFormat="1" ht="18.75" customHeight="1">
      <c r="A53" s="4" t="s">
        <v>174</v>
      </c>
      <c r="B53" s="39">
        <v>25000</v>
      </c>
      <c r="C53" s="28">
        <v>0</v>
      </c>
      <c r="D53" s="41">
        <f t="shared" si="3"/>
        <v>25000</v>
      </c>
      <c r="E53" s="41">
        <f t="shared" si="4"/>
        <v>0</v>
      </c>
      <c r="F53" s="51"/>
    </row>
    <row r="54" spans="1:6" s="19" customFormat="1" ht="18.75" customHeight="1">
      <c r="A54" s="3" t="s">
        <v>181</v>
      </c>
      <c r="B54" s="36">
        <v>200</v>
      </c>
      <c r="C54" s="28">
        <v>0</v>
      </c>
      <c r="D54" s="28">
        <f>+B54+C54</f>
        <v>200</v>
      </c>
      <c r="E54" s="28">
        <f>+D54-B54</f>
        <v>0</v>
      </c>
      <c r="F54" s="46"/>
    </row>
    <row r="55" spans="1:6" s="19" customFormat="1" ht="18.75" customHeight="1">
      <c r="A55" s="3" t="s">
        <v>188</v>
      </c>
      <c r="B55" s="36">
        <v>0</v>
      </c>
      <c r="C55" s="28">
        <f>2*697</f>
        <v>1394</v>
      </c>
      <c r="D55" s="28">
        <f>+B55+C55</f>
        <v>1394</v>
      </c>
      <c r="E55" s="28">
        <f>+D55-B55</f>
        <v>1394</v>
      </c>
      <c r="F55" s="74" t="s">
        <v>218</v>
      </c>
    </row>
    <row r="56" spans="1:6" s="19" customFormat="1" ht="29.25" customHeight="1">
      <c r="A56" s="3" t="s">
        <v>201</v>
      </c>
      <c r="B56" s="36">
        <v>0</v>
      </c>
      <c r="C56" s="28">
        <v>3823</v>
      </c>
      <c r="D56" s="28">
        <f>+B56+C56</f>
        <v>3823</v>
      </c>
      <c r="E56" s="28">
        <f>+D56-B56</f>
        <v>3823</v>
      </c>
      <c r="F56" s="75" t="s">
        <v>200</v>
      </c>
    </row>
    <row r="57" spans="1:6" s="19" customFormat="1" ht="18" customHeight="1">
      <c r="A57" s="65" t="s">
        <v>220</v>
      </c>
      <c r="B57" s="36">
        <v>0</v>
      </c>
      <c r="C57" s="28">
        <v>348</v>
      </c>
      <c r="D57" s="28">
        <f>+B57+C57</f>
        <v>348</v>
      </c>
      <c r="E57" s="28">
        <f>+D57-B57</f>
        <v>348</v>
      </c>
      <c r="F57" s="46" t="s">
        <v>185</v>
      </c>
    </row>
    <row r="58" spans="1:6" s="19" customFormat="1" ht="18" customHeight="1">
      <c r="A58" s="65" t="s">
        <v>221</v>
      </c>
      <c r="B58" s="36">
        <v>0</v>
      </c>
      <c r="C58" s="28">
        <v>450</v>
      </c>
      <c r="D58" s="28">
        <f>+B58+C58</f>
        <v>450</v>
      </c>
      <c r="E58" s="28">
        <f>+D58-B58</f>
        <v>450</v>
      </c>
      <c r="F58" s="46" t="s">
        <v>185</v>
      </c>
    </row>
    <row r="59" spans="1:6" s="19" customFormat="1" ht="21" customHeight="1">
      <c r="A59" s="16" t="s">
        <v>5</v>
      </c>
      <c r="B59" s="14">
        <f>SUM(B35:B58)</f>
        <v>866416</v>
      </c>
      <c r="C59" s="14">
        <f>SUM(C35:C58)</f>
        <v>19751</v>
      </c>
      <c r="D59" s="14">
        <f>SUM(D35:D58)</f>
        <v>886167</v>
      </c>
      <c r="E59" s="14">
        <f>SUM(E35:E58)</f>
        <v>19751</v>
      </c>
      <c r="F59" s="48"/>
    </row>
    <row r="60" spans="1:6" s="19" customFormat="1" ht="21.75" customHeight="1">
      <c r="A60" s="1" t="s">
        <v>6</v>
      </c>
      <c r="B60" s="13"/>
      <c r="C60" s="13"/>
      <c r="D60" s="13"/>
      <c r="E60" s="33"/>
      <c r="F60" s="44"/>
    </row>
    <row r="61" spans="1:6" s="19" customFormat="1" ht="19.5" customHeight="1">
      <c r="A61" s="26" t="s">
        <v>60</v>
      </c>
      <c r="B61" s="13">
        <v>4229</v>
      </c>
      <c r="C61" s="28">
        <v>0</v>
      </c>
      <c r="D61" s="28">
        <f>+B61+C61</f>
        <v>4229</v>
      </c>
      <c r="E61" s="28">
        <f>+D61-B61</f>
        <v>0</v>
      </c>
      <c r="F61" s="50"/>
    </row>
    <row r="62" spans="1:6" s="20" customFormat="1" ht="19.5" customHeight="1">
      <c r="A62" s="3" t="s">
        <v>61</v>
      </c>
      <c r="B62" s="13">
        <f>879+2537+1</f>
        <v>3417</v>
      </c>
      <c r="C62" s="28">
        <v>0</v>
      </c>
      <c r="D62" s="28">
        <f>+B62+C62</f>
        <v>3417</v>
      </c>
      <c r="E62" s="28">
        <f>+D62-B62</f>
        <v>0</v>
      </c>
      <c r="F62" s="52"/>
    </row>
    <row r="63" spans="1:6" s="22" customFormat="1" ht="19.5" customHeight="1">
      <c r="A63" s="7" t="s">
        <v>26</v>
      </c>
      <c r="B63" s="35">
        <v>2000</v>
      </c>
      <c r="C63" s="28">
        <v>3706</v>
      </c>
      <c r="D63" s="28">
        <f>+B63+C63</f>
        <v>5706</v>
      </c>
      <c r="E63" s="28">
        <f>+D63-B63</f>
        <v>3706</v>
      </c>
      <c r="F63" s="46" t="s">
        <v>247</v>
      </c>
    </row>
    <row r="64" spans="1:6" s="19" customFormat="1" ht="24" customHeight="1">
      <c r="A64" s="16" t="s">
        <v>7</v>
      </c>
      <c r="B64" s="14">
        <f>SUM(B61:B63)</f>
        <v>9646</v>
      </c>
      <c r="C64" s="14">
        <f>SUM(C61:C63)</f>
        <v>3706</v>
      </c>
      <c r="D64" s="14">
        <f>SUM(D61:D63)</f>
        <v>13352</v>
      </c>
      <c r="E64" s="14">
        <f>SUM(E61:E63)</f>
        <v>3706</v>
      </c>
      <c r="F64" s="48"/>
    </row>
    <row r="65" spans="1:6" s="19" customFormat="1" ht="20.25" customHeight="1">
      <c r="A65" s="17" t="s">
        <v>8</v>
      </c>
      <c r="B65" s="18"/>
      <c r="C65" s="18"/>
      <c r="D65" s="18"/>
      <c r="E65" s="37"/>
      <c r="F65" s="53"/>
    </row>
    <row r="66" spans="1:6" s="19" customFormat="1" ht="20.25" customHeight="1">
      <c r="A66" s="1" t="s">
        <v>73</v>
      </c>
      <c r="B66" s="38">
        <f>82783+96000</f>
        <v>178783</v>
      </c>
      <c r="C66" s="28">
        <v>0</v>
      </c>
      <c r="D66" s="28">
        <f aca="true" t="shared" si="5" ref="D66:D127">+B66+C66</f>
        <v>178783</v>
      </c>
      <c r="E66" s="28">
        <f aca="true" t="shared" si="6" ref="E66:E127">+D66-B66</f>
        <v>0</v>
      </c>
      <c r="F66" s="44"/>
    </row>
    <row r="67" spans="1:6" s="22" customFormat="1" ht="21" customHeight="1">
      <c r="A67" s="4" t="s">
        <v>182</v>
      </c>
      <c r="B67" s="39">
        <f>74400-2560</f>
        <v>71840</v>
      </c>
      <c r="C67" s="28">
        <v>0</v>
      </c>
      <c r="D67" s="41">
        <f t="shared" si="5"/>
        <v>71840</v>
      </c>
      <c r="E67" s="41">
        <f t="shared" si="6"/>
        <v>0</v>
      </c>
      <c r="F67" s="51"/>
    </row>
    <row r="68" spans="1:6" s="22" customFormat="1" ht="21" customHeight="1">
      <c r="A68" s="4" t="s">
        <v>175</v>
      </c>
      <c r="B68" s="39">
        <v>3832</v>
      </c>
      <c r="C68" s="41">
        <v>2556</v>
      </c>
      <c r="D68" s="41">
        <f>+B68+C68</f>
        <v>6388</v>
      </c>
      <c r="E68" s="41">
        <f>+D68-B68</f>
        <v>2556</v>
      </c>
      <c r="F68" s="51" t="s">
        <v>187</v>
      </c>
    </row>
    <row r="69" spans="1:6" s="22" customFormat="1" ht="20.25" customHeight="1">
      <c r="A69" s="1" t="s">
        <v>127</v>
      </c>
      <c r="B69" s="38">
        <v>8000</v>
      </c>
      <c r="C69" s="41">
        <v>-8000</v>
      </c>
      <c r="D69" s="41">
        <f t="shared" si="5"/>
        <v>0</v>
      </c>
      <c r="E69" s="41">
        <f t="shared" si="6"/>
        <v>-8000</v>
      </c>
      <c r="F69" s="44" t="s">
        <v>241</v>
      </c>
    </row>
    <row r="70" spans="1:6" s="20" customFormat="1" ht="20.25" customHeight="1">
      <c r="A70" s="1" t="s">
        <v>128</v>
      </c>
      <c r="B70" s="38">
        <f>291300+2862</f>
        <v>294162</v>
      </c>
      <c r="C70" s="28">
        <v>0</v>
      </c>
      <c r="D70" s="28">
        <f t="shared" si="5"/>
        <v>294162</v>
      </c>
      <c r="E70" s="28">
        <f t="shared" si="6"/>
        <v>0</v>
      </c>
      <c r="F70" s="44"/>
    </row>
    <row r="71" spans="1:6" s="19" customFormat="1" ht="20.25" customHeight="1">
      <c r="A71" s="7" t="s">
        <v>256</v>
      </c>
      <c r="B71" s="35">
        <f>159401-134</f>
        <v>159267</v>
      </c>
      <c r="C71" s="28">
        <v>0</v>
      </c>
      <c r="D71" s="28">
        <f t="shared" si="5"/>
        <v>159267</v>
      </c>
      <c r="E71" s="28">
        <f t="shared" si="6"/>
        <v>0</v>
      </c>
      <c r="F71" s="46"/>
    </row>
    <row r="72" spans="1:6" s="19" customFormat="1" ht="20.25" customHeight="1">
      <c r="A72" s="7" t="s">
        <v>78</v>
      </c>
      <c r="B72" s="35">
        <v>3480</v>
      </c>
      <c r="C72" s="28"/>
      <c r="D72" s="28">
        <f t="shared" si="5"/>
        <v>3480</v>
      </c>
      <c r="E72" s="28">
        <f t="shared" si="6"/>
        <v>0</v>
      </c>
      <c r="F72" s="46"/>
    </row>
    <row r="73" spans="1:6" s="20" customFormat="1" ht="20.25" customHeight="1">
      <c r="A73" s="10" t="s">
        <v>65</v>
      </c>
      <c r="B73" s="13">
        <v>18862</v>
      </c>
      <c r="C73" s="28">
        <v>0</v>
      </c>
      <c r="D73" s="28">
        <f t="shared" si="5"/>
        <v>18862</v>
      </c>
      <c r="E73" s="28">
        <f t="shared" si="6"/>
        <v>0</v>
      </c>
      <c r="F73" s="50"/>
    </row>
    <row r="74" spans="1:6" s="19" customFormat="1" ht="42" customHeight="1">
      <c r="A74" s="9" t="s">
        <v>117</v>
      </c>
      <c r="B74" s="13">
        <v>240000</v>
      </c>
      <c r="C74" s="28">
        <f>74400+150+210</f>
        <v>74760</v>
      </c>
      <c r="D74" s="28">
        <f t="shared" si="5"/>
        <v>314760</v>
      </c>
      <c r="E74" s="28">
        <f t="shared" si="6"/>
        <v>74760</v>
      </c>
      <c r="F74" s="66" t="s">
        <v>213</v>
      </c>
    </row>
    <row r="75" spans="1:6" s="19" customFormat="1" ht="16.5" customHeight="1">
      <c r="A75" s="9" t="s">
        <v>79</v>
      </c>
      <c r="B75" s="13">
        <f>12352+1300</f>
        <v>13652</v>
      </c>
      <c r="C75" s="28">
        <v>260</v>
      </c>
      <c r="D75" s="28">
        <f t="shared" si="5"/>
        <v>13912</v>
      </c>
      <c r="E75" s="28">
        <f t="shared" si="6"/>
        <v>260</v>
      </c>
      <c r="F75" s="66" t="s">
        <v>183</v>
      </c>
    </row>
    <row r="76" spans="1:6" s="19" customFormat="1" ht="16.5" customHeight="1">
      <c r="A76" s="7" t="s">
        <v>80</v>
      </c>
      <c r="B76" s="13">
        <v>798</v>
      </c>
      <c r="C76" s="28">
        <v>120</v>
      </c>
      <c r="D76" s="28">
        <f t="shared" si="5"/>
        <v>918</v>
      </c>
      <c r="E76" s="28">
        <f t="shared" si="6"/>
        <v>120</v>
      </c>
      <c r="F76" s="66" t="s">
        <v>183</v>
      </c>
    </row>
    <row r="77" spans="1:6" s="19" customFormat="1" ht="16.5" customHeight="1">
      <c r="A77" s="9" t="s">
        <v>146</v>
      </c>
      <c r="B77" s="13">
        <v>3500</v>
      </c>
      <c r="C77" s="28">
        <v>0</v>
      </c>
      <c r="D77" s="28">
        <f t="shared" si="5"/>
        <v>3500</v>
      </c>
      <c r="E77" s="28">
        <f t="shared" si="6"/>
        <v>0</v>
      </c>
      <c r="F77" s="54"/>
    </row>
    <row r="78" spans="1:6" s="19" customFormat="1" ht="16.5" customHeight="1">
      <c r="A78" s="10" t="s">
        <v>81</v>
      </c>
      <c r="B78" s="13">
        <v>2000</v>
      </c>
      <c r="C78" s="28">
        <v>-2000</v>
      </c>
      <c r="D78" s="28">
        <f t="shared" si="5"/>
        <v>0</v>
      </c>
      <c r="E78" s="28">
        <f t="shared" si="6"/>
        <v>-2000</v>
      </c>
      <c r="F78" s="55"/>
    </row>
    <row r="79" spans="1:6" s="19" customFormat="1" ht="16.5" customHeight="1">
      <c r="A79" s="10" t="s">
        <v>242</v>
      </c>
      <c r="B79" s="13">
        <v>5250</v>
      </c>
      <c r="C79" s="28">
        <v>0</v>
      </c>
      <c r="D79" s="28">
        <f t="shared" si="5"/>
        <v>5250</v>
      </c>
      <c r="E79" s="28">
        <f t="shared" si="6"/>
        <v>0</v>
      </c>
      <c r="F79" s="67" t="s">
        <v>243</v>
      </c>
    </row>
    <row r="80" spans="1:6" s="20" customFormat="1" ht="16.5" customHeight="1">
      <c r="A80" s="9" t="s">
        <v>106</v>
      </c>
      <c r="B80" s="13">
        <v>18020</v>
      </c>
      <c r="C80" s="28">
        <v>0</v>
      </c>
      <c r="D80" s="28">
        <f t="shared" si="5"/>
        <v>18020</v>
      </c>
      <c r="E80" s="28">
        <f t="shared" si="6"/>
        <v>0</v>
      </c>
      <c r="F80" s="55"/>
    </row>
    <row r="81" spans="1:6" s="19" customFormat="1" ht="16.5" customHeight="1">
      <c r="A81" s="7" t="s">
        <v>152</v>
      </c>
      <c r="B81" s="35">
        <v>66852</v>
      </c>
      <c r="C81" s="28">
        <v>0</v>
      </c>
      <c r="D81" s="28">
        <f t="shared" si="5"/>
        <v>66852</v>
      </c>
      <c r="E81" s="28">
        <f t="shared" si="6"/>
        <v>0</v>
      </c>
      <c r="F81" s="46"/>
    </row>
    <row r="82" spans="1:6" s="19" customFormat="1" ht="17.25" customHeight="1">
      <c r="A82" s="9" t="s">
        <v>74</v>
      </c>
      <c r="B82" s="13">
        <v>10000</v>
      </c>
      <c r="C82" s="28">
        <v>0</v>
      </c>
      <c r="D82" s="28">
        <f t="shared" si="5"/>
        <v>10000</v>
      </c>
      <c r="E82" s="28">
        <f t="shared" si="6"/>
        <v>0</v>
      </c>
      <c r="F82" s="55"/>
    </row>
    <row r="83" spans="1:6" s="19" customFormat="1" ht="17.25" customHeight="1">
      <c r="A83" s="7" t="s">
        <v>107</v>
      </c>
      <c r="B83" s="13">
        <f>12074+1500</f>
        <v>13574</v>
      </c>
      <c r="C83" s="28">
        <v>0</v>
      </c>
      <c r="D83" s="28">
        <f t="shared" si="5"/>
        <v>13574</v>
      </c>
      <c r="E83" s="28">
        <f t="shared" si="6"/>
        <v>0</v>
      </c>
      <c r="F83" s="46"/>
    </row>
    <row r="84" spans="1:6" s="19" customFormat="1" ht="17.25" customHeight="1">
      <c r="A84" s="7" t="s">
        <v>82</v>
      </c>
      <c r="B84" s="13">
        <v>6600</v>
      </c>
      <c r="C84" s="28">
        <v>0</v>
      </c>
      <c r="D84" s="28">
        <f t="shared" si="5"/>
        <v>6600</v>
      </c>
      <c r="E84" s="28">
        <f t="shared" si="6"/>
        <v>0</v>
      </c>
      <c r="F84" s="46"/>
    </row>
    <row r="85" spans="1:6" s="19" customFormat="1" ht="17.25" customHeight="1">
      <c r="A85" s="7" t="s">
        <v>176</v>
      </c>
      <c r="B85" s="13">
        <v>900</v>
      </c>
      <c r="C85" s="28">
        <v>0</v>
      </c>
      <c r="D85" s="28">
        <f t="shared" si="5"/>
        <v>900</v>
      </c>
      <c r="E85" s="28">
        <f t="shared" si="6"/>
        <v>0</v>
      </c>
      <c r="F85" s="56"/>
    </row>
    <row r="86" spans="1:6" s="19" customFormat="1" ht="17.25" customHeight="1">
      <c r="A86" s="7" t="s">
        <v>177</v>
      </c>
      <c r="B86" s="13">
        <v>350</v>
      </c>
      <c r="C86" s="28">
        <v>0</v>
      </c>
      <c r="D86" s="28">
        <f>+B86+C86</f>
        <v>350</v>
      </c>
      <c r="E86" s="28">
        <f>+D86-B86</f>
        <v>0</v>
      </c>
      <c r="F86" s="56"/>
    </row>
    <row r="87" spans="1:6" s="20" customFormat="1" ht="17.25" customHeight="1">
      <c r="A87" s="10" t="s">
        <v>91</v>
      </c>
      <c r="B87" s="13">
        <v>8750</v>
      </c>
      <c r="C87" s="28">
        <v>-8750</v>
      </c>
      <c r="D87" s="28">
        <f t="shared" si="5"/>
        <v>0</v>
      </c>
      <c r="E87" s="28">
        <f t="shared" si="6"/>
        <v>-8750</v>
      </c>
      <c r="F87" s="50" t="s">
        <v>244</v>
      </c>
    </row>
    <row r="88" spans="1:6" s="20" customFormat="1" ht="17.25" customHeight="1">
      <c r="A88" s="23" t="s">
        <v>41</v>
      </c>
      <c r="B88" s="35">
        <v>77400</v>
      </c>
      <c r="C88" s="28">
        <v>0</v>
      </c>
      <c r="D88" s="28">
        <f t="shared" si="5"/>
        <v>77400</v>
      </c>
      <c r="E88" s="28">
        <f t="shared" si="6"/>
        <v>0</v>
      </c>
      <c r="F88" s="47"/>
    </row>
    <row r="89" spans="1:6" s="20" customFormat="1" ht="17.25" customHeight="1">
      <c r="A89" s="23" t="s">
        <v>155</v>
      </c>
      <c r="B89" s="35">
        <v>18000</v>
      </c>
      <c r="C89" s="28">
        <v>0</v>
      </c>
      <c r="D89" s="28">
        <f t="shared" si="5"/>
        <v>18000</v>
      </c>
      <c r="E89" s="28">
        <f t="shared" si="6"/>
        <v>0</v>
      </c>
      <c r="F89" s="47"/>
    </row>
    <row r="90" spans="1:6" s="20" customFormat="1" ht="17.25" customHeight="1">
      <c r="A90" s="23" t="s">
        <v>154</v>
      </c>
      <c r="B90" s="35">
        <v>16000</v>
      </c>
      <c r="C90" s="28">
        <v>0</v>
      </c>
      <c r="D90" s="28">
        <f t="shared" si="5"/>
        <v>16000</v>
      </c>
      <c r="E90" s="28">
        <f t="shared" si="6"/>
        <v>0</v>
      </c>
      <c r="F90" s="47"/>
    </row>
    <row r="91" spans="1:6" s="20" customFormat="1" ht="17.25" customHeight="1">
      <c r="A91" s="23" t="s">
        <v>257</v>
      </c>
      <c r="B91" s="35">
        <v>2800</v>
      </c>
      <c r="C91" s="28">
        <v>0</v>
      </c>
      <c r="D91" s="28">
        <f t="shared" si="5"/>
        <v>2800</v>
      </c>
      <c r="E91" s="28">
        <f t="shared" si="6"/>
        <v>0</v>
      </c>
      <c r="F91" s="47"/>
    </row>
    <row r="92" spans="1:6" s="19" customFormat="1" ht="17.25" customHeight="1">
      <c r="A92" s="9" t="s">
        <v>24</v>
      </c>
      <c r="B92" s="35">
        <v>3000</v>
      </c>
      <c r="C92" s="28">
        <v>0</v>
      </c>
      <c r="D92" s="28">
        <f t="shared" si="5"/>
        <v>3000</v>
      </c>
      <c r="E92" s="28">
        <f t="shared" si="6"/>
        <v>0</v>
      </c>
      <c r="F92" s="55"/>
    </row>
    <row r="93" spans="1:6" s="19" customFormat="1" ht="39.75" customHeight="1">
      <c r="A93" s="9" t="s">
        <v>258</v>
      </c>
      <c r="B93" s="13">
        <v>7000</v>
      </c>
      <c r="C93" s="28">
        <f>3063+1706</f>
        <v>4769</v>
      </c>
      <c r="D93" s="28">
        <f t="shared" si="5"/>
        <v>11769</v>
      </c>
      <c r="E93" s="28">
        <f t="shared" si="6"/>
        <v>4769</v>
      </c>
      <c r="F93" s="46" t="s">
        <v>194</v>
      </c>
    </row>
    <row r="94" spans="1:6" s="19" customFormat="1" ht="20.25" customHeight="1">
      <c r="A94" s="9" t="s">
        <v>147</v>
      </c>
      <c r="B94" s="13">
        <v>12000</v>
      </c>
      <c r="C94" s="28">
        <f>24349-12000</f>
        <v>12349</v>
      </c>
      <c r="D94" s="28">
        <f t="shared" si="5"/>
        <v>24349</v>
      </c>
      <c r="E94" s="28">
        <f t="shared" si="6"/>
        <v>12349</v>
      </c>
      <c r="F94" s="55" t="s">
        <v>219</v>
      </c>
    </row>
    <row r="95" spans="1:6" s="19" customFormat="1" ht="20.25" customHeight="1">
      <c r="A95" s="68" t="s">
        <v>75</v>
      </c>
      <c r="B95" s="69">
        <v>3500</v>
      </c>
      <c r="C95" s="70">
        <v>-1754</v>
      </c>
      <c r="D95" s="70">
        <f t="shared" si="5"/>
        <v>1746</v>
      </c>
      <c r="E95" s="70">
        <f t="shared" si="6"/>
        <v>-1754</v>
      </c>
      <c r="F95" s="71"/>
    </row>
    <row r="96" spans="1:5" ht="20.25" customHeight="1">
      <c r="A96" s="3" t="s">
        <v>103</v>
      </c>
      <c r="B96" s="13">
        <v>7800</v>
      </c>
      <c r="C96" s="28">
        <v>0</v>
      </c>
      <c r="D96" s="28">
        <f t="shared" si="5"/>
        <v>7800</v>
      </c>
      <c r="E96" s="28">
        <f t="shared" si="6"/>
        <v>0</v>
      </c>
    </row>
    <row r="97" spans="1:6" s="19" customFormat="1" ht="20.25" customHeight="1">
      <c r="A97" s="3" t="s">
        <v>259</v>
      </c>
      <c r="B97" s="13">
        <v>3000</v>
      </c>
      <c r="C97" s="28">
        <v>11640</v>
      </c>
      <c r="D97" s="28">
        <f t="shared" si="5"/>
        <v>14640</v>
      </c>
      <c r="E97" s="28">
        <f t="shared" si="6"/>
        <v>11640</v>
      </c>
      <c r="F97" s="46" t="s">
        <v>209</v>
      </c>
    </row>
    <row r="98" spans="1:6" s="19" customFormat="1" ht="20.25" customHeight="1">
      <c r="A98" s="3" t="s">
        <v>102</v>
      </c>
      <c r="B98" s="13">
        <v>5000</v>
      </c>
      <c r="C98" s="28">
        <v>0</v>
      </c>
      <c r="D98" s="28">
        <f t="shared" si="5"/>
        <v>5000</v>
      </c>
      <c r="E98" s="28">
        <f t="shared" si="6"/>
        <v>0</v>
      </c>
      <c r="F98" s="55"/>
    </row>
    <row r="99" spans="1:6" s="19" customFormat="1" ht="20.25" customHeight="1">
      <c r="A99" s="3" t="s">
        <v>101</v>
      </c>
      <c r="B99" s="13">
        <v>10000</v>
      </c>
      <c r="C99" s="28">
        <v>-3213</v>
      </c>
      <c r="D99" s="28">
        <f t="shared" si="5"/>
        <v>6787</v>
      </c>
      <c r="E99" s="28">
        <f t="shared" si="6"/>
        <v>-3213</v>
      </c>
      <c r="F99" s="55" t="s">
        <v>196</v>
      </c>
    </row>
    <row r="100" spans="1:6" s="22" customFormat="1" ht="18" customHeight="1">
      <c r="A100" s="24" t="s">
        <v>134</v>
      </c>
      <c r="B100" s="38">
        <f>40500-20500</f>
        <v>20000</v>
      </c>
      <c r="C100" s="41">
        <v>0</v>
      </c>
      <c r="D100" s="41">
        <f t="shared" si="5"/>
        <v>20000</v>
      </c>
      <c r="E100" s="41">
        <f t="shared" si="6"/>
        <v>0</v>
      </c>
      <c r="F100" s="58"/>
    </row>
    <row r="101" spans="1:6" s="42" customFormat="1" ht="18" customHeight="1">
      <c r="A101" s="24" t="s">
        <v>133</v>
      </c>
      <c r="B101" s="38">
        <v>200000</v>
      </c>
      <c r="C101" s="41">
        <v>0</v>
      </c>
      <c r="D101" s="41">
        <f t="shared" si="5"/>
        <v>200000</v>
      </c>
      <c r="E101" s="41">
        <f t="shared" si="6"/>
        <v>0</v>
      </c>
      <c r="F101" s="58"/>
    </row>
    <row r="102" spans="1:5" ht="18" customHeight="1">
      <c r="A102" s="3" t="s">
        <v>118</v>
      </c>
      <c r="B102" s="36">
        <v>5000</v>
      </c>
      <c r="C102" s="28">
        <v>0</v>
      </c>
      <c r="D102" s="28">
        <f t="shared" si="5"/>
        <v>5000</v>
      </c>
      <c r="E102" s="28">
        <f t="shared" si="6"/>
        <v>0</v>
      </c>
    </row>
    <row r="103" spans="1:6" s="19" customFormat="1" ht="18" customHeight="1">
      <c r="A103" s="3" t="s">
        <v>119</v>
      </c>
      <c r="B103" s="36">
        <v>50000</v>
      </c>
      <c r="C103" s="28">
        <v>0</v>
      </c>
      <c r="D103" s="28">
        <f t="shared" si="5"/>
        <v>50000</v>
      </c>
      <c r="E103" s="28">
        <f t="shared" si="6"/>
        <v>0</v>
      </c>
      <c r="F103" s="46"/>
    </row>
    <row r="104" spans="1:6" ht="18" customHeight="1">
      <c r="A104" s="9" t="s">
        <v>27</v>
      </c>
      <c r="B104" s="13">
        <v>1000</v>
      </c>
      <c r="C104" s="28">
        <v>0</v>
      </c>
      <c r="D104" s="28">
        <f t="shared" si="5"/>
        <v>1000</v>
      </c>
      <c r="E104" s="28">
        <f t="shared" si="6"/>
        <v>0</v>
      </c>
      <c r="F104" s="55"/>
    </row>
    <row r="105" spans="1:5" ht="18" customHeight="1">
      <c r="A105" s="3" t="s">
        <v>126</v>
      </c>
      <c r="B105" s="13">
        <v>2220</v>
      </c>
      <c r="C105" s="28">
        <v>0</v>
      </c>
      <c r="D105" s="28">
        <f t="shared" si="5"/>
        <v>2220</v>
      </c>
      <c r="E105" s="28">
        <f t="shared" si="6"/>
        <v>0</v>
      </c>
    </row>
    <row r="106" spans="1:6" s="19" customFormat="1" ht="18" customHeight="1">
      <c r="A106" s="3" t="s">
        <v>92</v>
      </c>
      <c r="B106" s="13">
        <v>1500</v>
      </c>
      <c r="C106" s="28">
        <v>0</v>
      </c>
      <c r="D106" s="28">
        <f t="shared" si="5"/>
        <v>1500</v>
      </c>
      <c r="E106" s="28">
        <f t="shared" si="6"/>
        <v>0</v>
      </c>
      <c r="F106" s="46"/>
    </row>
    <row r="107" spans="1:6" s="19" customFormat="1" ht="18" customHeight="1">
      <c r="A107" s="2" t="s">
        <v>83</v>
      </c>
      <c r="B107" s="13">
        <v>3600</v>
      </c>
      <c r="C107" s="28">
        <v>0</v>
      </c>
      <c r="D107" s="28">
        <f t="shared" si="5"/>
        <v>3600</v>
      </c>
      <c r="E107" s="28">
        <f t="shared" si="6"/>
        <v>0</v>
      </c>
      <c r="F107" s="47"/>
    </row>
    <row r="108" spans="1:6" s="19" customFormat="1" ht="18" customHeight="1">
      <c r="A108" s="2" t="s">
        <v>83</v>
      </c>
      <c r="B108" s="13">
        <v>1224</v>
      </c>
      <c r="C108" s="28">
        <v>0</v>
      </c>
      <c r="D108" s="28">
        <f t="shared" si="5"/>
        <v>1224</v>
      </c>
      <c r="E108" s="28">
        <f t="shared" si="6"/>
        <v>0</v>
      </c>
      <c r="F108" s="47"/>
    </row>
    <row r="109" spans="1:6" ht="18" customHeight="1">
      <c r="A109" s="2" t="s">
        <v>120</v>
      </c>
      <c r="B109" s="13">
        <v>2400</v>
      </c>
      <c r="C109" s="28">
        <f>400+400+600</f>
        <v>1400</v>
      </c>
      <c r="D109" s="28">
        <f t="shared" si="5"/>
        <v>3800</v>
      </c>
      <c r="E109" s="28">
        <f t="shared" si="6"/>
        <v>1400</v>
      </c>
      <c r="F109" s="66" t="s">
        <v>183</v>
      </c>
    </row>
    <row r="110" spans="1:6" s="19" customFormat="1" ht="18" customHeight="1">
      <c r="A110" s="3" t="s">
        <v>116</v>
      </c>
      <c r="B110" s="13">
        <v>2500</v>
      </c>
      <c r="C110" s="28">
        <v>0</v>
      </c>
      <c r="D110" s="28">
        <f t="shared" si="5"/>
        <v>2500</v>
      </c>
      <c r="E110" s="28">
        <f t="shared" si="6"/>
        <v>0</v>
      </c>
      <c r="F110" s="46"/>
    </row>
    <row r="111" spans="1:6" s="20" customFormat="1" ht="18" customHeight="1">
      <c r="A111" s="9" t="s">
        <v>143</v>
      </c>
      <c r="B111" s="13">
        <v>4000</v>
      </c>
      <c r="C111" s="28">
        <v>0</v>
      </c>
      <c r="D111" s="28">
        <f t="shared" si="5"/>
        <v>4000</v>
      </c>
      <c r="E111" s="28">
        <f t="shared" si="6"/>
        <v>0</v>
      </c>
      <c r="F111" s="55"/>
    </row>
    <row r="112" spans="1:6" s="19" customFormat="1" ht="18" customHeight="1">
      <c r="A112" s="7" t="s">
        <v>33</v>
      </c>
      <c r="B112" s="34">
        <v>120000</v>
      </c>
      <c r="C112" s="28">
        <v>0</v>
      </c>
      <c r="D112" s="28">
        <f t="shared" si="5"/>
        <v>120000</v>
      </c>
      <c r="E112" s="28">
        <f t="shared" si="6"/>
        <v>0</v>
      </c>
      <c r="F112" s="46"/>
    </row>
    <row r="113" spans="1:6" s="19" customFormat="1" ht="18" customHeight="1">
      <c r="A113" s="7" t="s">
        <v>157</v>
      </c>
      <c r="B113" s="13">
        <v>7000</v>
      </c>
      <c r="C113" s="28">
        <v>0</v>
      </c>
      <c r="D113" s="28">
        <f t="shared" si="5"/>
        <v>7000</v>
      </c>
      <c r="E113" s="28">
        <f t="shared" si="6"/>
        <v>0</v>
      </c>
      <c r="F113" s="46"/>
    </row>
    <row r="114" spans="1:6" s="19" customFormat="1" ht="18" customHeight="1">
      <c r="A114" s="7" t="s">
        <v>158</v>
      </c>
      <c r="B114" s="13">
        <v>3000</v>
      </c>
      <c r="C114" s="28">
        <v>0</v>
      </c>
      <c r="D114" s="28">
        <f t="shared" si="5"/>
        <v>3000</v>
      </c>
      <c r="E114" s="28">
        <f t="shared" si="6"/>
        <v>0</v>
      </c>
      <c r="F114" s="46"/>
    </row>
    <row r="115" spans="1:6" s="19" customFormat="1" ht="18" customHeight="1">
      <c r="A115" s="7" t="s">
        <v>189</v>
      </c>
      <c r="B115" s="13">
        <v>0</v>
      </c>
      <c r="C115" s="28">
        <v>21552</v>
      </c>
      <c r="D115" s="28">
        <f t="shared" si="5"/>
        <v>21552</v>
      </c>
      <c r="E115" s="28">
        <f t="shared" si="6"/>
        <v>21552</v>
      </c>
      <c r="F115" s="46" t="s">
        <v>228</v>
      </c>
    </row>
    <row r="116" spans="1:6" s="19" customFormat="1" ht="18" customHeight="1">
      <c r="A116" s="2" t="s">
        <v>46</v>
      </c>
      <c r="B116" s="13">
        <v>5444</v>
      </c>
      <c r="C116" s="28">
        <v>0</v>
      </c>
      <c r="D116" s="28">
        <f t="shared" si="5"/>
        <v>5444</v>
      </c>
      <c r="E116" s="28">
        <f t="shared" si="6"/>
        <v>0</v>
      </c>
      <c r="F116" s="50"/>
    </row>
    <row r="117" spans="1:6" s="19" customFormat="1" ht="18" customHeight="1">
      <c r="A117" s="9" t="s">
        <v>86</v>
      </c>
      <c r="B117" s="13">
        <v>420</v>
      </c>
      <c r="C117" s="28">
        <v>0</v>
      </c>
      <c r="D117" s="28">
        <f t="shared" si="5"/>
        <v>420</v>
      </c>
      <c r="E117" s="28">
        <f t="shared" si="6"/>
        <v>0</v>
      </c>
      <c r="F117" s="55"/>
    </row>
    <row r="118" spans="1:6" s="19" customFormat="1" ht="18" customHeight="1">
      <c r="A118" s="9" t="s">
        <v>87</v>
      </c>
      <c r="B118" s="13">
        <v>300</v>
      </c>
      <c r="C118" s="28">
        <v>0</v>
      </c>
      <c r="D118" s="28">
        <f t="shared" si="5"/>
        <v>300</v>
      </c>
      <c r="E118" s="28">
        <f t="shared" si="6"/>
        <v>0</v>
      </c>
      <c r="F118" s="55"/>
    </row>
    <row r="119" spans="1:6" s="19" customFormat="1" ht="18" customHeight="1">
      <c r="A119" s="9" t="s">
        <v>88</v>
      </c>
      <c r="B119" s="13">
        <v>985</v>
      </c>
      <c r="C119" s="28">
        <v>-985</v>
      </c>
      <c r="D119" s="28">
        <f t="shared" si="5"/>
        <v>0</v>
      </c>
      <c r="E119" s="28">
        <f t="shared" si="6"/>
        <v>-985</v>
      </c>
      <c r="F119" s="55"/>
    </row>
    <row r="120" spans="1:6" s="19" customFormat="1" ht="18" customHeight="1">
      <c r="A120" s="12" t="s">
        <v>89</v>
      </c>
      <c r="B120" s="13">
        <v>50</v>
      </c>
      <c r="C120" s="28">
        <v>0</v>
      </c>
      <c r="D120" s="28">
        <f t="shared" si="5"/>
        <v>50</v>
      </c>
      <c r="E120" s="28">
        <f t="shared" si="6"/>
        <v>0</v>
      </c>
      <c r="F120" s="55"/>
    </row>
    <row r="121" spans="1:6" s="22" customFormat="1" ht="18" customHeight="1">
      <c r="A121" s="3" t="s">
        <v>90</v>
      </c>
      <c r="B121" s="13">
        <v>96000</v>
      </c>
      <c r="C121" s="28">
        <v>0</v>
      </c>
      <c r="D121" s="28">
        <f aca="true" t="shared" si="7" ref="D121:D126">+B121+C121</f>
        <v>96000</v>
      </c>
      <c r="E121" s="28">
        <f aca="true" t="shared" si="8" ref="E121:E126">+D121-B121</f>
        <v>0</v>
      </c>
      <c r="F121" s="46"/>
    </row>
    <row r="122" spans="1:6" s="22" customFormat="1" ht="18" customHeight="1">
      <c r="A122" s="3" t="s">
        <v>260</v>
      </c>
      <c r="B122" s="13">
        <v>1100</v>
      </c>
      <c r="C122" s="28">
        <v>0</v>
      </c>
      <c r="D122" s="28">
        <f t="shared" si="7"/>
        <v>1100</v>
      </c>
      <c r="E122" s="28">
        <f t="shared" si="8"/>
        <v>0</v>
      </c>
      <c r="F122" s="46"/>
    </row>
    <row r="123" spans="1:5" ht="18.75" customHeight="1">
      <c r="A123" s="3" t="s">
        <v>235</v>
      </c>
      <c r="B123" s="13">
        <v>2400</v>
      </c>
      <c r="C123" s="28">
        <v>600</v>
      </c>
      <c r="D123" s="28">
        <f t="shared" si="7"/>
        <v>3000</v>
      </c>
      <c r="E123" s="28">
        <f t="shared" si="8"/>
        <v>600</v>
      </c>
    </row>
    <row r="124" spans="1:6" s="19" customFormat="1" ht="17.25" customHeight="1">
      <c r="A124" s="3" t="s">
        <v>261</v>
      </c>
      <c r="B124" s="13">
        <v>240</v>
      </c>
      <c r="C124" s="28">
        <v>-120</v>
      </c>
      <c r="D124" s="28">
        <f t="shared" si="7"/>
        <v>120</v>
      </c>
      <c r="E124" s="28">
        <f t="shared" si="8"/>
        <v>-120</v>
      </c>
      <c r="F124" s="46" t="s">
        <v>238</v>
      </c>
    </row>
    <row r="125" spans="1:6" s="19" customFormat="1" ht="18" customHeight="1">
      <c r="A125" s="7" t="s">
        <v>233</v>
      </c>
      <c r="B125" s="13">
        <v>0</v>
      </c>
      <c r="C125" s="28">
        <v>8680</v>
      </c>
      <c r="D125" s="28">
        <f t="shared" si="7"/>
        <v>8680</v>
      </c>
      <c r="E125" s="28">
        <f t="shared" si="8"/>
        <v>8680</v>
      </c>
      <c r="F125" s="46" t="s">
        <v>236</v>
      </c>
    </row>
    <row r="126" spans="1:6" s="19" customFormat="1" ht="18" customHeight="1">
      <c r="A126" s="7" t="s">
        <v>216</v>
      </c>
      <c r="B126" s="13">
        <v>0</v>
      </c>
      <c r="C126" s="28">
        <v>2550</v>
      </c>
      <c r="D126" s="28">
        <f t="shared" si="7"/>
        <v>2550</v>
      </c>
      <c r="E126" s="28">
        <f t="shared" si="8"/>
        <v>2550</v>
      </c>
      <c r="F126" s="46" t="s">
        <v>262</v>
      </c>
    </row>
    <row r="127" spans="1:6" s="19" customFormat="1" ht="18" customHeight="1">
      <c r="A127" s="7" t="s">
        <v>263</v>
      </c>
      <c r="B127" s="13">
        <v>0</v>
      </c>
      <c r="C127" s="28">
        <v>863</v>
      </c>
      <c r="D127" s="28">
        <f t="shared" si="5"/>
        <v>863</v>
      </c>
      <c r="E127" s="28">
        <f t="shared" si="6"/>
        <v>863</v>
      </c>
      <c r="F127" s="46" t="s">
        <v>234</v>
      </c>
    </row>
    <row r="128" spans="1:6" ht="20.25" customHeight="1">
      <c r="A128" s="16" t="s">
        <v>9</v>
      </c>
      <c r="B128" s="14">
        <f>SUM(B66:B127)</f>
        <v>1824355</v>
      </c>
      <c r="C128" s="14">
        <f>SUM(C66:C127)</f>
        <v>117277</v>
      </c>
      <c r="D128" s="14">
        <f>SUM(D66:D127)</f>
        <v>1941632</v>
      </c>
      <c r="E128" s="14">
        <f>SUM(E66:E127)</f>
        <v>117277</v>
      </c>
      <c r="F128" s="48"/>
    </row>
    <row r="129" spans="1:6" s="19" customFormat="1" ht="18" customHeight="1">
      <c r="A129" s="1" t="s">
        <v>10</v>
      </c>
      <c r="B129" s="13"/>
      <c r="C129" s="13"/>
      <c r="D129" s="13"/>
      <c r="E129" s="33"/>
      <c r="F129" s="44"/>
    </row>
    <row r="130" spans="1:6" s="19" customFormat="1" ht="17.25" customHeight="1">
      <c r="A130" s="3" t="s">
        <v>42</v>
      </c>
      <c r="B130" s="13">
        <v>1438</v>
      </c>
      <c r="C130" s="28">
        <v>-1438</v>
      </c>
      <c r="D130" s="28">
        <f>+B130+C130</f>
        <v>0</v>
      </c>
      <c r="E130" s="28">
        <f>+D130-B130</f>
        <v>-1438</v>
      </c>
      <c r="F130" s="50"/>
    </row>
    <row r="131" spans="1:6" s="19" customFormat="1" ht="17.25" customHeight="1">
      <c r="A131" s="3" t="s">
        <v>145</v>
      </c>
      <c r="B131" s="36">
        <v>10000</v>
      </c>
      <c r="C131" s="28">
        <v>0</v>
      </c>
      <c r="D131" s="28">
        <f>+B131+C131</f>
        <v>10000</v>
      </c>
      <c r="E131" s="28">
        <f>+D131-B131</f>
        <v>0</v>
      </c>
      <c r="F131" s="46"/>
    </row>
    <row r="132" spans="1:6" s="19" customFormat="1" ht="27" customHeight="1">
      <c r="A132" s="3" t="s">
        <v>214</v>
      </c>
      <c r="B132" s="36">
        <v>0</v>
      </c>
      <c r="C132" s="28">
        <v>100000</v>
      </c>
      <c r="D132" s="28">
        <f>+B132+C132</f>
        <v>100000</v>
      </c>
      <c r="E132" s="28">
        <f>+D132-B132</f>
        <v>100000</v>
      </c>
      <c r="F132" s="46" t="s">
        <v>215</v>
      </c>
    </row>
    <row r="133" spans="1:6" s="19" customFormat="1" ht="18" customHeight="1">
      <c r="A133" s="3" t="s">
        <v>210</v>
      </c>
      <c r="B133" s="36">
        <v>0</v>
      </c>
      <c r="C133" s="28">
        <v>21941</v>
      </c>
      <c r="D133" s="28">
        <f>+B133+C133</f>
        <v>21941</v>
      </c>
      <c r="E133" s="28">
        <f>+D133-B133</f>
        <v>21941</v>
      </c>
      <c r="F133" s="46" t="s">
        <v>212</v>
      </c>
    </row>
    <row r="134" spans="1:6" s="19" customFormat="1" ht="18" customHeight="1">
      <c r="A134" s="3" t="s">
        <v>211</v>
      </c>
      <c r="B134" s="36">
        <v>0</v>
      </c>
      <c r="C134" s="28">
        <v>2980</v>
      </c>
      <c r="D134" s="28">
        <f>+B134+C134</f>
        <v>2980</v>
      </c>
      <c r="E134" s="28">
        <f>+D134-B134</f>
        <v>2980</v>
      </c>
      <c r="F134" s="46" t="s">
        <v>226</v>
      </c>
    </row>
    <row r="135" spans="1:6" s="19" customFormat="1" ht="17.25" customHeight="1">
      <c r="A135" s="16" t="s">
        <v>11</v>
      </c>
      <c r="B135" s="14">
        <f>SUM(B130:B134)</f>
        <v>11438</v>
      </c>
      <c r="C135" s="14">
        <f>SUM(C130:C134)</f>
        <v>123483</v>
      </c>
      <c r="D135" s="14">
        <f>SUM(D130:D134)</f>
        <v>134921</v>
      </c>
      <c r="E135" s="14">
        <f>SUM(E130:E134)</f>
        <v>123483</v>
      </c>
      <c r="F135" s="48"/>
    </row>
    <row r="136" spans="1:6" s="19" customFormat="1" ht="18" customHeight="1">
      <c r="A136" s="1" t="s">
        <v>104</v>
      </c>
      <c r="B136" s="13"/>
      <c r="C136" s="13"/>
      <c r="D136" s="13"/>
      <c r="E136" s="33"/>
      <c r="F136" s="44"/>
    </row>
    <row r="137" spans="1:6" ht="16.5" customHeight="1">
      <c r="A137" s="10" t="s">
        <v>66</v>
      </c>
      <c r="B137" s="13">
        <f>2000-2000</f>
        <v>0</v>
      </c>
      <c r="C137" s="28">
        <v>0</v>
      </c>
      <c r="D137" s="28">
        <f>+B137+C137</f>
        <v>0</v>
      </c>
      <c r="E137" s="28">
        <f>+D137-B137</f>
        <v>0</v>
      </c>
      <c r="F137" s="59" t="s">
        <v>179</v>
      </c>
    </row>
    <row r="138" spans="1:6" ht="16.5" customHeight="1">
      <c r="A138" s="10" t="s">
        <v>93</v>
      </c>
      <c r="B138" s="13">
        <v>478</v>
      </c>
      <c r="C138" s="28">
        <v>0</v>
      </c>
      <c r="D138" s="28">
        <f>+B138+C138</f>
        <v>478</v>
      </c>
      <c r="E138" s="28">
        <f>+D138-B138</f>
        <v>0</v>
      </c>
      <c r="F138" s="55"/>
    </row>
    <row r="139" spans="1:6" s="22" customFormat="1" ht="16.5" customHeight="1">
      <c r="A139" s="7" t="s">
        <v>108</v>
      </c>
      <c r="B139" s="13">
        <v>1389</v>
      </c>
      <c r="C139" s="28">
        <v>0</v>
      </c>
      <c r="D139" s="28">
        <f>+B139+C139</f>
        <v>1389</v>
      </c>
      <c r="E139" s="28">
        <f>+D139-B139</f>
        <v>0</v>
      </c>
      <c r="F139" s="46"/>
    </row>
    <row r="140" spans="1:6" s="19" customFormat="1" ht="16.5" customHeight="1">
      <c r="A140" s="4" t="s">
        <v>135</v>
      </c>
      <c r="B140" s="39">
        <v>5000</v>
      </c>
      <c r="C140" s="28">
        <v>0</v>
      </c>
      <c r="D140" s="28">
        <f>+B140+C140</f>
        <v>5000</v>
      </c>
      <c r="E140" s="28">
        <f>+D140-B140</f>
        <v>0</v>
      </c>
      <c r="F140" s="51"/>
    </row>
    <row r="141" spans="1:6" s="22" customFormat="1" ht="16.5" customHeight="1">
      <c r="A141" s="3" t="s">
        <v>77</v>
      </c>
      <c r="B141" s="36">
        <v>1000</v>
      </c>
      <c r="C141" s="28">
        <v>0</v>
      </c>
      <c r="D141" s="28">
        <f>+B141+C141</f>
        <v>1000</v>
      </c>
      <c r="E141" s="28">
        <f>+D141-B141</f>
        <v>0</v>
      </c>
      <c r="F141" s="46"/>
    </row>
    <row r="142" spans="1:6" s="19" customFormat="1" ht="18" customHeight="1">
      <c r="A142" s="16" t="s">
        <v>162</v>
      </c>
      <c r="B142" s="14">
        <f>SUM(B137:B141)</f>
        <v>7867</v>
      </c>
      <c r="C142" s="14">
        <f>SUM(C137:C141)</f>
        <v>0</v>
      </c>
      <c r="D142" s="14">
        <f>SUM(D137:D141)</f>
        <v>7867</v>
      </c>
      <c r="E142" s="14">
        <f>SUM(E137:E141)</f>
        <v>0</v>
      </c>
      <c r="F142" s="48"/>
    </row>
    <row r="143" spans="1:6" s="20" customFormat="1" ht="18" customHeight="1">
      <c r="A143" s="1" t="s">
        <v>12</v>
      </c>
      <c r="B143" s="13"/>
      <c r="C143" s="13"/>
      <c r="D143" s="13"/>
      <c r="E143" s="33"/>
      <c r="F143" s="44"/>
    </row>
    <row r="144" spans="1:6" s="19" customFormat="1" ht="15.75" customHeight="1">
      <c r="A144" s="11" t="s">
        <v>67</v>
      </c>
      <c r="B144" s="13">
        <v>1800</v>
      </c>
      <c r="C144" s="28">
        <v>0</v>
      </c>
      <c r="D144" s="28">
        <f>+B144+C144</f>
        <v>1800</v>
      </c>
      <c r="E144" s="28">
        <f>+D144-B144</f>
        <v>0</v>
      </c>
      <c r="F144" s="60"/>
    </row>
    <row r="145" spans="1:6" s="19" customFormat="1" ht="15.75" customHeight="1">
      <c r="A145" s="3" t="s">
        <v>113</v>
      </c>
      <c r="B145" s="36">
        <v>20000</v>
      </c>
      <c r="C145" s="28">
        <v>0</v>
      </c>
      <c r="D145" s="28">
        <f>+B145+C145</f>
        <v>20000</v>
      </c>
      <c r="E145" s="28">
        <f>+D145-B145</f>
        <v>0</v>
      </c>
      <c r="F145" s="46"/>
    </row>
    <row r="146" spans="1:6" s="19" customFormat="1" ht="15.75" customHeight="1">
      <c r="A146" s="11" t="s">
        <v>109</v>
      </c>
      <c r="B146" s="35">
        <f>11991+12455+970</f>
        <v>25416</v>
      </c>
      <c r="C146" s="28"/>
      <c r="D146" s="28">
        <f>+B146+C146</f>
        <v>25416</v>
      </c>
      <c r="E146" s="28">
        <f>+D146-B146</f>
        <v>0</v>
      </c>
      <c r="F146" s="60"/>
    </row>
    <row r="147" spans="1:6" s="19" customFormat="1" ht="15.75" customHeight="1">
      <c r="A147" s="7" t="s">
        <v>245</v>
      </c>
      <c r="B147" s="13">
        <v>0</v>
      </c>
      <c r="C147" s="28">
        <v>2770</v>
      </c>
      <c r="D147" s="28">
        <f>+C147</f>
        <v>2770</v>
      </c>
      <c r="E147" s="28">
        <f>+D147-B147</f>
        <v>2770</v>
      </c>
      <c r="F147" s="46" t="s">
        <v>237</v>
      </c>
    </row>
    <row r="148" spans="1:6" s="19" customFormat="1" ht="18" customHeight="1">
      <c r="A148" s="16" t="s">
        <v>13</v>
      </c>
      <c r="B148" s="14">
        <f>SUM(B144:B147)</f>
        <v>47216</v>
      </c>
      <c r="C148" s="14">
        <f>SUM(C144:C147)</f>
        <v>2770</v>
      </c>
      <c r="D148" s="14">
        <f>SUM(D144:D147)</f>
        <v>49986</v>
      </c>
      <c r="E148" s="14">
        <f>SUM(E144:E147)</f>
        <v>2770</v>
      </c>
      <c r="F148" s="48"/>
    </row>
    <row r="149" spans="1:6" s="20" customFormat="1" ht="18" customHeight="1">
      <c r="A149" s="1" t="s">
        <v>14</v>
      </c>
      <c r="B149" s="13"/>
      <c r="C149" s="13"/>
      <c r="D149" s="13"/>
      <c r="E149" s="33"/>
      <c r="F149" s="44"/>
    </row>
    <row r="150" spans="1:6" s="19" customFormat="1" ht="15.75" customHeight="1">
      <c r="A150" s="9" t="s">
        <v>94</v>
      </c>
      <c r="B150" s="13">
        <v>5400</v>
      </c>
      <c r="C150" s="28">
        <v>0</v>
      </c>
      <c r="D150" s="28">
        <f aca="true" t="shared" si="9" ref="D150:D162">+B150+C150</f>
        <v>5400</v>
      </c>
      <c r="E150" s="28">
        <f aca="true" t="shared" si="10" ref="E150:E162">+D150-B150</f>
        <v>0</v>
      </c>
      <c r="F150" s="55"/>
    </row>
    <row r="151" spans="1:6" s="22" customFormat="1" ht="15.75" customHeight="1">
      <c r="A151" s="10" t="s">
        <v>230</v>
      </c>
      <c r="B151" s="13">
        <v>5928</v>
      </c>
      <c r="C151" s="28">
        <v>0</v>
      </c>
      <c r="D151" s="28">
        <f t="shared" si="9"/>
        <v>5928</v>
      </c>
      <c r="E151" s="28">
        <f t="shared" si="10"/>
        <v>0</v>
      </c>
      <c r="F151" s="55"/>
    </row>
    <row r="152" spans="1:5" ht="15.75" customHeight="1">
      <c r="A152" s="7" t="s">
        <v>170</v>
      </c>
      <c r="B152" s="13">
        <f>1666+9148</f>
        <v>10814</v>
      </c>
      <c r="C152" s="28">
        <v>0</v>
      </c>
      <c r="D152" s="28">
        <f t="shared" si="9"/>
        <v>10814</v>
      </c>
      <c r="E152" s="28">
        <f t="shared" si="10"/>
        <v>0</v>
      </c>
    </row>
    <row r="153" spans="1:5" ht="15.75" customHeight="1">
      <c r="A153" s="3" t="s">
        <v>150</v>
      </c>
      <c r="B153" s="13">
        <f>1866+20732</f>
        <v>22598</v>
      </c>
      <c r="C153" s="28">
        <v>2000</v>
      </c>
      <c r="D153" s="28">
        <f t="shared" si="9"/>
        <v>24598</v>
      </c>
      <c r="E153" s="28">
        <f t="shared" si="10"/>
        <v>2000</v>
      </c>
    </row>
    <row r="154" spans="1:6" s="19" customFormat="1" ht="15.75" customHeight="1">
      <c r="A154" s="3" t="s">
        <v>151</v>
      </c>
      <c r="B154" s="13">
        <f>3692+4000</f>
        <v>7692</v>
      </c>
      <c r="C154" s="28">
        <v>0</v>
      </c>
      <c r="D154" s="28">
        <f t="shared" si="9"/>
        <v>7692</v>
      </c>
      <c r="E154" s="28">
        <f t="shared" si="10"/>
        <v>0</v>
      </c>
      <c r="F154" s="55"/>
    </row>
    <row r="155" spans="1:6" s="19" customFormat="1" ht="15.75" customHeight="1">
      <c r="A155" s="3" t="s">
        <v>114</v>
      </c>
      <c r="B155" s="36">
        <v>20900</v>
      </c>
      <c r="C155" s="28">
        <v>0</v>
      </c>
      <c r="D155" s="28">
        <f t="shared" si="9"/>
        <v>20900</v>
      </c>
      <c r="E155" s="28">
        <f t="shared" si="10"/>
        <v>0</v>
      </c>
      <c r="F155" s="46"/>
    </row>
    <row r="156" spans="1:6" s="19" customFormat="1" ht="15.75" customHeight="1">
      <c r="A156" s="3" t="s">
        <v>129</v>
      </c>
      <c r="B156" s="36">
        <v>10200</v>
      </c>
      <c r="C156" s="28">
        <v>0</v>
      </c>
      <c r="D156" s="28">
        <f>+B156+C156</f>
        <v>10200</v>
      </c>
      <c r="E156" s="28">
        <f>+D156-B156</f>
        <v>0</v>
      </c>
      <c r="F156" s="46"/>
    </row>
    <row r="157" spans="1:6" s="19" customFormat="1" ht="15.75" customHeight="1">
      <c r="A157" s="3" t="s">
        <v>144</v>
      </c>
      <c r="B157" s="36">
        <v>8000</v>
      </c>
      <c r="C157" s="28">
        <v>0</v>
      </c>
      <c r="D157" s="28">
        <f t="shared" si="9"/>
        <v>8000</v>
      </c>
      <c r="E157" s="28">
        <f t="shared" si="10"/>
        <v>0</v>
      </c>
      <c r="F157" s="55"/>
    </row>
    <row r="158" spans="1:6" s="19" customFormat="1" ht="15.75" customHeight="1">
      <c r="A158" s="3" t="s">
        <v>159</v>
      </c>
      <c r="B158" s="36">
        <v>684</v>
      </c>
      <c r="C158" s="28">
        <v>-684</v>
      </c>
      <c r="D158" s="28">
        <f t="shared" si="9"/>
        <v>0</v>
      </c>
      <c r="E158" s="28">
        <f t="shared" si="10"/>
        <v>-684</v>
      </c>
      <c r="F158" s="55" t="s">
        <v>264</v>
      </c>
    </row>
    <row r="159" spans="1:6" s="19" customFormat="1" ht="15.75" customHeight="1">
      <c r="A159" s="9" t="s">
        <v>130</v>
      </c>
      <c r="B159" s="36">
        <v>25000</v>
      </c>
      <c r="C159" s="28">
        <v>1735</v>
      </c>
      <c r="D159" s="28">
        <f>+B159+C159</f>
        <v>26735</v>
      </c>
      <c r="E159" s="28">
        <f>+D159-B159</f>
        <v>1735</v>
      </c>
      <c r="F159" s="55" t="s">
        <v>247</v>
      </c>
    </row>
    <row r="160" spans="1:6" s="22" customFormat="1" ht="15.75" customHeight="1">
      <c r="A160" s="4" t="s">
        <v>254</v>
      </c>
      <c r="B160" s="39">
        <v>207000</v>
      </c>
      <c r="C160" s="41">
        <v>40000</v>
      </c>
      <c r="D160" s="41">
        <f>+B160+C160</f>
        <v>247000</v>
      </c>
      <c r="E160" s="41">
        <f>+D160-B160</f>
        <v>40000</v>
      </c>
      <c r="F160" s="51" t="s">
        <v>251</v>
      </c>
    </row>
    <row r="161" spans="1:6" s="19" customFormat="1" ht="15.75" customHeight="1">
      <c r="A161" s="9" t="s">
        <v>171</v>
      </c>
      <c r="B161" s="36">
        <v>1000</v>
      </c>
      <c r="C161" s="28">
        <v>0</v>
      </c>
      <c r="D161" s="28">
        <f>+B161+C161</f>
        <v>1000</v>
      </c>
      <c r="E161" s="28">
        <f>+D161-B161</f>
        <v>0</v>
      </c>
      <c r="F161" s="55"/>
    </row>
    <row r="162" spans="1:6" s="19" customFormat="1" ht="15.75" customHeight="1">
      <c r="A162" s="3" t="s">
        <v>231</v>
      </c>
      <c r="B162" s="36">
        <v>0</v>
      </c>
      <c r="C162" s="28">
        <v>1560</v>
      </c>
      <c r="D162" s="28">
        <f t="shared" si="9"/>
        <v>1560</v>
      </c>
      <c r="E162" s="28">
        <f t="shared" si="10"/>
        <v>1560</v>
      </c>
      <c r="F162" s="66" t="s">
        <v>183</v>
      </c>
    </row>
    <row r="163" spans="1:6" s="19" customFormat="1" ht="18" customHeight="1">
      <c r="A163" s="16" t="s">
        <v>15</v>
      </c>
      <c r="B163" s="14">
        <f>SUM(B150:B162)</f>
        <v>325216</v>
      </c>
      <c r="C163" s="14">
        <f>SUM(C150:C162)</f>
        <v>44611</v>
      </c>
      <c r="D163" s="14">
        <f>SUM(D150:D162)</f>
        <v>369827</v>
      </c>
      <c r="E163" s="14">
        <f>SUM(E150:E162)</f>
        <v>44611</v>
      </c>
      <c r="F163" s="48"/>
    </row>
    <row r="164" spans="1:6" s="19" customFormat="1" ht="19.5" customHeight="1">
      <c r="A164" s="1" t="s">
        <v>16</v>
      </c>
      <c r="B164" s="13"/>
      <c r="C164" s="13"/>
      <c r="D164" s="13"/>
      <c r="E164" s="33"/>
      <c r="F164" s="44"/>
    </row>
    <row r="165" spans="1:6" s="19" customFormat="1" ht="19.5" customHeight="1">
      <c r="A165" s="4" t="s">
        <v>136</v>
      </c>
      <c r="B165" s="39">
        <v>8350</v>
      </c>
      <c r="C165" s="28">
        <v>0</v>
      </c>
      <c r="D165" s="28">
        <f aca="true" t="shared" si="11" ref="D165:D170">+B165+C165</f>
        <v>8350</v>
      </c>
      <c r="E165" s="28">
        <f aca="true" t="shared" si="12" ref="E165:E170">+D165-B165</f>
        <v>0</v>
      </c>
      <c r="F165" s="51"/>
    </row>
    <row r="166" spans="1:6" s="22" customFormat="1" ht="19.5" customHeight="1">
      <c r="A166" s="4" t="s">
        <v>137</v>
      </c>
      <c r="B166" s="39">
        <v>100000</v>
      </c>
      <c r="C166" s="28">
        <v>0</v>
      </c>
      <c r="D166" s="28">
        <f t="shared" si="11"/>
        <v>100000</v>
      </c>
      <c r="E166" s="28">
        <f t="shared" si="12"/>
        <v>0</v>
      </c>
      <c r="F166" s="51"/>
    </row>
    <row r="167" spans="1:6" s="19" customFormat="1" ht="19.5" customHeight="1">
      <c r="A167" s="4" t="s">
        <v>138</v>
      </c>
      <c r="B167" s="39">
        <v>12000</v>
      </c>
      <c r="C167" s="28">
        <v>0</v>
      </c>
      <c r="D167" s="28">
        <f t="shared" si="11"/>
        <v>12000</v>
      </c>
      <c r="E167" s="28">
        <f t="shared" si="12"/>
        <v>0</v>
      </c>
      <c r="F167" s="51"/>
    </row>
    <row r="168" spans="1:6" s="19" customFormat="1" ht="19.5" customHeight="1">
      <c r="A168" s="4" t="s">
        <v>139</v>
      </c>
      <c r="B168" s="39">
        <v>11000</v>
      </c>
      <c r="C168" s="28">
        <v>0</v>
      </c>
      <c r="D168" s="28">
        <f t="shared" si="11"/>
        <v>11000</v>
      </c>
      <c r="E168" s="28">
        <f t="shared" si="12"/>
        <v>0</v>
      </c>
      <c r="F168" s="51"/>
    </row>
    <row r="169" spans="1:6" s="19" customFormat="1" ht="19.5" customHeight="1">
      <c r="A169" s="7" t="s">
        <v>68</v>
      </c>
      <c r="B169" s="13">
        <v>891</v>
      </c>
      <c r="C169" s="28">
        <v>0</v>
      </c>
      <c r="D169" s="28">
        <f t="shared" si="11"/>
        <v>891</v>
      </c>
      <c r="E169" s="28">
        <f t="shared" si="12"/>
        <v>0</v>
      </c>
      <c r="F169" s="46"/>
    </row>
    <row r="170" spans="1:6" s="19" customFormat="1" ht="19.5" customHeight="1">
      <c r="A170" s="7" t="s">
        <v>153</v>
      </c>
      <c r="B170" s="13">
        <v>22000</v>
      </c>
      <c r="C170" s="28">
        <v>0</v>
      </c>
      <c r="D170" s="28">
        <f t="shared" si="11"/>
        <v>22000</v>
      </c>
      <c r="E170" s="28">
        <f t="shared" si="12"/>
        <v>0</v>
      </c>
      <c r="F170" s="46"/>
    </row>
    <row r="171" spans="1:6" ht="22.5" customHeight="1">
      <c r="A171" s="16" t="s">
        <v>17</v>
      </c>
      <c r="B171" s="14">
        <f>SUM(B165:B170)</f>
        <v>154241</v>
      </c>
      <c r="C171" s="14">
        <f>SUM(C165:C170)</f>
        <v>0</v>
      </c>
      <c r="D171" s="14">
        <f>SUM(D165:D170)</f>
        <v>154241</v>
      </c>
      <c r="E171" s="14">
        <f>SUM(E165:E170)</f>
        <v>0</v>
      </c>
      <c r="F171" s="48"/>
    </row>
    <row r="172" spans="1:6" ht="22.5" customHeight="1">
      <c r="A172" s="1" t="s">
        <v>18</v>
      </c>
      <c r="B172" s="13"/>
      <c r="C172" s="13"/>
      <c r="D172" s="13"/>
      <c r="E172" s="33"/>
      <c r="F172" s="44"/>
    </row>
    <row r="173" spans="1:6" s="19" customFormat="1" ht="19.5" customHeight="1">
      <c r="A173" s="9" t="s">
        <v>265</v>
      </c>
      <c r="B173" s="13">
        <v>100</v>
      </c>
      <c r="C173" s="28">
        <v>0</v>
      </c>
      <c r="D173" s="28">
        <f aca="true" t="shared" si="13" ref="D173:D178">+B173+C173</f>
        <v>100</v>
      </c>
      <c r="E173" s="28">
        <f aca="true" t="shared" si="14" ref="E173:E178">+D173-B173</f>
        <v>0</v>
      </c>
      <c r="F173" s="46"/>
    </row>
    <row r="174" spans="1:6" s="19" customFormat="1" ht="19.5" customHeight="1">
      <c r="A174" s="3" t="s">
        <v>149</v>
      </c>
      <c r="B174" s="13">
        <f>60+880</f>
        <v>940</v>
      </c>
      <c r="C174" s="28">
        <v>-256</v>
      </c>
      <c r="D174" s="28">
        <f t="shared" si="13"/>
        <v>684</v>
      </c>
      <c r="E174" s="28">
        <f t="shared" si="14"/>
        <v>-256</v>
      </c>
      <c r="F174" s="46" t="s">
        <v>198</v>
      </c>
    </row>
    <row r="175" spans="1:6" s="19" customFormat="1" ht="19.5" customHeight="1">
      <c r="A175" s="3" t="s">
        <v>76</v>
      </c>
      <c r="B175" s="36">
        <v>2500</v>
      </c>
      <c r="C175" s="28">
        <v>0</v>
      </c>
      <c r="D175" s="28">
        <f t="shared" si="13"/>
        <v>2500</v>
      </c>
      <c r="E175" s="28">
        <f t="shared" si="14"/>
        <v>0</v>
      </c>
      <c r="F175" s="46"/>
    </row>
    <row r="176" spans="1:6" s="19" customFormat="1" ht="19.5" customHeight="1">
      <c r="A176" s="3" t="s">
        <v>131</v>
      </c>
      <c r="B176" s="36">
        <v>2000</v>
      </c>
      <c r="C176" s="28">
        <v>2000</v>
      </c>
      <c r="D176" s="28">
        <f t="shared" si="13"/>
        <v>4000</v>
      </c>
      <c r="E176" s="28">
        <f t="shared" si="14"/>
        <v>2000</v>
      </c>
      <c r="F176" s="46"/>
    </row>
    <row r="177" spans="1:6" s="19" customFormat="1" ht="19.5" customHeight="1">
      <c r="A177" s="3" t="s">
        <v>178</v>
      </c>
      <c r="B177" s="36">
        <v>3020</v>
      </c>
      <c r="C177" s="28">
        <v>152</v>
      </c>
      <c r="D177" s="28">
        <f t="shared" si="13"/>
        <v>3172</v>
      </c>
      <c r="E177" s="28">
        <f t="shared" si="14"/>
        <v>152</v>
      </c>
      <c r="F177" s="46" t="s">
        <v>195</v>
      </c>
    </row>
    <row r="178" spans="1:6" s="19" customFormat="1" ht="19.5" customHeight="1">
      <c r="A178" s="4" t="s">
        <v>252</v>
      </c>
      <c r="B178" s="36">
        <v>6216</v>
      </c>
      <c r="C178" s="28">
        <f>180+15000</f>
        <v>15180</v>
      </c>
      <c r="D178" s="28">
        <f t="shared" si="13"/>
        <v>21396</v>
      </c>
      <c r="E178" s="28">
        <f t="shared" si="14"/>
        <v>15180</v>
      </c>
      <c r="F178" s="66" t="s">
        <v>253</v>
      </c>
    </row>
    <row r="179" spans="1:6" s="19" customFormat="1" ht="22.5" customHeight="1">
      <c r="A179" s="16" t="s">
        <v>19</v>
      </c>
      <c r="B179" s="14">
        <f>SUM(B173:B178)</f>
        <v>14776</v>
      </c>
      <c r="C179" s="14">
        <f>SUM(C173:C178)</f>
        <v>17076</v>
      </c>
      <c r="D179" s="14">
        <f>SUM(D173:D178)</f>
        <v>31852</v>
      </c>
      <c r="E179" s="14">
        <f>SUM(E173:E178)</f>
        <v>17076</v>
      </c>
      <c r="F179" s="48"/>
    </row>
    <row r="180" spans="1:6" s="19" customFormat="1" ht="22.5" customHeight="1">
      <c r="A180" s="1" t="s">
        <v>122</v>
      </c>
      <c r="B180" s="13"/>
      <c r="C180" s="13"/>
      <c r="D180" s="13"/>
      <c r="E180" s="33"/>
      <c r="F180" s="44"/>
    </row>
    <row r="181" spans="1:6" s="19" customFormat="1" ht="20.25" customHeight="1">
      <c r="A181" s="1" t="s">
        <v>123</v>
      </c>
      <c r="B181" s="38">
        <v>90925</v>
      </c>
      <c r="C181" s="28">
        <v>0</v>
      </c>
      <c r="D181" s="28">
        <f aca="true" t="shared" si="15" ref="D181:D186">+B181+C181</f>
        <v>90925</v>
      </c>
      <c r="E181" s="28">
        <f aca="true" t="shared" si="16" ref="E181:E186">+D181-B181</f>
        <v>0</v>
      </c>
      <c r="F181" s="44"/>
    </row>
    <row r="182" spans="1:6" s="19" customFormat="1" ht="20.25" customHeight="1">
      <c r="A182" s="1" t="s">
        <v>124</v>
      </c>
      <c r="B182" s="38">
        <v>14542</v>
      </c>
      <c r="C182" s="28">
        <v>0</v>
      </c>
      <c r="D182" s="28">
        <f t="shared" si="15"/>
        <v>14542</v>
      </c>
      <c r="E182" s="28">
        <f t="shared" si="16"/>
        <v>0</v>
      </c>
      <c r="F182" s="44"/>
    </row>
    <row r="183" spans="1:6" s="19" customFormat="1" ht="20.25" customHeight="1">
      <c r="A183" s="1" t="s">
        <v>125</v>
      </c>
      <c r="B183" s="38">
        <v>24722</v>
      </c>
      <c r="C183" s="28">
        <v>0</v>
      </c>
      <c r="D183" s="28">
        <f t="shared" si="15"/>
        <v>24722</v>
      </c>
      <c r="E183" s="28">
        <f t="shared" si="16"/>
        <v>0</v>
      </c>
      <c r="F183" s="44"/>
    </row>
    <row r="184" spans="1:6" s="19" customFormat="1" ht="20.25" customHeight="1">
      <c r="A184" s="7" t="s">
        <v>184</v>
      </c>
      <c r="B184" s="13">
        <v>1920</v>
      </c>
      <c r="C184" s="28">
        <v>0</v>
      </c>
      <c r="D184" s="28">
        <f t="shared" si="15"/>
        <v>1920</v>
      </c>
      <c r="E184" s="28">
        <f t="shared" si="16"/>
        <v>0</v>
      </c>
      <c r="F184" s="46"/>
    </row>
    <row r="185" spans="1:6" s="20" customFormat="1" ht="20.25" customHeight="1">
      <c r="A185" s="7" t="s">
        <v>84</v>
      </c>
      <c r="B185" s="13">
        <v>2640</v>
      </c>
      <c r="C185" s="28">
        <v>0</v>
      </c>
      <c r="D185" s="28">
        <f t="shared" si="15"/>
        <v>2640</v>
      </c>
      <c r="E185" s="28">
        <f t="shared" si="16"/>
        <v>0</v>
      </c>
      <c r="F185" s="46"/>
    </row>
    <row r="186" spans="1:6" s="20" customFormat="1" ht="20.25" customHeight="1">
      <c r="A186" s="7" t="s">
        <v>85</v>
      </c>
      <c r="B186" s="13">
        <v>1920</v>
      </c>
      <c r="C186" s="28">
        <v>0</v>
      </c>
      <c r="D186" s="28">
        <f t="shared" si="15"/>
        <v>1920</v>
      </c>
      <c r="E186" s="28">
        <f t="shared" si="16"/>
        <v>0</v>
      </c>
      <c r="F186" s="46"/>
    </row>
    <row r="187" spans="1:6" s="20" customFormat="1" ht="22.5" customHeight="1">
      <c r="A187" s="16" t="s">
        <v>19</v>
      </c>
      <c r="B187" s="14">
        <f>SUM(B181:B186)</f>
        <v>136669</v>
      </c>
      <c r="C187" s="14">
        <f>SUM(C181:C186)</f>
        <v>0</v>
      </c>
      <c r="D187" s="14">
        <f>SUM(D181:D186)</f>
        <v>136669</v>
      </c>
      <c r="E187" s="14">
        <f>SUM(E181:E186)</f>
        <v>0</v>
      </c>
      <c r="F187" s="48"/>
    </row>
    <row r="188" spans="1:6" s="20" customFormat="1" ht="23.25" customHeight="1">
      <c r="A188" s="17" t="s">
        <v>20</v>
      </c>
      <c r="B188" s="18"/>
      <c r="C188" s="18"/>
      <c r="D188" s="18"/>
      <c r="E188" s="37"/>
      <c r="F188" s="53"/>
    </row>
    <row r="189" spans="1:6" s="20" customFormat="1" ht="225" customHeight="1">
      <c r="A189" s="7" t="s">
        <v>28</v>
      </c>
      <c r="B189" s="34">
        <f>40000+15000-600-6600-360-1300-6216-540-480</f>
        <v>38904</v>
      </c>
      <c r="C189" s="28">
        <f>-24893+25989</f>
        <v>1096</v>
      </c>
      <c r="D189" s="28">
        <f aca="true" t="shared" si="17" ref="D189:D200">+B189+C189</f>
        <v>40000</v>
      </c>
      <c r="E189" s="28">
        <f aca="true" t="shared" si="18" ref="E189:E200">+D189-B189</f>
        <v>1096</v>
      </c>
      <c r="F189" s="72" t="s">
        <v>266</v>
      </c>
    </row>
    <row r="190" spans="1:6" s="20" customFormat="1" ht="18.75" customHeight="1">
      <c r="A190" s="7" t="s">
        <v>34</v>
      </c>
      <c r="B190" s="35">
        <v>15000</v>
      </c>
      <c r="C190" s="28">
        <v>0</v>
      </c>
      <c r="D190" s="28">
        <f t="shared" si="17"/>
        <v>15000</v>
      </c>
      <c r="E190" s="28">
        <f t="shared" si="18"/>
        <v>0</v>
      </c>
      <c r="F190" s="57"/>
    </row>
    <row r="191" spans="1:6" s="19" customFormat="1" ht="18.75" customHeight="1">
      <c r="A191" s="7" t="s">
        <v>35</v>
      </c>
      <c r="B191" s="34">
        <v>2000</v>
      </c>
      <c r="C191" s="28">
        <v>1000</v>
      </c>
      <c r="D191" s="28">
        <f t="shared" si="17"/>
        <v>3000</v>
      </c>
      <c r="E191" s="28">
        <f t="shared" si="18"/>
        <v>1000</v>
      </c>
      <c r="F191" s="57"/>
    </row>
    <row r="192" spans="1:6" s="25" customFormat="1" ht="18.75" customHeight="1">
      <c r="A192" s="7" t="s">
        <v>36</v>
      </c>
      <c r="B192" s="34">
        <v>5000</v>
      </c>
      <c r="C192" s="28">
        <v>0</v>
      </c>
      <c r="D192" s="28">
        <f t="shared" si="17"/>
        <v>5000</v>
      </c>
      <c r="E192" s="28">
        <f t="shared" si="18"/>
        <v>0</v>
      </c>
      <c r="F192" s="57"/>
    </row>
    <row r="193" spans="1:6" s="25" customFormat="1" ht="18.75" customHeight="1">
      <c r="A193" s="7" t="s">
        <v>29</v>
      </c>
      <c r="B193" s="34">
        <v>8000</v>
      </c>
      <c r="C193" s="28">
        <v>0</v>
      </c>
      <c r="D193" s="28">
        <f t="shared" si="17"/>
        <v>8000</v>
      </c>
      <c r="E193" s="28">
        <f t="shared" si="18"/>
        <v>0</v>
      </c>
      <c r="F193" s="57"/>
    </row>
    <row r="194" spans="1:6" s="22" customFormat="1" ht="18.75" customHeight="1">
      <c r="A194" s="7" t="s">
        <v>30</v>
      </c>
      <c r="B194" s="35">
        <v>12000</v>
      </c>
      <c r="C194" s="28">
        <v>0</v>
      </c>
      <c r="D194" s="28">
        <f t="shared" si="17"/>
        <v>12000</v>
      </c>
      <c r="E194" s="28">
        <f t="shared" si="18"/>
        <v>0</v>
      </c>
      <c r="F194" s="57"/>
    </row>
    <row r="195" spans="1:6" s="19" customFormat="1" ht="18.75" customHeight="1">
      <c r="A195" s="3" t="s">
        <v>40</v>
      </c>
      <c r="B195" s="36">
        <v>1700</v>
      </c>
      <c r="C195" s="28">
        <v>0</v>
      </c>
      <c r="D195" s="28">
        <f t="shared" si="17"/>
        <v>1700</v>
      </c>
      <c r="E195" s="28">
        <f t="shared" si="18"/>
        <v>0</v>
      </c>
      <c r="F195" s="57"/>
    </row>
    <row r="196" spans="1:6" s="19" customFormat="1" ht="18.75" customHeight="1">
      <c r="A196" s="2" t="s">
        <v>39</v>
      </c>
      <c r="B196" s="13">
        <v>3000</v>
      </c>
      <c r="C196" s="28">
        <v>0</v>
      </c>
      <c r="D196" s="28">
        <f t="shared" si="17"/>
        <v>3000</v>
      </c>
      <c r="E196" s="28">
        <f t="shared" si="18"/>
        <v>0</v>
      </c>
      <c r="F196" s="57"/>
    </row>
    <row r="197" spans="1:6" s="19" customFormat="1" ht="18.75" customHeight="1">
      <c r="A197" s="2" t="s">
        <v>31</v>
      </c>
      <c r="B197" s="13">
        <v>500</v>
      </c>
      <c r="C197" s="28">
        <v>0</v>
      </c>
      <c r="D197" s="28">
        <f t="shared" si="17"/>
        <v>500</v>
      </c>
      <c r="E197" s="28">
        <f t="shared" si="18"/>
        <v>0</v>
      </c>
      <c r="F197" s="57"/>
    </row>
    <row r="198" spans="1:6" s="19" customFormat="1" ht="18.75" customHeight="1">
      <c r="A198" s="3" t="s">
        <v>96</v>
      </c>
      <c r="B198" s="13">
        <v>950</v>
      </c>
      <c r="C198" s="28">
        <v>0</v>
      </c>
      <c r="D198" s="28">
        <f t="shared" si="17"/>
        <v>950</v>
      </c>
      <c r="E198" s="28">
        <f t="shared" si="18"/>
        <v>0</v>
      </c>
      <c r="F198" s="46"/>
    </row>
    <row r="199" spans="1:6" s="19" customFormat="1" ht="18.75" customHeight="1">
      <c r="A199" s="8" t="s">
        <v>97</v>
      </c>
      <c r="B199" s="13">
        <v>100</v>
      </c>
      <c r="C199" s="28">
        <v>0</v>
      </c>
      <c r="D199" s="28">
        <f t="shared" si="17"/>
        <v>100</v>
      </c>
      <c r="E199" s="28">
        <f t="shared" si="18"/>
        <v>0</v>
      </c>
      <c r="F199" s="46"/>
    </row>
    <row r="200" spans="1:6" s="22" customFormat="1" ht="18.75" customHeight="1">
      <c r="A200" s="2" t="s">
        <v>98</v>
      </c>
      <c r="B200" s="13">
        <v>160</v>
      </c>
      <c r="C200" s="28">
        <v>0</v>
      </c>
      <c r="D200" s="28">
        <f t="shared" si="17"/>
        <v>160</v>
      </c>
      <c r="E200" s="28">
        <f t="shared" si="18"/>
        <v>0</v>
      </c>
      <c r="F200" s="47"/>
    </row>
    <row r="201" spans="1:6" ht="18.75" customHeight="1">
      <c r="A201" s="6" t="s">
        <v>99</v>
      </c>
      <c r="B201" s="13">
        <v>60</v>
      </c>
      <c r="C201" s="28">
        <v>0</v>
      </c>
      <c r="D201" s="28">
        <f>+B201+C201</f>
        <v>60</v>
      </c>
      <c r="E201" s="28">
        <f>+D201-B201</f>
        <v>0</v>
      </c>
      <c r="F201" s="47"/>
    </row>
    <row r="202" spans="1:6" ht="18.75" customHeight="1">
      <c r="A202" s="73" t="s">
        <v>229</v>
      </c>
      <c r="B202" s="13">
        <v>0</v>
      </c>
      <c r="C202" s="28">
        <v>240</v>
      </c>
      <c r="D202" s="28">
        <f>+B202+C202</f>
        <v>240</v>
      </c>
      <c r="E202" s="28">
        <f>+D202-B202</f>
        <v>240</v>
      </c>
      <c r="F202" s="66" t="s">
        <v>183</v>
      </c>
    </row>
    <row r="203" spans="1:6" ht="20.25" customHeight="1">
      <c r="A203" s="16" t="s">
        <v>21</v>
      </c>
      <c r="B203" s="14">
        <f>SUM(B189:B202)</f>
        <v>87374</v>
      </c>
      <c r="C203" s="14">
        <f>SUM(C189:C202)</f>
        <v>2336</v>
      </c>
      <c r="D203" s="14">
        <f>SUM(D189:D202)</f>
        <v>89710</v>
      </c>
      <c r="E203" s="14">
        <f>SUM(E189:E202)</f>
        <v>2336</v>
      </c>
      <c r="F203" s="48"/>
    </row>
    <row r="204" spans="1:6" ht="25.5" customHeight="1">
      <c r="A204" s="4" t="s">
        <v>22</v>
      </c>
      <c r="B204" s="13"/>
      <c r="C204" s="13"/>
      <c r="D204" s="13"/>
      <c r="E204" s="33"/>
      <c r="F204" s="51"/>
    </row>
    <row r="205" spans="1:6" ht="17.25" customHeight="1">
      <c r="A205" s="10" t="s">
        <v>95</v>
      </c>
      <c r="B205" s="13">
        <v>3116</v>
      </c>
      <c r="C205" s="28">
        <v>0</v>
      </c>
      <c r="D205" s="28">
        <f aca="true" t="shared" si="19" ref="D205:D213">+B205+C205</f>
        <v>3116</v>
      </c>
      <c r="E205" s="28">
        <f aca="true" t="shared" si="20" ref="E205:E213">+D205-B205</f>
        <v>0</v>
      </c>
      <c r="F205" s="55"/>
    </row>
    <row r="206" spans="1:6" s="19" customFormat="1" ht="17.25" customHeight="1">
      <c r="A206" s="3" t="s">
        <v>132</v>
      </c>
      <c r="B206" s="36">
        <v>2594</v>
      </c>
      <c r="C206" s="28">
        <v>0</v>
      </c>
      <c r="D206" s="28">
        <f t="shared" si="19"/>
        <v>2594</v>
      </c>
      <c r="E206" s="28">
        <f t="shared" si="20"/>
        <v>0</v>
      </c>
      <c r="F206" s="46"/>
    </row>
    <row r="207" spans="1:6" s="19" customFormat="1" ht="17.25" customHeight="1">
      <c r="A207" s="3" t="s">
        <v>142</v>
      </c>
      <c r="B207" s="13">
        <v>2186</v>
      </c>
      <c r="C207" s="28">
        <v>0</v>
      </c>
      <c r="D207" s="28">
        <f t="shared" si="19"/>
        <v>2186</v>
      </c>
      <c r="E207" s="28">
        <f t="shared" si="20"/>
        <v>0</v>
      </c>
      <c r="F207" s="46"/>
    </row>
    <row r="208" spans="1:6" s="19" customFormat="1" ht="17.25" customHeight="1">
      <c r="A208" s="3" t="s">
        <v>141</v>
      </c>
      <c r="B208" s="13">
        <v>6860</v>
      </c>
      <c r="C208" s="28">
        <v>0</v>
      </c>
      <c r="D208" s="28">
        <f t="shared" si="19"/>
        <v>6860</v>
      </c>
      <c r="E208" s="28">
        <f t="shared" si="20"/>
        <v>0</v>
      </c>
      <c r="F208" s="46"/>
    </row>
    <row r="209" spans="1:6" s="19" customFormat="1" ht="17.25" customHeight="1">
      <c r="A209" s="3" t="s">
        <v>249</v>
      </c>
      <c r="B209" s="13">
        <f>80040+9106</f>
        <v>89146</v>
      </c>
      <c r="C209" s="28">
        <v>0</v>
      </c>
      <c r="D209" s="28">
        <f t="shared" si="19"/>
        <v>89146</v>
      </c>
      <c r="E209" s="28">
        <f t="shared" si="20"/>
        <v>0</v>
      </c>
      <c r="F209" s="46"/>
    </row>
    <row r="210" spans="1:6" s="19" customFormat="1" ht="17.25" customHeight="1">
      <c r="A210" s="3" t="s">
        <v>180</v>
      </c>
      <c r="B210" s="13">
        <v>1380</v>
      </c>
      <c r="C210" s="28">
        <v>0</v>
      </c>
      <c r="D210" s="28">
        <f>+B210+C210</f>
        <v>1380</v>
      </c>
      <c r="E210" s="28">
        <f>+D210-B210</f>
        <v>0</v>
      </c>
      <c r="F210" s="46"/>
    </row>
    <row r="211" spans="1:6" s="19" customFormat="1" ht="17.25" customHeight="1">
      <c r="A211" s="3" t="s">
        <v>190</v>
      </c>
      <c r="B211" s="13">
        <v>0</v>
      </c>
      <c r="C211" s="28">
        <v>105960</v>
      </c>
      <c r="D211" s="28">
        <f>+B211+C211</f>
        <v>105960</v>
      </c>
      <c r="E211" s="28">
        <f>+D211-B211</f>
        <v>105960</v>
      </c>
      <c r="F211" s="46"/>
    </row>
    <row r="212" spans="1:6" s="19" customFormat="1" ht="17.25" customHeight="1">
      <c r="A212" s="3" t="s">
        <v>191</v>
      </c>
      <c r="B212" s="13">
        <v>0</v>
      </c>
      <c r="C212" s="28">
        <v>103200</v>
      </c>
      <c r="D212" s="28">
        <f>+B212+C212</f>
        <v>103200</v>
      </c>
      <c r="E212" s="28">
        <f>+D212-B212</f>
        <v>103200</v>
      </c>
      <c r="F212" s="46"/>
    </row>
    <row r="213" spans="1:6" s="19" customFormat="1" ht="17.25" customHeight="1">
      <c r="A213" s="3" t="s">
        <v>217</v>
      </c>
      <c r="B213" s="13">
        <v>0</v>
      </c>
      <c r="C213" s="28">
        <v>247200</v>
      </c>
      <c r="D213" s="28">
        <f t="shared" si="19"/>
        <v>247200</v>
      </c>
      <c r="E213" s="28">
        <f t="shared" si="20"/>
        <v>247200</v>
      </c>
      <c r="F213" s="46"/>
    </row>
    <row r="214" spans="1:6" s="22" customFormat="1" ht="26.25" customHeight="1">
      <c r="A214" s="16" t="s">
        <v>23</v>
      </c>
      <c r="B214" s="14">
        <f>SUM(B205:B213)</f>
        <v>105282</v>
      </c>
      <c r="C214" s="14">
        <f>SUM(C205:C213)</f>
        <v>456360</v>
      </c>
      <c r="D214" s="14">
        <f>SUM(D205:D213)</f>
        <v>561642</v>
      </c>
      <c r="E214" s="14">
        <f>SUM(E205:E213)</f>
        <v>456360</v>
      </c>
      <c r="F214" s="48"/>
    </row>
    <row r="215" spans="1:6" s="27" customFormat="1" ht="28.5" customHeight="1">
      <c r="A215" s="15" t="s">
        <v>32</v>
      </c>
      <c r="B215" s="14">
        <f>+B33+B59+B64+B128+B135+B142+B148+B163+B171+B179+B187+B203+B214</f>
        <v>3721395</v>
      </c>
      <c r="C215" s="14">
        <f>+C33+C59+C64+C128+C135+C142+C148+C163+C171+C179+C187+C203+C214</f>
        <v>819644</v>
      </c>
      <c r="D215" s="14">
        <f>+D33+D59+D64+D128+D135+D142+D148+D163+D171+D179+D187+D203+D214</f>
        <v>4541039</v>
      </c>
      <c r="E215" s="14">
        <f>+E33+E59+E64+E128+E135+E142+E148+E163+E171+E179+E187+E203+E214</f>
        <v>819644</v>
      </c>
      <c r="F215" s="48"/>
    </row>
    <row r="216" spans="1:6" s="19" customFormat="1" ht="27.75" customHeight="1">
      <c r="A216" s="61" t="s">
        <v>172</v>
      </c>
      <c r="B216" s="13"/>
      <c r="C216" s="28"/>
      <c r="D216" s="28"/>
      <c r="E216" s="28"/>
      <c r="F216" s="46"/>
    </row>
    <row r="217" spans="1:6" s="19" customFormat="1" ht="17.25" customHeight="1">
      <c r="A217" s="3" t="s">
        <v>192</v>
      </c>
      <c r="B217" s="13">
        <v>0</v>
      </c>
      <c r="C217" s="28">
        <v>1500</v>
      </c>
      <c r="D217" s="28">
        <f>+B217+C217</f>
        <v>1500</v>
      </c>
      <c r="E217" s="28">
        <f aca="true" t="shared" si="21" ref="E217:E224">+D217-B217</f>
        <v>1500</v>
      </c>
      <c r="F217" s="46"/>
    </row>
    <row r="218" spans="1:6" s="19" customFormat="1" ht="17.25" customHeight="1">
      <c r="A218" s="7" t="s">
        <v>222</v>
      </c>
      <c r="B218" s="13">
        <v>0</v>
      </c>
      <c r="C218" s="28">
        <v>1380</v>
      </c>
      <c r="D218" s="28">
        <f>+B218+C218</f>
        <v>1380</v>
      </c>
      <c r="E218" s="28">
        <f t="shared" si="21"/>
        <v>1380</v>
      </c>
      <c r="F218" s="46"/>
    </row>
    <row r="219" spans="1:6" s="19" customFormat="1" ht="17.25" customHeight="1">
      <c r="A219" s="7" t="s">
        <v>223</v>
      </c>
      <c r="B219" s="13">
        <v>0</v>
      </c>
      <c r="C219" s="28">
        <v>500</v>
      </c>
      <c r="D219" s="28">
        <v>500</v>
      </c>
      <c r="E219" s="28">
        <f>+D219-B219</f>
        <v>500</v>
      </c>
      <c r="F219" s="46"/>
    </row>
    <row r="220" spans="1:6" s="19" customFormat="1" ht="17.25" customHeight="1">
      <c r="A220" s="3" t="s">
        <v>225</v>
      </c>
      <c r="B220" s="13">
        <v>0</v>
      </c>
      <c r="C220" s="28">
        <f>8000-5706</f>
        <v>2294</v>
      </c>
      <c r="D220" s="28">
        <v>2294</v>
      </c>
      <c r="E220" s="28">
        <f t="shared" si="21"/>
        <v>2294</v>
      </c>
      <c r="F220" s="46" t="s">
        <v>246</v>
      </c>
    </row>
    <row r="221" spans="1:6" s="19" customFormat="1" ht="30">
      <c r="A221" s="3" t="s">
        <v>232</v>
      </c>
      <c r="B221" s="13">
        <v>0</v>
      </c>
      <c r="C221" s="28">
        <v>4500</v>
      </c>
      <c r="D221" s="28">
        <v>4500</v>
      </c>
      <c r="E221" s="28">
        <f>+D221-B221</f>
        <v>4500</v>
      </c>
      <c r="F221" s="46"/>
    </row>
    <row r="222" spans="1:6" s="19" customFormat="1" ht="17.25" customHeight="1">
      <c r="A222" s="7" t="s">
        <v>193</v>
      </c>
      <c r="B222" s="13">
        <v>0</v>
      </c>
      <c r="C222" s="28">
        <v>1700</v>
      </c>
      <c r="D222" s="28">
        <f>+B222+C222</f>
        <v>1700</v>
      </c>
      <c r="E222" s="28">
        <f t="shared" si="21"/>
        <v>1700</v>
      </c>
      <c r="F222" s="46"/>
    </row>
    <row r="223" spans="1:6" s="19" customFormat="1" ht="17.25" customHeight="1">
      <c r="A223" s="7" t="s">
        <v>224</v>
      </c>
      <c r="B223" s="13">
        <v>0</v>
      </c>
      <c r="C223" s="28">
        <v>8000</v>
      </c>
      <c r="D223" s="28">
        <f>+B223+C223</f>
        <v>8000</v>
      </c>
      <c r="E223" s="28">
        <f t="shared" si="21"/>
        <v>8000</v>
      </c>
      <c r="F223" s="46"/>
    </row>
    <row r="224" spans="1:6" s="19" customFormat="1" ht="16.5" customHeight="1">
      <c r="A224" s="3" t="s">
        <v>239</v>
      </c>
      <c r="B224" s="13">
        <v>0</v>
      </c>
      <c r="C224" s="28">
        <v>10700</v>
      </c>
      <c r="D224" s="28">
        <f>+B224+C224</f>
        <v>10700</v>
      </c>
      <c r="E224" s="28">
        <f t="shared" si="21"/>
        <v>10700</v>
      </c>
      <c r="F224" s="46"/>
    </row>
    <row r="225" spans="1:6" s="22" customFormat="1" ht="16.5" customHeight="1">
      <c r="A225" s="16" t="s">
        <v>173</v>
      </c>
      <c r="B225" s="14">
        <f>SUM(B217:B224)</f>
        <v>0</v>
      </c>
      <c r="C225" s="14">
        <f>SUM(C217:C224)</f>
        <v>30574</v>
      </c>
      <c r="D225" s="14">
        <f>SUM(D217:D224)</f>
        <v>30574</v>
      </c>
      <c r="E225" s="14">
        <f>SUM(E217:E224)</f>
        <v>30574</v>
      </c>
      <c r="F225" s="48"/>
    </row>
    <row r="226" spans="1:6" s="27" customFormat="1" ht="28.5" customHeight="1">
      <c r="A226" s="43" t="s">
        <v>100</v>
      </c>
      <c r="B226" s="14">
        <f>+B215+B225</f>
        <v>3721395</v>
      </c>
      <c r="C226" s="14">
        <f>+C215+C225</f>
        <v>850218</v>
      </c>
      <c r="D226" s="14">
        <f>+D215+D225</f>
        <v>4571613</v>
      </c>
      <c r="E226" s="14">
        <f>+E215+E225</f>
        <v>850218</v>
      </c>
      <c r="F226" s="48"/>
    </row>
  </sheetData>
  <sheetProtection/>
  <mergeCells count="6">
    <mergeCell ref="A1:A2"/>
    <mergeCell ref="F1:F2"/>
    <mergeCell ref="B1:B2"/>
    <mergeCell ref="C1:C2"/>
    <mergeCell ref="D1:D2"/>
    <mergeCell ref="E1:E2"/>
  </mergeCells>
  <printOptions horizontalCentered="1"/>
  <pageMargins left="0.4330708661417323" right="0.2755905511811024" top="0.8661417322834646" bottom="0.5118110236220472" header="0.4724409448818898" footer="0.35433070866141736"/>
  <pageSetup blackAndWhite="1"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Roman,Normál"&amp;9 
 9. sz. melléklet
ezer Ft</oddHeader>
    <oddFooter>&amp;L&amp;"Times New Roman,Normál"Kaposvár, &amp;D&amp;C&amp;"Times New Roman,Normál"&amp;Z&amp;F _ &amp;A   &amp;"Times New Roman,Félkövér"  Szabó Tiborné&amp;R&amp;"Times New Roman,Normál"&amp;P/&amp;N</oddFooter>
  </headerFooter>
  <rowBreaks count="7" manualBreakCount="7">
    <brk id="33" max="255" man="1"/>
    <brk id="64" max="255" man="1"/>
    <brk id="95" max="255" man="1"/>
    <brk id="128" max="255" man="1"/>
    <brk id="163" max="255" man="1"/>
    <brk id="187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2008-09-09T06:53:39Z</cp:lastPrinted>
  <dcterms:created xsi:type="dcterms:W3CDTF">2006-10-17T07:01:27Z</dcterms:created>
  <dcterms:modified xsi:type="dcterms:W3CDTF">2008-09-09T07:13:41Z</dcterms:modified>
  <cp:category/>
  <cp:version/>
  <cp:contentType/>
  <cp:contentStatus/>
</cp:coreProperties>
</file>