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55" firstSheet="8" activeTab="8"/>
  </bookViews>
  <sheets>
    <sheet name="létszám - óvodák" sheetId="1" state="hidden" r:id="rId1"/>
    <sheet name="bér - óvodák" sheetId="2" state="hidden" r:id="rId2"/>
    <sheet name="létszám összes intézmény" sheetId="3" state="hidden" r:id="rId3"/>
    <sheet name="bér összes intézmény - éves" sheetId="4" state="hidden" r:id="rId4"/>
    <sheet name="segédlet - átlagbérek" sheetId="5" state="hidden" r:id="rId5"/>
    <sheet name="túlórák alakulása" sheetId="6" state="hidden" r:id="rId6"/>
    <sheet name="bérzárolás" sheetId="7" state="hidden" r:id="rId7"/>
    <sheet name="bérzárolás óvodák" sheetId="8" state="hidden" r:id="rId8"/>
    <sheet name="bérzárolás ktgv-hez" sheetId="9" r:id="rId9"/>
  </sheets>
  <definedNames>
    <definedName name="_xlnm.Print_Titles" localSheetId="1">'bér - óvodák'!$A:$A</definedName>
    <definedName name="_xlnm.Print_Titles" localSheetId="3">'bér összes intézmény - éves'!$A:$A</definedName>
  </definedNames>
  <calcPr fullCalcOnLoad="1"/>
</workbook>
</file>

<file path=xl/sharedStrings.xml><?xml version="1.0" encoding="utf-8"?>
<sst xmlns="http://schemas.openxmlformats.org/spreadsheetml/2006/main" count="1025" uniqueCount="228">
  <si>
    <t xml:space="preserve"> Intézmények megnevezése</t>
  </si>
  <si>
    <t>Létszám (fő)</t>
  </si>
  <si>
    <t>Teljes munkaidős</t>
  </si>
  <si>
    <t>Rész-</t>
  </si>
  <si>
    <t>Összesen</t>
  </si>
  <si>
    <t>óvónő</t>
  </si>
  <si>
    <t>szakmai</t>
  </si>
  <si>
    <t>egyéb</t>
  </si>
  <si>
    <t>munkaidős</t>
  </si>
  <si>
    <t>(kerekítés</t>
  </si>
  <si>
    <t>kerekítve</t>
  </si>
  <si>
    <t>pedagógus</t>
  </si>
  <si>
    <t>alkalmazott</t>
  </si>
  <si>
    <t>foglalk.</t>
  </si>
  <si>
    <t>nélkül)</t>
  </si>
  <si>
    <t>Béke u. Központi Óvoda</t>
  </si>
  <si>
    <t>Madár u. Közp. Óvoda</t>
  </si>
  <si>
    <t>Petőfi Sándor Óvoda</t>
  </si>
  <si>
    <t>Rét u. Központi Óvoda</t>
  </si>
  <si>
    <t>Honvéd u. Közp. Óvoda</t>
  </si>
  <si>
    <t>Arany János Óvoda</t>
  </si>
  <si>
    <t>Bajcsy Zs. u. Közp. Óvoda</t>
  </si>
  <si>
    <t>Búzavirág u. Óvoda</t>
  </si>
  <si>
    <t>Festetics K. Óvoda</t>
  </si>
  <si>
    <t>Tar Csatár Közp. Óvoda</t>
  </si>
  <si>
    <t>Temesvár u. Közp. Óvoda</t>
  </si>
  <si>
    <t>Szentjakabi Óvoda</t>
  </si>
  <si>
    <t>Nemzetőr sori Óvoda</t>
  </si>
  <si>
    <t>Óvodák összesen</t>
  </si>
  <si>
    <t>Óvodai és Eügyi Gondn.</t>
  </si>
  <si>
    <t>Mindösszesen:</t>
  </si>
  <si>
    <t>Teljes munkaidős fogl.</t>
  </si>
  <si>
    <t>Részmunkaidős fogl.</t>
  </si>
  <si>
    <t>Rendszeres</t>
  </si>
  <si>
    <t>Túlóra</t>
  </si>
  <si>
    <t>Készenlét,</t>
  </si>
  <si>
    <t>Egyéb munka-</t>
  </si>
  <si>
    <t>Nem rendsz.</t>
  </si>
  <si>
    <t>Külső</t>
  </si>
  <si>
    <t>Személyi</t>
  </si>
  <si>
    <t>2004. 01.01-i</t>
  </si>
  <si>
    <t>Béralap</t>
  </si>
  <si>
    <t>Alapilletmények</t>
  </si>
  <si>
    <t>Egyéb</t>
  </si>
  <si>
    <t>személyi</t>
  </si>
  <si>
    <t>ügyelet</t>
  </si>
  <si>
    <t>végzéshez</t>
  </si>
  <si>
    <t>juttatások</t>
  </si>
  <si>
    <t>bérzárolás</t>
  </si>
  <si>
    <t>összesen</t>
  </si>
  <si>
    <t>Garantált</t>
  </si>
  <si>
    <t>Szakképz.</t>
  </si>
  <si>
    <t>Automa-</t>
  </si>
  <si>
    <t>Gar. tábla</t>
  </si>
  <si>
    <t>kötelező</t>
  </si>
  <si>
    <t>felt. függő</t>
  </si>
  <si>
    <t>kapcs. szem.</t>
  </si>
  <si>
    <t>illetmény</t>
  </si>
  <si>
    <t>szorzó</t>
  </si>
  <si>
    <t>tizmus</t>
  </si>
  <si>
    <t>feletti ill.</t>
  </si>
  <si>
    <t>pótlékok</t>
  </si>
  <si>
    <t>Óvodai és Eügyi Gondn.:</t>
  </si>
  <si>
    <t xml:space="preserve"> - OEP finansz. össz.</t>
  </si>
  <si>
    <t xml:space="preserve"> - tám. értékű átvett</t>
  </si>
  <si>
    <t xml:space="preserve"> - önkorm. finansz. össz.</t>
  </si>
  <si>
    <t>figy.vét.-vel</t>
  </si>
  <si>
    <t>Munkaadót</t>
  </si>
  <si>
    <t>terhelő</t>
  </si>
  <si>
    <t>járulékok</t>
  </si>
  <si>
    <t>(32 %)</t>
  </si>
  <si>
    <t>+ járulékok</t>
  </si>
  <si>
    <t>Intézmények összesen</t>
  </si>
  <si>
    <t>könyvtáros</t>
  </si>
  <si>
    <t>rendszer-</t>
  </si>
  <si>
    <t>gazda</t>
  </si>
  <si>
    <t>Városgondnokság</t>
  </si>
  <si>
    <t>Városi Fürdő</t>
  </si>
  <si>
    <t>Városgondnokság összesen</t>
  </si>
  <si>
    <t>Nyelv-</t>
  </si>
  <si>
    <t>pótlék</t>
  </si>
  <si>
    <t>Saját</t>
  </si>
  <si>
    <t>Béralap összesen</t>
  </si>
  <si>
    <t>(bérkeret)</t>
  </si>
  <si>
    <t>Önkorm.-i</t>
  </si>
  <si>
    <t>támogatás</t>
  </si>
  <si>
    <t>bevétel</t>
  </si>
  <si>
    <t>Bölcsődei Központ</t>
  </si>
  <si>
    <t>Családsegítő Központ</t>
  </si>
  <si>
    <t>Szociális Gondozási Központ</t>
  </si>
  <si>
    <t>átvett</t>
  </si>
  <si>
    <t>MEP-től</t>
  </si>
  <si>
    <t>Liget Idősek Otthona</t>
  </si>
  <si>
    <t>Bartók B. Ált. Isk.</t>
  </si>
  <si>
    <t>Berzsenyi D. Ált. Isk.</t>
  </si>
  <si>
    <t>Gárdonyi G. Ált. Isk.</t>
  </si>
  <si>
    <t>Németh I. Ált. Isk.</t>
  </si>
  <si>
    <t>Kisfaludy u-i Ált. Isk.</t>
  </si>
  <si>
    <t>Kinizsi Ltp-i Ált. Isk.</t>
  </si>
  <si>
    <t>szabadidő</t>
  </si>
  <si>
    <t>szervező</t>
  </si>
  <si>
    <t>Honvéd u-i Ált. Isk.</t>
  </si>
  <si>
    <t>Benedek E. Ált. Isk.</t>
  </si>
  <si>
    <t>II. Rákóczi F. Ált. Isk.</t>
  </si>
  <si>
    <t>Toponári Ált. Isk.</t>
  </si>
  <si>
    <t>Toldi Ltp-i Ált. Isk.</t>
  </si>
  <si>
    <t>Kodály Z. Ált. Isk.</t>
  </si>
  <si>
    <t>Pécsi u-i Ált. Isk.</t>
  </si>
  <si>
    <t>Zrínyi I. Ált. Isk.</t>
  </si>
  <si>
    <t>Bárczi G. Ált. Isk.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</si>
  <si>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</si>
  <si>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</si>
  <si>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</si>
  <si>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</si>
  <si>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</si>
  <si>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</si>
  <si>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Munkácsy M. Gimnázium</t>
  </si>
  <si>
    <t>Táncsics M. Gimnázium</t>
  </si>
  <si>
    <t>Műszaki Középiskola</t>
  </si>
  <si>
    <t>Közgazdasági SZKI</t>
  </si>
  <si>
    <t>Klebelsberg K. Kollégium</t>
  </si>
  <si>
    <t>Liszt F. Zeneiskola</t>
  </si>
  <si>
    <t>Együd Á. VMK</t>
  </si>
  <si>
    <t>Városi Sportcsarnok</t>
  </si>
  <si>
    <t>Kincsesház</t>
  </si>
  <si>
    <t>Együd Á. VMK összesen</t>
  </si>
  <si>
    <t>Sportcsarnok</t>
  </si>
  <si>
    <t>Sportiskola</t>
  </si>
  <si>
    <t>Sportcsarnok összesen</t>
  </si>
  <si>
    <t>Igazgató/Int. vezető</t>
  </si>
  <si>
    <t>Létszám</t>
  </si>
  <si>
    <t>(fő)</t>
  </si>
  <si>
    <t>Bruttó</t>
  </si>
  <si>
    <t>bér</t>
  </si>
  <si>
    <t>(Ft)</t>
  </si>
  <si>
    <t>Igazgató/int. vezető helyettes</t>
  </si>
  <si>
    <t>1 főre jutó</t>
  </si>
  <si>
    <t>átlagbér</t>
  </si>
  <si>
    <t>(Ft/fő)</t>
  </si>
  <si>
    <t>Pedagógus</t>
  </si>
  <si>
    <t>Együd Á. VMK / Műv.Isk.</t>
  </si>
  <si>
    <t>Óvónő</t>
  </si>
  <si>
    <t>Dajka</t>
  </si>
  <si>
    <t>Nevelési Tanácsadó *</t>
  </si>
  <si>
    <t>* Az "óvónő" oszlopok a pedagógusok adatait tartalmazzák!</t>
  </si>
  <si>
    <t>Ált. iskola /alsós pedagógus</t>
  </si>
  <si>
    <t>Ált. iskola /felsős pedagógus</t>
  </si>
  <si>
    <t>Ált. iskola /napközis pedagógus</t>
  </si>
  <si>
    <t>Középiskola / Elméleti tanár</t>
  </si>
  <si>
    <t>Középiskola / Gyakorlati oktató</t>
  </si>
  <si>
    <t>Kollégiumi nevelő</t>
  </si>
  <si>
    <t xml:space="preserve">Ig. helyettes, gyak. okt. vez., koll. vez. </t>
  </si>
  <si>
    <t>2007. évi</t>
  </si>
  <si>
    <t>szabályozott</t>
  </si>
  <si>
    <t>%-ban</t>
  </si>
  <si>
    <t>(MEP és saját</t>
  </si>
  <si>
    <t>bevétel nélkül)</t>
  </si>
  <si>
    <t>2004. évi</t>
  </si>
  <si>
    <t>zárolás %-a alapján</t>
  </si>
  <si>
    <t>ezer Ft-ban</t>
  </si>
  <si>
    <t>Toldi - Gimnázium</t>
  </si>
  <si>
    <t>béralap + járulékok</t>
  </si>
  <si>
    <t>Szociális intézmények</t>
  </si>
  <si>
    <t>Oktatási intézmények</t>
  </si>
  <si>
    <t>Kulturális intézmények</t>
  </si>
  <si>
    <t>Sport intézmények</t>
  </si>
  <si>
    <t>Városellátás</t>
  </si>
  <si>
    <t>Munkácsy M. Gimn.</t>
  </si>
  <si>
    <t>Táncsics M. Gimn.</t>
  </si>
  <si>
    <t>Klebelsberg K. Koll.</t>
  </si>
  <si>
    <t>Együd / Műv.Isk.</t>
  </si>
  <si>
    <t>béralap</t>
  </si>
  <si>
    <t xml:space="preserve"> Intézmény</t>
  </si>
  <si>
    <t xml:space="preserve"> megnevezése</t>
  </si>
  <si>
    <t>Intézmények összesen ágazatonként:</t>
  </si>
  <si>
    <t>Mindösszesen</t>
  </si>
  <si>
    <t>heti</t>
  </si>
  <si>
    <t>Túlórák alakulása kötelező</t>
  </si>
  <si>
    <t>óraszám növekedés nélkül</t>
  </si>
  <si>
    <t>átlag</t>
  </si>
  <si>
    <t>óradíj</t>
  </si>
  <si>
    <t>túlóradíj</t>
  </si>
  <si>
    <t>09.01-től</t>
  </si>
  <si>
    <t>óraszám növekedés után</t>
  </si>
  <si>
    <t>Kötelező óraszám növekedés</t>
  </si>
  <si>
    <t>miatti túlóra változás</t>
  </si>
  <si>
    <t>Munkaadót terhelő járulékok (32 %):</t>
  </si>
  <si>
    <t>Személyi juttatás + járulékok összesen:</t>
  </si>
  <si>
    <t>(16 hétre)</t>
  </si>
  <si>
    <t>túlóra</t>
  </si>
  <si>
    <t>Béralapra</t>
  </si>
  <si>
    <t>jutó</t>
  </si>
  <si>
    <t>Járulékra</t>
  </si>
  <si>
    <t>2008. évi</t>
  </si>
  <si>
    <t>Prémiumévek</t>
  </si>
  <si>
    <t>Prg.-ban</t>
  </si>
  <si>
    <t>2008. évben</t>
  </si>
  <si>
    <t>kifizetésre</t>
  </si>
  <si>
    <t>13. havi</t>
  </si>
  <si>
    <t>kerülő</t>
  </si>
  <si>
    <t>2008. jan. 16.</t>
  </si>
  <si>
    <t>juttatásai</t>
  </si>
  <si>
    <t>-</t>
  </si>
  <si>
    <t>Részmunkaidős</t>
  </si>
  <si>
    <t>Kerekítés</t>
  </si>
  <si>
    <t>nélkül</t>
  </si>
  <si>
    <t>Kerekített</t>
  </si>
  <si>
    <t>létszám</t>
  </si>
  <si>
    <t>Általános Iskolai, Óvodai 
és Egészségügyi Gondnokság</t>
  </si>
  <si>
    <t>Gondnokság és Óvodák</t>
  </si>
  <si>
    <t>illetm.</t>
  </si>
  <si>
    <t>Prémiumévek Programban foglalkoztatottak</t>
  </si>
  <si>
    <t>jellegű</t>
  </si>
  <si>
    <t>kifizetések</t>
  </si>
  <si>
    <t>terhelő jár.</t>
  </si>
  <si>
    <t xml:space="preserve"> + járulékok</t>
  </si>
  <si>
    <t>2008. évben 12 havi részletben kifizetésre</t>
  </si>
  <si>
    <t>Általános Iskolai, Óvodai
és Eügyi Gondnokság</t>
  </si>
  <si>
    <t>* Számított összeg, a szabályozott béralap</t>
  </si>
  <si>
    <t xml:space="preserve">    nem tartalmazza!</t>
  </si>
  <si>
    <t>kerülő 13. havi illetmény *</t>
  </si>
  <si>
    <t>Toldi - Ált. Isk.</t>
  </si>
  <si>
    <t>Polg. Hiv. - Igazgatás</t>
  </si>
  <si>
    <t>Polg. Hiv. - Gondnokság</t>
  </si>
  <si>
    <t>Polg. Hiv. összesen</t>
  </si>
  <si>
    <t>2004. évi zárolás</t>
  </si>
  <si>
    <t>Hibás! 2004. évi: 2,0 % volt!</t>
  </si>
  <si>
    <t xml:space="preserve"> %-ának fele alapján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</si>
</sst>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"/>
    <numFmt numFmtId="167" formatCode="#,##0.000"/>
    <numFmt numFmtId="168" formatCode="0.0%"/>
  </numFmts>
  <fonts count="27">
    <font>
      <sz val="10"/>
      <name val="Times New Roman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b/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3" fontId="0" fillId="0" borderId="27" xfId="0" applyNumberFormat="1" applyFont="1" applyFill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 horizontal="center"/>
    </xf>
    <xf numFmtId="3" fontId="1" fillId="0" borderId="3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22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34" xfId="0" applyNumberForma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Continuous"/>
    </xf>
    <xf numFmtId="49" fontId="0" fillId="0" borderId="39" xfId="0" applyNumberFormat="1" applyBorder="1" applyAlignment="1">
      <alignment horizontal="centerContinuous"/>
    </xf>
    <xf numFmtId="49" fontId="0" fillId="0" borderId="40" xfId="0" applyNumberFormat="1" applyBorder="1" applyAlignment="1">
      <alignment horizontal="centerContinuous"/>
    </xf>
    <xf numFmtId="49" fontId="0" fillId="0" borderId="41" xfId="0" applyNumberFormat="1" applyBorder="1" applyAlignment="1">
      <alignment horizontal="centerContinuous"/>
    </xf>
    <xf numFmtId="49" fontId="0" fillId="0" borderId="42" xfId="0" applyNumberFormat="1" applyBorder="1" applyAlignment="1">
      <alignment horizontal="centerContinuous"/>
    </xf>
    <xf numFmtId="49" fontId="0" fillId="0" borderId="43" xfId="0" applyNumberFormat="1" applyBorder="1" applyAlignment="1">
      <alignment horizontal="centerContinuous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Continuous"/>
    </xf>
    <xf numFmtId="49" fontId="0" fillId="0" borderId="50" xfId="0" applyNumberFormat="1" applyBorder="1" applyAlignment="1">
      <alignment horizontal="centerContinuous"/>
    </xf>
    <xf numFmtId="49" fontId="0" fillId="0" borderId="51" xfId="0" applyNumberFormat="1" applyBorder="1" applyAlignment="1">
      <alignment horizontal="centerContinuous"/>
    </xf>
    <xf numFmtId="49" fontId="0" fillId="0" borderId="52" xfId="0" applyNumberForma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3" fontId="0" fillId="0" borderId="57" xfId="0" applyNumberFormat="1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33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3" xfId="0" applyNumberFormat="1" applyFont="1" applyBorder="1" applyAlignment="1">
      <alignment/>
    </xf>
    <xf numFmtId="49" fontId="0" fillId="0" borderId="47" xfId="0" applyNumberFormat="1" applyBorder="1" applyAlignment="1">
      <alignment horizontal="centerContinuous"/>
    </xf>
    <xf numFmtId="3" fontId="1" fillId="0" borderId="24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0" fillId="0" borderId="11" xfId="0" applyNumberFormat="1" applyBorder="1" applyAlignment="1">
      <alignment horizontal="centerContinuous"/>
    </xf>
    <xf numFmtId="3" fontId="0" fillId="0" borderId="13" xfId="0" applyNumberFormat="1" applyBorder="1" applyAlignment="1">
      <alignment horizontal="centerContinuous"/>
    </xf>
    <xf numFmtId="3" fontId="0" fillId="0" borderId="52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60" xfId="0" applyNumberFormat="1" applyBorder="1" applyAlignment="1">
      <alignment horizontal="centerContinuous"/>
    </xf>
    <xf numFmtId="3" fontId="0" fillId="0" borderId="61" xfId="0" applyNumberFormat="1" applyBorder="1" applyAlignment="1">
      <alignment/>
    </xf>
    <xf numFmtId="3" fontId="1" fillId="0" borderId="62" xfId="0" applyNumberFormat="1" applyFont="1" applyFill="1" applyBorder="1" applyAlignment="1">
      <alignment/>
    </xf>
    <xf numFmtId="3" fontId="0" fillId="0" borderId="60" xfId="0" applyNumberFormat="1" applyBorder="1" applyAlignment="1">
      <alignment/>
    </xf>
    <xf numFmtId="3" fontId="1" fillId="0" borderId="25" xfId="0" applyNumberFormat="1" applyFont="1" applyFill="1" applyBorder="1" applyAlignment="1">
      <alignment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49" fontId="0" fillId="0" borderId="0" xfId="0" applyNumberFormat="1" applyFont="1" applyAlignment="1">
      <alignment/>
    </xf>
    <xf numFmtId="3" fontId="0" fillId="0" borderId="6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Continuous"/>
    </xf>
    <xf numFmtId="3" fontId="0" fillId="0" borderId="21" xfId="0" applyNumberFormat="1" applyFont="1" applyFill="1" applyBorder="1" applyAlignment="1">
      <alignment vertical="top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64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32" xfId="0" applyNumberFormat="1" applyBorder="1" applyAlignment="1">
      <alignment horizontal="center"/>
    </xf>
    <xf numFmtId="168" fontId="0" fillId="0" borderId="52" xfId="0" applyNumberFormat="1" applyBorder="1" applyAlignment="1">
      <alignment horizontal="center"/>
    </xf>
    <xf numFmtId="168" fontId="0" fillId="0" borderId="54" xfId="0" applyNumberFormat="1" applyBorder="1" applyAlignment="1">
      <alignment/>
    </xf>
    <xf numFmtId="168" fontId="0" fillId="0" borderId="41" xfId="0" applyNumberForma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168" fontId="0" fillId="0" borderId="69" xfId="0" applyNumberFormat="1" applyBorder="1" applyAlignment="1">
      <alignment horizontal="centerContinuous"/>
    </xf>
    <xf numFmtId="0" fontId="0" fillId="0" borderId="70" xfId="0" applyBorder="1" applyAlignment="1">
      <alignment horizontal="centerContinuous"/>
    </xf>
    <xf numFmtId="168" fontId="0" fillId="0" borderId="11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5" xfId="60" applyNumberFormat="1" applyFont="1" applyBorder="1" applyAlignment="1">
      <alignment/>
    </xf>
    <xf numFmtId="168" fontId="0" fillId="0" borderId="32" xfId="60" applyNumberFormat="1" applyFon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1" xfId="60" applyNumberFormat="1" applyFont="1" applyBorder="1" applyAlignment="1">
      <alignment/>
    </xf>
    <xf numFmtId="0" fontId="2" fillId="0" borderId="0" xfId="0" applyFont="1" applyAlignment="1">
      <alignment/>
    </xf>
    <xf numFmtId="168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168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168" fontId="0" fillId="0" borderId="73" xfId="60" applyNumberFormat="1" applyFont="1" applyBorder="1" applyAlignment="1">
      <alignment/>
    </xf>
    <xf numFmtId="168" fontId="0" fillId="0" borderId="75" xfId="60" applyNumberFormat="1" applyFont="1" applyBorder="1" applyAlignment="1">
      <alignment/>
    </xf>
    <xf numFmtId="3" fontId="0" fillId="0" borderId="76" xfId="0" applyNumberFormat="1" applyBorder="1" applyAlignment="1">
      <alignment/>
    </xf>
    <xf numFmtId="168" fontId="0" fillId="0" borderId="77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51" xfId="0" applyBorder="1" applyAlignment="1">
      <alignment horizontal="centerContinuous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1" fillId="0" borderId="80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81" xfId="0" applyBorder="1" applyAlignment="1">
      <alignment/>
    </xf>
    <xf numFmtId="0" fontId="1" fillId="0" borderId="81" xfId="0" applyFont="1" applyBorder="1" applyAlignment="1">
      <alignment horizontal="right"/>
    </xf>
    <xf numFmtId="3" fontId="1" fillId="0" borderId="81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0" fontId="0" fillId="0" borderId="53" xfId="0" applyBorder="1" applyAlignment="1">
      <alignment horizontal="centerContinuous"/>
    </xf>
    <xf numFmtId="168" fontId="0" fillId="0" borderId="82" xfId="0" applyNumberFormat="1" applyBorder="1" applyAlignment="1">
      <alignment horizontal="centerContinuous"/>
    </xf>
    <xf numFmtId="0" fontId="0" fillId="0" borderId="64" xfId="0" applyBorder="1" applyAlignment="1">
      <alignment horizontal="center"/>
    </xf>
    <xf numFmtId="3" fontId="1" fillId="0" borderId="83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5" xfId="0" applyBorder="1" applyAlignment="1">
      <alignment horizontal="centerContinuous"/>
    </xf>
    <xf numFmtId="0" fontId="0" fillId="0" borderId="84" xfId="0" applyBorder="1" applyAlignment="1">
      <alignment horizontal="centerContinuous"/>
    </xf>
    <xf numFmtId="0" fontId="0" fillId="0" borderId="74" xfId="0" applyBorder="1" applyAlignment="1">
      <alignment horizontal="centerContinuous"/>
    </xf>
    <xf numFmtId="168" fontId="0" fillId="0" borderId="32" xfId="0" applyNumberFormat="1" applyBorder="1" applyAlignment="1">
      <alignment/>
    </xf>
    <xf numFmtId="168" fontId="1" fillId="0" borderId="2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Continuous"/>
    </xf>
    <xf numFmtId="3" fontId="1" fillId="0" borderId="0" xfId="0" applyNumberFormat="1" applyFont="1" applyAlignment="1">
      <alignment/>
    </xf>
    <xf numFmtId="0" fontId="0" fillId="0" borderId="82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22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29" xfId="0" applyNumberForma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1" fillId="0" borderId="85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0" fillId="0" borderId="12" xfId="0" applyNumberFormat="1" applyBorder="1" applyAlignment="1">
      <alignment horizontal="centerContinuous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" fillId="0" borderId="3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65" xfId="0" applyNumberFormat="1" applyFont="1" applyBorder="1" applyAlignment="1">
      <alignment/>
    </xf>
    <xf numFmtId="0" fontId="1" fillId="0" borderId="66" xfId="0" applyNumberFormat="1" applyFont="1" applyBorder="1" applyAlignment="1">
      <alignment/>
    </xf>
    <xf numFmtId="0" fontId="1" fillId="0" borderId="83" xfId="0" applyNumberFormat="1" applyFont="1" applyBorder="1" applyAlignment="1">
      <alignment/>
    </xf>
    <xf numFmtId="0" fontId="1" fillId="0" borderId="45" xfId="0" applyNumberFormat="1" applyFont="1" applyBorder="1" applyAlignment="1">
      <alignment horizontal="centerContinuous"/>
    </xf>
    <xf numFmtId="0" fontId="1" fillId="0" borderId="11" xfId="0" applyNumberFormat="1" applyFont="1" applyBorder="1" applyAlignment="1">
      <alignment horizontal="centerContinuous"/>
    </xf>
    <xf numFmtId="0" fontId="1" fillId="0" borderId="13" xfId="0" applyNumberFormat="1" applyFont="1" applyBorder="1" applyAlignment="1">
      <alignment horizontal="centerContinuous"/>
    </xf>
    <xf numFmtId="0" fontId="1" fillId="0" borderId="15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0" fillId="0" borderId="57" xfId="0" applyNumberFormat="1" applyFont="1" applyFill="1" applyBorder="1" applyAlignment="1">
      <alignment wrapText="1"/>
    </xf>
    <xf numFmtId="0" fontId="1" fillId="0" borderId="58" xfId="0" applyNumberFormat="1" applyFont="1" applyBorder="1" applyAlignment="1">
      <alignment/>
    </xf>
    <xf numFmtId="0" fontId="1" fillId="0" borderId="67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0" fontId="4" fillId="0" borderId="59" xfId="0" applyNumberFormat="1" applyFont="1" applyBorder="1" applyAlignment="1">
      <alignment/>
    </xf>
    <xf numFmtId="0" fontId="5" fillId="0" borderId="65" xfId="0" applyNumberFormat="1" applyFont="1" applyBorder="1" applyAlignment="1">
      <alignment/>
    </xf>
    <xf numFmtId="0" fontId="5" fillId="0" borderId="58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57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6" fillId="0" borderId="59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" fillId="0" borderId="44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1" fillId="0" borderId="44" xfId="0" applyNumberFormat="1" applyFont="1" applyBorder="1" applyAlignment="1">
      <alignment horizontal="centerContinuous"/>
    </xf>
    <xf numFmtId="0" fontId="0" fillId="0" borderId="45" xfId="0" applyNumberForma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0" fontId="1" fillId="0" borderId="40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3" fontId="4" fillId="0" borderId="2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Continuous"/>
    </xf>
    <xf numFmtId="0" fontId="0" fillId="0" borderId="14" xfId="0" applyNumberFormat="1" applyFont="1" applyBorder="1" applyAlignment="1">
      <alignment horizontal="centerContinuous"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4" fillId="0" borderId="57" xfId="0" applyNumberFormat="1" applyFont="1" applyBorder="1" applyAlignment="1">
      <alignment/>
    </xf>
    <xf numFmtId="0" fontId="6" fillId="0" borderId="57" xfId="0" applyNumberFormat="1" applyFont="1" applyBorder="1" applyAlignment="1">
      <alignment/>
    </xf>
    <xf numFmtId="0" fontId="0" fillId="0" borderId="31" xfId="0" applyNumberFormat="1" applyBorder="1" applyAlignment="1">
      <alignment/>
    </xf>
    <xf numFmtId="0" fontId="1" fillId="0" borderId="23" xfId="0" applyNumberFormat="1" applyFont="1" applyBorder="1" applyAlignment="1">
      <alignment/>
    </xf>
    <xf numFmtId="3" fontId="0" fillId="0" borderId="66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43" xfId="0" applyNumberFormat="1" applyBorder="1" applyAlignment="1">
      <alignment horizontal="centerContinuous"/>
    </xf>
    <xf numFmtId="3" fontId="0" fillId="0" borderId="70" xfId="0" applyNumberFormat="1" applyBorder="1" applyAlignment="1">
      <alignment horizontal="centerContinuous"/>
    </xf>
    <xf numFmtId="3" fontId="1" fillId="0" borderId="35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41" xfId="0" applyNumberFormat="1" applyBorder="1" applyAlignment="1">
      <alignment horizontal="centerContinuous"/>
    </xf>
    <xf numFmtId="3" fontId="0" fillId="0" borderId="69" xfId="0" applyNumberFormat="1" applyBorder="1" applyAlignment="1">
      <alignment horizontal="centerContinuous"/>
    </xf>
    <xf numFmtId="3" fontId="0" fillId="0" borderId="8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73" xfId="0" applyNumberFormat="1" applyBorder="1" applyAlignment="1">
      <alignment/>
    </xf>
    <xf numFmtId="3" fontId="4" fillId="0" borderId="73" xfId="0" applyNumberFormat="1" applyFont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3" fontId="0" fillId="0" borderId="59" xfId="0" applyNumberFormat="1" applyBorder="1" applyAlignment="1">
      <alignment horizontal="centerContinuous"/>
    </xf>
    <xf numFmtId="168" fontId="4" fillId="0" borderId="15" xfId="0" applyNumberFormat="1" applyFont="1" applyBorder="1" applyAlignment="1">
      <alignment/>
    </xf>
    <xf numFmtId="168" fontId="0" fillId="0" borderId="11" xfId="60" applyNumberFormat="1" applyFont="1" applyBorder="1" applyAlignment="1">
      <alignment horizontal="center"/>
    </xf>
    <xf numFmtId="168" fontId="0" fillId="0" borderId="18" xfId="60" applyNumberFormat="1" applyFont="1" applyBorder="1" applyAlignment="1">
      <alignment horizontal="center"/>
    </xf>
    <xf numFmtId="3" fontId="24" fillId="0" borderId="58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5" xfId="60" applyNumberFormat="1" applyFont="1" applyBorder="1" applyAlignment="1">
      <alignment/>
    </xf>
    <xf numFmtId="10" fontId="0" fillId="0" borderId="11" xfId="60" applyNumberFormat="1" applyFont="1" applyBorder="1" applyAlignment="1">
      <alignment/>
    </xf>
    <xf numFmtId="10" fontId="0" fillId="0" borderId="32" xfId="6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11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5.625" style="5" customWidth="1"/>
    <col min="2" max="2" width="8.125" style="0" customWidth="1"/>
    <col min="3" max="3" width="11.00390625" style="0" bestFit="1" customWidth="1"/>
    <col min="4" max="4" width="11.00390625" style="0" customWidth="1"/>
    <col min="5" max="5" width="10.875" style="0" bestFit="1" customWidth="1"/>
    <col min="7" max="7" width="9.625" style="0" customWidth="1"/>
    <col min="8" max="8" width="1.37890625" style="0" customWidth="1"/>
    <col min="9" max="9" width="12.875" style="0" bestFit="1" customWidth="1"/>
    <col min="10" max="10" width="10.875" style="0" customWidth="1"/>
    <col min="11" max="11" width="7.00390625" style="0" customWidth="1"/>
    <col min="12" max="12" width="9.875" style="0" customWidth="1"/>
    <col min="13" max="13" width="10.125" style="0" customWidth="1"/>
    <col min="14" max="14" width="10.875" style="0" customWidth="1"/>
    <col min="15" max="15" width="12.125" style="0" customWidth="1"/>
    <col min="16" max="17" width="10.875" style="0" customWidth="1"/>
    <col min="18" max="18" width="12.875" style="0" customWidth="1"/>
    <col min="19" max="19" width="10.875" style="0" customWidth="1"/>
    <col min="20" max="20" width="9.875" style="0" customWidth="1"/>
    <col min="21" max="21" width="12.50390625" style="0" customWidth="1"/>
    <col min="26" max="16384" width="9.375" style="5" customWidth="1"/>
  </cols>
  <sheetData>
    <row r="2" spans="1:9" ht="12.75">
      <c r="A2" s="1" t="s">
        <v>0</v>
      </c>
      <c r="B2" s="2" t="s">
        <v>1</v>
      </c>
      <c r="C2" s="3"/>
      <c r="D2" s="3"/>
      <c r="E2" s="3"/>
      <c r="F2" s="3"/>
      <c r="G2" s="4"/>
      <c r="I2" s="361" t="s">
        <v>194</v>
      </c>
    </row>
    <row r="3" spans="1:9" ht="12.75">
      <c r="A3" s="6"/>
      <c r="B3" s="7" t="s">
        <v>2</v>
      </c>
      <c r="C3" s="8"/>
      <c r="D3" s="8"/>
      <c r="E3" s="166" t="s">
        <v>3</v>
      </c>
      <c r="F3" s="166" t="s">
        <v>4</v>
      </c>
      <c r="G3" s="252" t="s">
        <v>4</v>
      </c>
      <c r="I3" s="254" t="s">
        <v>195</v>
      </c>
    </row>
    <row r="4" spans="1:9" ht="12.75">
      <c r="A4" s="6"/>
      <c r="B4" s="165" t="s">
        <v>5</v>
      </c>
      <c r="C4" s="166" t="s">
        <v>7</v>
      </c>
      <c r="D4" s="166" t="s">
        <v>4</v>
      </c>
      <c r="E4" s="169" t="s">
        <v>8</v>
      </c>
      <c r="F4" s="169" t="s">
        <v>9</v>
      </c>
      <c r="G4" s="253" t="s">
        <v>10</v>
      </c>
      <c r="I4" s="254" t="s">
        <v>13</v>
      </c>
    </row>
    <row r="5" spans="1:9" ht="12.75">
      <c r="A5" s="12"/>
      <c r="B5" s="171"/>
      <c r="C5" s="173" t="s">
        <v>12</v>
      </c>
      <c r="D5" s="173"/>
      <c r="E5" s="173" t="s">
        <v>13</v>
      </c>
      <c r="F5" s="173" t="s">
        <v>14</v>
      </c>
      <c r="G5" s="255"/>
      <c r="I5" s="256"/>
    </row>
    <row r="6" spans="1:9" ht="12.75">
      <c r="A6" s="17" t="s">
        <v>16</v>
      </c>
      <c r="B6" s="18">
        <v>17</v>
      </c>
      <c r="C6" s="19">
        <v>11</v>
      </c>
      <c r="D6" s="19">
        <v>28</v>
      </c>
      <c r="E6" s="19">
        <v>2</v>
      </c>
      <c r="F6" s="19">
        <v>30</v>
      </c>
      <c r="G6" s="257">
        <v>30</v>
      </c>
      <c r="I6" s="258">
        <v>0</v>
      </c>
    </row>
    <row r="7" spans="1:9" ht="12.75">
      <c r="A7" s="17" t="s">
        <v>17</v>
      </c>
      <c r="B7" s="18">
        <v>17</v>
      </c>
      <c r="C7" s="19">
        <v>12</v>
      </c>
      <c r="D7" s="19">
        <v>29</v>
      </c>
      <c r="E7" s="19">
        <v>0.5</v>
      </c>
      <c r="F7" s="20">
        <v>29.5</v>
      </c>
      <c r="G7" s="257">
        <v>30</v>
      </c>
      <c r="I7" s="258">
        <v>0</v>
      </c>
    </row>
    <row r="8" spans="1:9" ht="12.75">
      <c r="A8" s="17" t="s">
        <v>18</v>
      </c>
      <c r="B8" s="18">
        <v>13</v>
      </c>
      <c r="C8" s="19">
        <v>9</v>
      </c>
      <c r="D8" s="19">
        <v>22</v>
      </c>
      <c r="E8" s="19">
        <v>1.75</v>
      </c>
      <c r="F8" s="19">
        <v>23.75</v>
      </c>
      <c r="G8" s="21">
        <v>24</v>
      </c>
      <c r="I8" s="259">
        <v>0</v>
      </c>
    </row>
    <row r="9" spans="1:9" ht="12.75">
      <c r="A9" s="17" t="s">
        <v>19</v>
      </c>
      <c r="B9" s="18">
        <v>15</v>
      </c>
      <c r="C9" s="19">
        <v>10</v>
      </c>
      <c r="D9" s="19">
        <v>25</v>
      </c>
      <c r="E9" s="19">
        <v>2</v>
      </c>
      <c r="F9" s="19">
        <v>27</v>
      </c>
      <c r="G9" s="257">
        <v>27</v>
      </c>
      <c r="I9" s="258">
        <v>0</v>
      </c>
    </row>
    <row r="10" spans="1:9" ht="12.75">
      <c r="A10" s="17" t="s">
        <v>20</v>
      </c>
      <c r="B10" s="18">
        <v>13</v>
      </c>
      <c r="C10" s="19">
        <v>8</v>
      </c>
      <c r="D10" s="19">
        <v>21</v>
      </c>
      <c r="E10" s="19">
        <v>1.125</v>
      </c>
      <c r="F10" s="19">
        <v>22.125</v>
      </c>
      <c r="G10" s="257">
        <v>22</v>
      </c>
      <c r="I10" s="258">
        <v>0</v>
      </c>
    </row>
    <row r="11" spans="1:9" ht="12.75">
      <c r="A11" s="17" t="s">
        <v>21</v>
      </c>
      <c r="B11" s="18">
        <v>26</v>
      </c>
      <c r="C11" s="19">
        <v>18</v>
      </c>
      <c r="D11" s="19">
        <v>44</v>
      </c>
      <c r="E11" s="19">
        <v>3.25</v>
      </c>
      <c r="F11" s="19">
        <v>47.25</v>
      </c>
      <c r="G11" s="257">
        <v>48</v>
      </c>
      <c r="I11" s="258">
        <v>2</v>
      </c>
    </row>
    <row r="12" spans="1:9" ht="12.75">
      <c r="A12" s="17" t="s">
        <v>22</v>
      </c>
      <c r="B12" s="18">
        <v>13</v>
      </c>
      <c r="C12" s="19">
        <v>9</v>
      </c>
      <c r="D12" s="19">
        <v>22</v>
      </c>
      <c r="E12" s="19">
        <v>0</v>
      </c>
      <c r="F12" s="19">
        <v>22</v>
      </c>
      <c r="G12" s="257">
        <v>22</v>
      </c>
      <c r="I12" s="258">
        <v>0</v>
      </c>
    </row>
    <row r="13" spans="1:9" ht="12.75">
      <c r="A13" s="17" t="s">
        <v>23</v>
      </c>
      <c r="B13" s="18">
        <v>13</v>
      </c>
      <c r="C13" s="19">
        <v>9</v>
      </c>
      <c r="D13" s="19">
        <v>22</v>
      </c>
      <c r="E13" s="19">
        <v>0.5</v>
      </c>
      <c r="F13" s="19">
        <v>22.5</v>
      </c>
      <c r="G13" s="257">
        <v>22</v>
      </c>
      <c r="I13" s="258">
        <v>0</v>
      </c>
    </row>
    <row r="14" spans="1:9" ht="12.75">
      <c r="A14" s="17" t="s">
        <v>24</v>
      </c>
      <c r="B14" s="18">
        <v>17</v>
      </c>
      <c r="C14" s="19">
        <v>11</v>
      </c>
      <c r="D14" s="19">
        <v>28</v>
      </c>
      <c r="E14" s="19">
        <v>2</v>
      </c>
      <c r="F14" s="19">
        <v>30</v>
      </c>
      <c r="G14" s="257">
        <v>30</v>
      </c>
      <c r="I14" s="258">
        <v>0</v>
      </c>
    </row>
    <row r="15" spans="1:9" ht="12.75">
      <c r="A15" s="17" t="s">
        <v>25</v>
      </c>
      <c r="B15" s="18">
        <v>19</v>
      </c>
      <c r="C15" s="19">
        <v>13</v>
      </c>
      <c r="D15" s="19">
        <v>32</v>
      </c>
      <c r="E15" s="19">
        <v>3</v>
      </c>
      <c r="F15" s="19">
        <v>35</v>
      </c>
      <c r="G15" s="257">
        <v>35</v>
      </c>
      <c r="I15" s="258">
        <v>0</v>
      </c>
    </row>
    <row r="16" spans="1:9" ht="12.75">
      <c r="A16" s="17" t="s">
        <v>26</v>
      </c>
      <c r="B16" s="18">
        <v>10</v>
      </c>
      <c r="C16" s="19">
        <v>7</v>
      </c>
      <c r="D16" s="19">
        <v>17</v>
      </c>
      <c r="E16" s="19">
        <v>0.5</v>
      </c>
      <c r="F16" s="19">
        <v>17.5</v>
      </c>
      <c r="G16" s="257">
        <v>17</v>
      </c>
      <c r="I16" s="258">
        <v>0</v>
      </c>
    </row>
    <row r="17" spans="1:9" ht="13.5" thickBot="1">
      <c r="A17" s="17" t="s">
        <v>27</v>
      </c>
      <c r="B17" s="28">
        <v>17</v>
      </c>
      <c r="C17" s="29">
        <v>12</v>
      </c>
      <c r="D17" s="29">
        <v>29</v>
      </c>
      <c r="E17" s="29">
        <v>0.5</v>
      </c>
      <c r="F17" s="29">
        <v>29.5</v>
      </c>
      <c r="G17" s="260">
        <v>29</v>
      </c>
      <c r="I17" s="261">
        <v>0</v>
      </c>
    </row>
    <row r="18" spans="1:25" s="26" customFormat="1" ht="13.5" thickTop="1">
      <c r="A18" s="22" t="s">
        <v>28</v>
      </c>
      <c r="B18" s="23">
        <v>190</v>
      </c>
      <c r="C18" s="24">
        <v>129</v>
      </c>
      <c r="D18" s="24">
        <v>319</v>
      </c>
      <c r="E18" s="24">
        <v>17.125</v>
      </c>
      <c r="F18" s="24">
        <v>336.125</v>
      </c>
      <c r="G18" s="25">
        <v>336</v>
      </c>
      <c r="H18"/>
      <c r="I18" s="262">
        <v>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9" ht="13.5" thickBot="1">
      <c r="A19" s="27" t="s">
        <v>29</v>
      </c>
      <c r="B19" s="28">
        <v>0</v>
      </c>
      <c r="C19" s="263">
        <v>93</v>
      </c>
      <c r="D19" s="29">
        <v>93</v>
      </c>
      <c r="E19" s="29">
        <v>2.5</v>
      </c>
      <c r="F19" s="29">
        <v>95.5</v>
      </c>
      <c r="G19" s="30">
        <v>96</v>
      </c>
      <c r="I19" s="264">
        <v>0</v>
      </c>
    </row>
    <row r="20" spans="1:25" s="26" customFormat="1" ht="13.5" thickTop="1">
      <c r="A20" s="22" t="s">
        <v>30</v>
      </c>
      <c r="B20" s="23">
        <v>190</v>
      </c>
      <c r="C20" s="24">
        <v>222</v>
      </c>
      <c r="D20" s="24">
        <v>412</v>
      </c>
      <c r="E20" s="24">
        <v>19.625</v>
      </c>
      <c r="F20" s="24">
        <v>431.625</v>
      </c>
      <c r="G20" s="25">
        <v>432</v>
      </c>
      <c r="H20"/>
      <c r="I20" s="262">
        <v>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32" customFormat="1" ht="12.75">
      <c r="A21" s="3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</sheetData>
  <sheetProtection/>
  <printOptions/>
  <pageMargins left="0.5118110236220472" right="0.5118110236220472" top="0.7480314960629921" bottom="0.7480314960629921" header="0.31496062992125984" footer="0.31496062992125984"/>
  <pageSetup orientation="portrait" paperSize="9" r:id="rId1"/>
  <headerFooter alignWithMargins="0">
    <oddHeader>&amp;C&amp;"Times New Roman CE,Félkövér"&amp;12 2008. évi engedélyezett létszámkeret - Óvodák</oddHeader>
    <oddFooter>&amp;L&amp;8&amp;D&amp;C&amp;8&amp;Z&amp;F\&amp;A    Oláhné Pásztor Andrea&amp;R&amp;8&amp;P.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9" sqref="X19"/>
    </sheetView>
  </sheetViews>
  <sheetFormatPr defaultColWidth="9.00390625" defaultRowHeight="12.75"/>
  <cols>
    <col min="1" max="1" width="25.00390625" style="5" customWidth="1"/>
    <col min="2" max="5" width="9.50390625" style="0" bestFit="1" customWidth="1"/>
    <col min="6" max="6" width="11.00390625" style="0" customWidth="1"/>
    <col min="8" max="13" width="9.50390625" style="0" bestFit="1" customWidth="1"/>
    <col min="14" max="14" width="10.50390625" style="0" customWidth="1"/>
    <col min="16" max="16" width="11.875" style="0" bestFit="1" customWidth="1"/>
    <col min="17" max="17" width="8.125" style="0" customWidth="1"/>
    <col min="18" max="18" width="10.375" style="0" bestFit="1" customWidth="1"/>
    <col min="19" max="19" width="13.875" style="0" bestFit="1" customWidth="1"/>
    <col min="20" max="20" width="12.50390625" style="0" bestFit="1" customWidth="1"/>
    <col min="21" max="21" width="10.625" style="0" customWidth="1"/>
    <col min="22" max="22" width="10.50390625" style="0" customWidth="1"/>
    <col min="23" max="23" width="12.625" style="0" customWidth="1"/>
    <col min="24" max="24" width="10.625" style="0" customWidth="1"/>
    <col min="25" max="25" width="2.375" style="78" customWidth="1"/>
    <col min="26" max="26" width="11.625" style="0" customWidth="1"/>
    <col min="27" max="27" width="2.375" style="0" customWidth="1"/>
    <col min="28" max="28" width="12.875" style="0" customWidth="1"/>
  </cols>
  <sheetData>
    <row r="2" spans="1:28" ht="12.75">
      <c r="A2" s="1" t="s">
        <v>0</v>
      </c>
      <c r="B2" s="265" t="s">
        <v>31</v>
      </c>
      <c r="C2" s="266"/>
      <c r="D2" s="266"/>
      <c r="E2" s="266"/>
      <c r="F2" s="266"/>
      <c r="G2" s="266"/>
      <c r="H2" s="266"/>
      <c r="I2" s="267"/>
      <c r="J2" s="218" t="s">
        <v>32</v>
      </c>
      <c r="K2" s="219"/>
      <c r="L2" s="219"/>
      <c r="M2" s="219"/>
      <c r="N2" s="219"/>
      <c r="O2" s="188"/>
      <c r="P2" s="1" t="s">
        <v>33</v>
      </c>
      <c r="Q2" s="180" t="s">
        <v>34</v>
      </c>
      <c r="R2" s="181" t="s">
        <v>35</v>
      </c>
      <c r="S2" s="181" t="s">
        <v>36</v>
      </c>
      <c r="T2" s="268" t="s">
        <v>37</v>
      </c>
      <c r="U2" s="1" t="s">
        <v>38</v>
      </c>
      <c r="V2" s="1" t="s">
        <v>39</v>
      </c>
      <c r="W2" s="246" t="s">
        <v>40</v>
      </c>
      <c r="X2" s="269" t="s">
        <v>41</v>
      </c>
      <c r="Y2" s="270"/>
      <c r="Z2" s="271" t="s">
        <v>196</v>
      </c>
      <c r="AB2" s="249" t="s">
        <v>194</v>
      </c>
    </row>
    <row r="3" spans="1:28" ht="12.75">
      <c r="A3" s="6"/>
      <c r="B3" s="174" t="s">
        <v>42</v>
      </c>
      <c r="C3" s="3"/>
      <c r="D3" s="3"/>
      <c r="E3" s="3"/>
      <c r="F3" s="3"/>
      <c r="G3" s="3"/>
      <c r="H3" s="169" t="s">
        <v>43</v>
      </c>
      <c r="I3" s="170" t="s">
        <v>43</v>
      </c>
      <c r="J3" s="213"/>
      <c r="K3" s="214"/>
      <c r="L3" s="214"/>
      <c r="M3" s="214"/>
      <c r="N3" s="214"/>
      <c r="O3" s="215"/>
      <c r="P3" s="6" t="s">
        <v>44</v>
      </c>
      <c r="Q3" s="168"/>
      <c r="R3" s="169" t="s">
        <v>45</v>
      </c>
      <c r="S3" s="169" t="s">
        <v>46</v>
      </c>
      <c r="T3" s="253" t="s">
        <v>44</v>
      </c>
      <c r="U3" s="6" t="s">
        <v>44</v>
      </c>
      <c r="V3" s="6" t="s">
        <v>47</v>
      </c>
      <c r="W3" s="247" t="s">
        <v>48</v>
      </c>
      <c r="X3" s="270" t="s">
        <v>49</v>
      </c>
      <c r="Y3" s="270"/>
      <c r="Z3" s="272" t="s">
        <v>197</v>
      </c>
      <c r="AB3" s="273" t="s">
        <v>195</v>
      </c>
    </row>
    <row r="4" spans="1:28" ht="12.75">
      <c r="A4" s="6"/>
      <c r="B4" s="168" t="s">
        <v>50</v>
      </c>
      <c r="C4" s="169" t="s">
        <v>51</v>
      </c>
      <c r="D4" s="169" t="s">
        <v>52</v>
      </c>
      <c r="E4" s="169" t="s">
        <v>53</v>
      </c>
      <c r="F4" s="169" t="s">
        <v>198</v>
      </c>
      <c r="G4" s="169" t="s">
        <v>4</v>
      </c>
      <c r="H4" s="169" t="s">
        <v>54</v>
      </c>
      <c r="I4" s="170" t="s">
        <v>55</v>
      </c>
      <c r="J4" s="168" t="s">
        <v>50</v>
      </c>
      <c r="K4" s="169" t="s">
        <v>51</v>
      </c>
      <c r="L4" s="169" t="s">
        <v>52</v>
      </c>
      <c r="M4" s="169" t="s">
        <v>53</v>
      </c>
      <c r="N4" s="169" t="s">
        <v>198</v>
      </c>
      <c r="O4" s="170" t="s">
        <v>4</v>
      </c>
      <c r="P4" s="6" t="s">
        <v>47</v>
      </c>
      <c r="Q4" s="168"/>
      <c r="R4" s="169"/>
      <c r="S4" s="169" t="s">
        <v>56</v>
      </c>
      <c r="T4" s="253" t="s">
        <v>47</v>
      </c>
      <c r="U4" s="6" t="s">
        <v>47</v>
      </c>
      <c r="V4" s="6" t="s">
        <v>49</v>
      </c>
      <c r="W4" s="247"/>
      <c r="X4" s="270"/>
      <c r="Y4" s="270"/>
      <c r="Z4" s="272" t="s">
        <v>199</v>
      </c>
      <c r="AB4" s="247" t="s">
        <v>13</v>
      </c>
    </row>
    <row r="5" spans="1:28" ht="12.75">
      <c r="A5" s="12"/>
      <c r="B5" s="171" t="s">
        <v>57</v>
      </c>
      <c r="C5" s="173" t="s">
        <v>58</v>
      </c>
      <c r="D5" s="173" t="s">
        <v>59</v>
      </c>
      <c r="E5" s="173" t="s">
        <v>60</v>
      </c>
      <c r="F5" s="173" t="s">
        <v>200</v>
      </c>
      <c r="G5" s="173"/>
      <c r="H5" s="173" t="s">
        <v>61</v>
      </c>
      <c r="I5" s="172" t="s">
        <v>61</v>
      </c>
      <c r="J5" s="171" t="s">
        <v>57</v>
      </c>
      <c r="K5" s="173" t="s">
        <v>58</v>
      </c>
      <c r="L5" s="173" t="s">
        <v>59</v>
      </c>
      <c r="M5" s="173" t="s">
        <v>60</v>
      </c>
      <c r="N5" s="173" t="s">
        <v>200</v>
      </c>
      <c r="O5" s="172"/>
      <c r="P5" s="256" t="s">
        <v>49</v>
      </c>
      <c r="Q5" s="171"/>
      <c r="R5" s="173"/>
      <c r="S5" s="173" t="s">
        <v>47</v>
      </c>
      <c r="T5" s="255" t="s">
        <v>49</v>
      </c>
      <c r="U5" s="256"/>
      <c r="V5" s="256"/>
      <c r="W5" s="248"/>
      <c r="X5" s="274"/>
      <c r="Y5" s="270"/>
      <c r="Z5" s="275" t="s">
        <v>198</v>
      </c>
      <c r="AB5" s="248" t="s">
        <v>201</v>
      </c>
    </row>
    <row r="6" spans="1:28" ht="12.75">
      <c r="A6" s="17" t="s">
        <v>16</v>
      </c>
      <c r="B6" s="39">
        <v>43150</v>
      </c>
      <c r="C6" s="40">
        <v>265</v>
      </c>
      <c r="D6" s="40">
        <v>419</v>
      </c>
      <c r="E6" s="40">
        <v>294</v>
      </c>
      <c r="F6" s="40">
        <v>1883</v>
      </c>
      <c r="G6" s="40">
        <v>46011</v>
      </c>
      <c r="H6" s="40">
        <v>1211</v>
      </c>
      <c r="I6" s="41">
        <v>42</v>
      </c>
      <c r="J6" s="39">
        <v>2138</v>
      </c>
      <c r="K6" s="9" t="s">
        <v>202</v>
      </c>
      <c r="L6" s="45">
        <v>41</v>
      </c>
      <c r="M6" s="276" t="s">
        <v>202</v>
      </c>
      <c r="N6" s="40">
        <v>89</v>
      </c>
      <c r="O6" s="41">
        <v>2268</v>
      </c>
      <c r="P6" s="42">
        <v>49532</v>
      </c>
      <c r="Q6" s="277" t="s">
        <v>202</v>
      </c>
      <c r="R6" s="276" t="s">
        <v>202</v>
      </c>
      <c r="S6" s="40">
        <v>811</v>
      </c>
      <c r="T6" s="21">
        <v>811</v>
      </c>
      <c r="U6" s="278" t="s">
        <v>202</v>
      </c>
      <c r="V6" s="42">
        <v>50343</v>
      </c>
      <c r="W6" s="43">
        <v>0</v>
      </c>
      <c r="X6" s="279">
        <v>50343</v>
      </c>
      <c r="Y6" s="280"/>
      <c r="Z6" s="281">
        <v>3863</v>
      </c>
      <c r="AB6" s="43">
        <v>0</v>
      </c>
    </row>
    <row r="7" spans="1:28" ht="12.75">
      <c r="A7" s="17" t="s">
        <v>17</v>
      </c>
      <c r="B7" s="39">
        <v>44192</v>
      </c>
      <c r="C7" s="40">
        <v>308</v>
      </c>
      <c r="D7" s="40">
        <v>722</v>
      </c>
      <c r="E7" s="40">
        <v>206</v>
      </c>
      <c r="F7" s="40">
        <v>1905</v>
      </c>
      <c r="G7" s="40">
        <v>47333</v>
      </c>
      <c r="H7" s="40">
        <v>951</v>
      </c>
      <c r="I7" s="41">
        <v>36</v>
      </c>
      <c r="J7" s="44">
        <v>616</v>
      </c>
      <c r="K7" s="45">
        <v>31</v>
      </c>
      <c r="L7" s="9" t="s">
        <v>202</v>
      </c>
      <c r="M7" s="45">
        <v>94</v>
      </c>
      <c r="N7" s="45">
        <v>31</v>
      </c>
      <c r="O7" s="41">
        <v>772</v>
      </c>
      <c r="P7" s="42">
        <v>49092</v>
      </c>
      <c r="Q7" s="277" t="s">
        <v>202</v>
      </c>
      <c r="R7" s="276" t="s">
        <v>202</v>
      </c>
      <c r="S7" s="40">
        <v>811</v>
      </c>
      <c r="T7" s="21">
        <v>811</v>
      </c>
      <c r="U7" s="278" t="s">
        <v>202</v>
      </c>
      <c r="V7" s="42">
        <v>49903</v>
      </c>
      <c r="W7" s="43">
        <v>0</v>
      </c>
      <c r="X7" s="279">
        <v>49903</v>
      </c>
      <c r="Y7" s="280"/>
      <c r="Z7" s="281">
        <v>3853</v>
      </c>
      <c r="AB7" s="43">
        <v>0</v>
      </c>
    </row>
    <row r="8" spans="1:28" ht="12.75">
      <c r="A8" s="17" t="s">
        <v>18</v>
      </c>
      <c r="B8" s="39">
        <v>33325</v>
      </c>
      <c r="C8" s="9" t="s">
        <v>202</v>
      </c>
      <c r="D8" s="40">
        <v>242</v>
      </c>
      <c r="E8" s="40">
        <v>128</v>
      </c>
      <c r="F8" s="40">
        <v>1394</v>
      </c>
      <c r="G8" s="40">
        <v>35089</v>
      </c>
      <c r="H8" s="40">
        <v>1182</v>
      </c>
      <c r="I8" s="41">
        <v>24</v>
      </c>
      <c r="J8" s="39">
        <v>1914</v>
      </c>
      <c r="K8" s="9" t="s">
        <v>202</v>
      </c>
      <c r="L8" s="276" t="s">
        <v>202</v>
      </c>
      <c r="M8" s="9" t="s">
        <v>202</v>
      </c>
      <c r="N8" s="40">
        <v>80</v>
      </c>
      <c r="O8" s="41">
        <v>1994</v>
      </c>
      <c r="P8" s="42">
        <v>38289</v>
      </c>
      <c r="Q8" s="277" t="s">
        <v>202</v>
      </c>
      <c r="R8" s="276" t="s">
        <v>202</v>
      </c>
      <c r="S8" s="40">
        <v>620</v>
      </c>
      <c r="T8" s="21">
        <v>620</v>
      </c>
      <c r="U8" s="278" t="s">
        <v>202</v>
      </c>
      <c r="V8" s="42">
        <v>38909</v>
      </c>
      <c r="W8" s="43">
        <v>0</v>
      </c>
      <c r="X8" s="279">
        <v>38909</v>
      </c>
      <c r="Y8" s="280"/>
      <c r="Z8" s="281">
        <v>2970</v>
      </c>
      <c r="AB8" s="43">
        <v>0</v>
      </c>
    </row>
    <row r="9" spans="1:28" ht="12.75">
      <c r="A9" s="17" t="s">
        <v>19</v>
      </c>
      <c r="B9" s="39">
        <v>38593</v>
      </c>
      <c r="C9" s="9" t="s">
        <v>202</v>
      </c>
      <c r="D9" s="40">
        <v>422</v>
      </c>
      <c r="E9" s="40">
        <v>130</v>
      </c>
      <c r="F9" s="40">
        <v>1613</v>
      </c>
      <c r="G9" s="40">
        <v>40758</v>
      </c>
      <c r="H9" s="40">
        <v>1211</v>
      </c>
      <c r="I9" s="41">
        <v>30</v>
      </c>
      <c r="J9" s="39">
        <v>2015</v>
      </c>
      <c r="K9" s="9" t="s">
        <v>202</v>
      </c>
      <c r="L9" s="40">
        <v>42</v>
      </c>
      <c r="M9" s="9" t="s">
        <v>202</v>
      </c>
      <c r="N9" s="40">
        <v>84</v>
      </c>
      <c r="O9" s="41">
        <v>2141</v>
      </c>
      <c r="P9" s="42">
        <v>44140</v>
      </c>
      <c r="Q9" s="277" t="s">
        <v>202</v>
      </c>
      <c r="R9" s="276" t="s">
        <v>202</v>
      </c>
      <c r="S9" s="40">
        <v>716</v>
      </c>
      <c r="T9" s="21">
        <v>716</v>
      </c>
      <c r="U9" s="278" t="s">
        <v>202</v>
      </c>
      <c r="V9" s="42">
        <v>44856</v>
      </c>
      <c r="W9" s="43">
        <v>0</v>
      </c>
      <c r="X9" s="279">
        <v>44856</v>
      </c>
      <c r="Y9" s="280"/>
      <c r="Z9" s="281">
        <v>3437</v>
      </c>
      <c r="AB9" s="43">
        <v>0</v>
      </c>
    </row>
    <row r="10" spans="1:28" ht="12.75">
      <c r="A10" s="17" t="s">
        <v>20</v>
      </c>
      <c r="B10" s="39">
        <v>33065</v>
      </c>
      <c r="C10" s="40">
        <v>106</v>
      </c>
      <c r="D10" s="40">
        <v>464</v>
      </c>
      <c r="E10" s="40">
        <v>116</v>
      </c>
      <c r="F10" s="40">
        <v>1504</v>
      </c>
      <c r="G10" s="40">
        <v>35255</v>
      </c>
      <c r="H10" s="40">
        <v>905</v>
      </c>
      <c r="I10" s="41">
        <v>24</v>
      </c>
      <c r="J10" s="39">
        <v>1159</v>
      </c>
      <c r="K10" s="45">
        <v>74</v>
      </c>
      <c r="L10" s="9" t="s">
        <v>202</v>
      </c>
      <c r="M10" s="9" t="s">
        <v>202</v>
      </c>
      <c r="N10" s="40">
        <v>48</v>
      </c>
      <c r="O10" s="41">
        <v>1281</v>
      </c>
      <c r="P10" s="42">
        <v>37465</v>
      </c>
      <c r="Q10" s="277" t="s">
        <v>202</v>
      </c>
      <c r="R10" s="276" t="s">
        <v>202</v>
      </c>
      <c r="S10" s="40">
        <v>620</v>
      </c>
      <c r="T10" s="21">
        <v>620</v>
      </c>
      <c r="U10" s="278" t="s">
        <v>202</v>
      </c>
      <c r="V10" s="42">
        <v>38085</v>
      </c>
      <c r="W10" s="43">
        <v>0</v>
      </c>
      <c r="X10" s="279">
        <v>38085</v>
      </c>
      <c r="Y10" s="280"/>
      <c r="Z10" s="281">
        <v>2919</v>
      </c>
      <c r="AB10" s="43">
        <v>0</v>
      </c>
    </row>
    <row r="11" spans="1:28" ht="12.75">
      <c r="A11" s="17" t="s">
        <v>21</v>
      </c>
      <c r="B11" s="39">
        <v>69999</v>
      </c>
      <c r="C11" s="45">
        <v>58</v>
      </c>
      <c r="D11" s="40">
        <v>1328</v>
      </c>
      <c r="E11" s="40">
        <v>292</v>
      </c>
      <c r="F11" s="40">
        <v>3096</v>
      </c>
      <c r="G11" s="40">
        <v>74773</v>
      </c>
      <c r="H11" s="40">
        <v>1794</v>
      </c>
      <c r="I11" s="41">
        <v>64</v>
      </c>
      <c r="J11" s="39">
        <v>3324</v>
      </c>
      <c r="K11" s="40">
        <v>71</v>
      </c>
      <c r="L11" s="40">
        <v>76</v>
      </c>
      <c r="M11" s="9" t="s">
        <v>202</v>
      </c>
      <c r="N11" s="40">
        <v>116</v>
      </c>
      <c r="O11" s="41">
        <v>3587</v>
      </c>
      <c r="P11" s="42">
        <v>80218</v>
      </c>
      <c r="Q11" s="277" t="s">
        <v>202</v>
      </c>
      <c r="R11" s="276" t="s">
        <v>202</v>
      </c>
      <c r="S11" s="40">
        <v>1241</v>
      </c>
      <c r="T11" s="21">
        <v>1241</v>
      </c>
      <c r="U11" s="278" t="s">
        <v>202</v>
      </c>
      <c r="V11" s="42">
        <v>81459</v>
      </c>
      <c r="W11" s="43">
        <v>0</v>
      </c>
      <c r="X11" s="279">
        <v>81459</v>
      </c>
      <c r="Y11" s="280"/>
      <c r="Z11" s="281">
        <v>6468</v>
      </c>
      <c r="AB11" s="43">
        <v>2434</v>
      </c>
    </row>
    <row r="12" spans="1:28" ht="12.75">
      <c r="A12" s="17" t="s">
        <v>22</v>
      </c>
      <c r="B12" s="39">
        <v>31747</v>
      </c>
      <c r="C12" s="40">
        <v>274</v>
      </c>
      <c r="D12" s="40">
        <v>422</v>
      </c>
      <c r="E12" s="40">
        <v>232</v>
      </c>
      <c r="F12" s="40">
        <v>1458</v>
      </c>
      <c r="G12" s="40">
        <v>34133</v>
      </c>
      <c r="H12" s="40">
        <v>905</v>
      </c>
      <c r="I12" s="41">
        <v>24</v>
      </c>
      <c r="J12" s="10" t="s">
        <v>202</v>
      </c>
      <c r="K12" s="9" t="s">
        <v>202</v>
      </c>
      <c r="L12" s="9" t="s">
        <v>202</v>
      </c>
      <c r="M12" s="9" t="s">
        <v>202</v>
      </c>
      <c r="N12" s="9" t="s">
        <v>202</v>
      </c>
      <c r="O12" s="41">
        <v>0</v>
      </c>
      <c r="P12" s="42">
        <v>35062</v>
      </c>
      <c r="Q12" s="277" t="s">
        <v>202</v>
      </c>
      <c r="R12" s="276" t="s">
        <v>202</v>
      </c>
      <c r="S12" s="40">
        <v>620</v>
      </c>
      <c r="T12" s="21">
        <v>620</v>
      </c>
      <c r="U12" s="278" t="s">
        <v>202</v>
      </c>
      <c r="V12" s="42">
        <v>35682</v>
      </c>
      <c r="W12" s="43">
        <v>0</v>
      </c>
      <c r="X12" s="279">
        <v>35682</v>
      </c>
      <c r="Y12" s="280"/>
      <c r="Z12" s="281">
        <v>2726</v>
      </c>
      <c r="AB12" s="43">
        <v>0</v>
      </c>
    </row>
    <row r="13" spans="1:28" ht="12.75">
      <c r="A13" s="17" t="s">
        <v>23</v>
      </c>
      <c r="B13" s="39">
        <v>32699</v>
      </c>
      <c r="C13" s="40">
        <v>283</v>
      </c>
      <c r="D13" s="40">
        <v>809</v>
      </c>
      <c r="E13" s="40">
        <v>162</v>
      </c>
      <c r="F13" s="40">
        <v>1438</v>
      </c>
      <c r="G13" s="40">
        <v>35391</v>
      </c>
      <c r="H13" s="40">
        <v>876</v>
      </c>
      <c r="I13" s="41">
        <v>24</v>
      </c>
      <c r="J13" s="39">
        <v>521</v>
      </c>
      <c r="K13" s="9" t="s">
        <v>202</v>
      </c>
      <c r="L13" s="9" t="s">
        <v>202</v>
      </c>
      <c r="M13" s="9" t="s">
        <v>202</v>
      </c>
      <c r="N13" s="45">
        <v>22</v>
      </c>
      <c r="O13" s="41">
        <v>543</v>
      </c>
      <c r="P13" s="42">
        <v>36834</v>
      </c>
      <c r="Q13" s="277" t="s">
        <v>202</v>
      </c>
      <c r="R13" s="276" t="s">
        <v>202</v>
      </c>
      <c r="S13" s="40">
        <v>620</v>
      </c>
      <c r="T13" s="21">
        <v>620</v>
      </c>
      <c r="U13" s="278" t="s">
        <v>202</v>
      </c>
      <c r="V13" s="42">
        <v>37454</v>
      </c>
      <c r="W13" s="43">
        <v>0</v>
      </c>
      <c r="X13" s="279">
        <v>37454</v>
      </c>
      <c r="Y13" s="280"/>
      <c r="Z13" s="281">
        <v>2879</v>
      </c>
      <c r="AB13" s="43">
        <v>0</v>
      </c>
    </row>
    <row r="14" spans="1:28" ht="12.75">
      <c r="A14" s="17" t="s">
        <v>24</v>
      </c>
      <c r="B14" s="39">
        <v>43386</v>
      </c>
      <c r="C14" s="40">
        <v>467</v>
      </c>
      <c r="D14" s="40">
        <v>743</v>
      </c>
      <c r="E14" s="40">
        <v>185</v>
      </c>
      <c r="F14" s="40">
        <v>2011</v>
      </c>
      <c r="G14" s="40">
        <v>46792</v>
      </c>
      <c r="H14" s="40">
        <v>1182</v>
      </c>
      <c r="I14" s="41">
        <v>48</v>
      </c>
      <c r="J14" s="39">
        <v>2066</v>
      </c>
      <c r="K14" s="45">
        <v>35</v>
      </c>
      <c r="L14" s="40">
        <v>39</v>
      </c>
      <c r="M14" s="40">
        <v>10</v>
      </c>
      <c r="N14" s="40">
        <v>88</v>
      </c>
      <c r="O14" s="41">
        <v>2238</v>
      </c>
      <c r="P14" s="42">
        <v>50260</v>
      </c>
      <c r="Q14" s="277" t="s">
        <v>202</v>
      </c>
      <c r="R14" s="276" t="s">
        <v>202</v>
      </c>
      <c r="S14" s="40">
        <v>811</v>
      </c>
      <c r="T14" s="21">
        <v>811</v>
      </c>
      <c r="U14" s="278" t="s">
        <v>202</v>
      </c>
      <c r="V14" s="42">
        <v>51071</v>
      </c>
      <c r="W14" s="43">
        <v>0</v>
      </c>
      <c r="X14" s="279">
        <v>51071</v>
      </c>
      <c r="Y14" s="280"/>
      <c r="Z14" s="281">
        <v>3917</v>
      </c>
      <c r="AB14" s="43">
        <v>0</v>
      </c>
    </row>
    <row r="15" spans="1:28" ht="12.75">
      <c r="A15" s="17" t="s">
        <v>25</v>
      </c>
      <c r="B15" s="39">
        <v>50656</v>
      </c>
      <c r="C15" s="40">
        <v>169</v>
      </c>
      <c r="D15" s="40">
        <v>1181</v>
      </c>
      <c r="E15" s="40">
        <v>208</v>
      </c>
      <c r="F15" s="40">
        <v>2255</v>
      </c>
      <c r="G15" s="40">
        <v>54469</v>
      </c>
      <c r="H15" s="40">
        <v>1517</v>
      </c>
      <c r="I15" s="41">
        <v>41</v>
      </c>
      <c r="J15" s="39">
        <v>3325</v>
      </c>
      <c r="K15" s="40">
        <v>146</v>
      </c>
      <c r="L15" s="40">
        <v>75</v>
      </c>
      <c r="M15" s="40">
        <v>86</v>
      </c>
      <c r="N15" s="40">
        <v>148</v>
      </c>
      <c r="O15" s="41">
        <v>3780</v>
      </c>
      <c r="P15" s="42">
        <v>59807</v>
      </c>
      <c r="Q15" s="277" t="s">
        <v>202</v>
      </c>
      <c r="R15" s="276" t="s">
        <v>202</v>
      </c>
      <c r="S15" s="40">
        <v>907</v>
      </c>
      <c r="T15" s="21">
        <v>907</v>
      </c>
      <c r="U15" s="278" t="s">
        <v>202</v>
      </c>
      <c r="V15" s="42">
        <v>60714</v>
      </c>
      <c r="W15" s="43">
        <v>0</v>
      </c>
      <c r="X15" s="279">
        <v>60714</v>
      </c>
      <c r="Y15" s="280"/>
      <c r="Z15" s="281">
        <v>4663</v>
      </c>
      <c r="AB15" s="43">
        <v>0</v>
      </c>
    </row>
    <row r="16" spans="1:28" ht="12.75">
      <c r="A16" s="17" t="s">
        <v>26</v>
      </c>
      <c r="B16" s="39">
        <v>27540</v>
      </c>
      <c r="C16" s="276" t="s">
        <v>202</v>
      </c>
      <c r="D16" s="40">
        <v>312</v>
      </c>
      <c r="E16" s="40">
        <v>198</v>
      </c>
      <c r="F16" s="40">
        <v>1215</v>
      </c>
      <c r="G16" s="40">
        <v>29265</v>
      </c>
      <c r="H16" s="40">
        <v>847</v>
      </c>
      <c r="I16" s="41">
        <v>797</v>
      </c>
      <c r="J16" s="39">
        <v>547</v>
      </c>
      <c r="K16" s="9" t="s">
        <v>202</v>
      </c>
      <c r="L16" s="45">
        <v>13</v>
      </c>
      <c r="M16" s="9" t="s">
        <v>202</v>
      </c>
      <c r="N16" s="40">
        <v>23</v>
      </c>
      <c r="O16" s="41">
        <v>583</v>
      </c>
      <c r="P16" s="42">
        <v>31492</v>
      </c>
      <c r="Q16" s="277" t="s">
        <v>202</v>
      </c>
      <c r="R16" s="276" t="s">
        <v>202</v>
      </c>
      <c r="S16" s="40">
        <v>477</v>
      </c>
      <c r="T16" s="21">
        <v>477</v>
      </c>
      <c r="U16" s="278" t="s">
        <v>202</v>
      </c>
      <c r="V16" s="42">
        <v>31969</v>
      </c>
      <c r="W16" s="43">
        <v>0</v>
      </c>
      <c r="X16" s="279">
        <v>31969</v>
      </c>
      <c r="Y16" s="280"/>
      <c r="Z16" s="281">
        <v>2387</v>
      </c>
      <c r="AB16" s="43">
        <v>0</v>
      </c>
    </row>
    <row r="17" spans="1:28" ht="13.5" thickBot="1">
      <c r="A17" s="46" t="s">
        <v>27</v>
      </c>
      <c r="B17" s="47">
        <v>45088</v>
      </c>
      <c r="C17" s="48">
        <v>280</v>
      </c>
      <c r="D17" s="48">
        <v>677</v>
      </c>
      <c r="E17" s="48">
        <v>173</v>
      </c>
      <c r="F17" s="48">
        <v>2078</v>
      </c>
      <c r="G17" s="48">
        <v>48296</v>
      </c>
      <c r="H17" s="48">
        <v>905</v>
      </c>
      <c r="I17" s="49">
        <v>36</v>
      </c>
      <c r="J17" s="47">
        <v>552</v>
      </c>
      <c r="K17" s="48">
        <v>28</v>
      </c>
      <c r="L17" s="206" t="s">
        <v>202</v>
      </c>
      <c r="M17" s="166" t="s">
        <v>202</v>
      </c>
      <c r="N17" s="48">
        <v>24</v>
      </c>
      <c r="O17" s="49">
        <v>604</v>
      </c>
      <c r="P17" s="282">
        <v>49841</v>
      </c>
      <c r="Q17" s="51" t="s">
        <v>202</v>
      </c>
      <c r="R17" s="206" t="s">
        <v>202</v>
      </c>
      <c r="S17" s="48">
        <v>811</v>
      </c>
      <c r="T17" s="52">
        <v>811</v>
      </c>
      <c r="U17" s="283" t="s">
        <v>202</v>
      </c>
      <c r="V17" s="282">
        <v>50652</v>
      </c>
      <c r="W17" s="284">
        <v>0</v>
      </c>
      <c r="X17" s="285">
        <v>50652</v>
      </c>
      <c r="Y17" s="280"/>
      <c r="Z17" s="286">
        <v>3893</v>
      </c>
      <c r="AB17" s="284">
        <v>0</v>
      </c>
    </row>
    <row r="18" spans="1:28" ht="13.5" thickTop="1">
      <c r="A18" s="22" t="s">
        <v>28</v>
      </c>
      <c r="B18" s="53">
        <f>SUM(B6:B17)</f>
        <v>493440</v>
      </c>
      <c r="C18" s="54">
        <f aca="true" t="shared" si="0" ref="C18:X18">SUM(C6:C17)</f>
        <v>2210</v>
      </c>
      <c r="D18" s="54">
        <f t="shared" si="0"/>
        <v>7741</v>
      </c>
      <c r="E18" s="54">
        <f t="shared" si="0"/>
        <v>2324</v>
      </c>
      <c r="F18" s="54">
        <f t="shared" si="0"/>
        <v>21850</v>
      </c>
      <c r="G18" s="54">
        <f t="shared" si="0"/>
        <v>527565</v>
      </c>
      <c r="H18" s="54">
        <f t="shared" si="0"/>
        <v>13486</v>
      </c>
      <c r="I18" s="55">
        <f t="shared" si="0"/>
        <v>1190</v>
      </c>
      <c r="J18" s="53">
        <f t="shared" si="0"/>
        <v>18177</v>
      </c>
      <c r="K18" s="54">
        <f t="shared" si="0"/>
        <v>385</v>
      </c>
      <c r="L18" s="54">
        <f t="shared" si="0"/>
        <v>286</v>
      </c>
      <c r="M18" s="54">
        <f t="shared" si="0"/>
        <v>190</v>
      </c>
      <c r="N18" s="54">
        <f t="shared" si="0"/>
        <v>753</v>
      </c>
      <c r="O18" s="55">
        <f t="shared" si="0"/>
        <v>19791</v>
      </c>
      <c r="P18" s="56">
        <f t="shared" si="0"/>
        <v>562032</v>
      </c>
      <c r="Q18" s="53">
        <f t="shared" si="0"/>
        <v>0</v>
      </c>
      <c r="R18" s="54">
        <f t="shared" si="0"/>
        <v>0</v>
      </c>
      <c r="S18" s="54">
        <f t="shared" si="0"/>
        <v>9065</v>
      </c>
      <c r="T18" s="55">
        <f t="shared" si="0"/>
        <v>9065</v>
      </c>
      <c r="U18" s="56">
        <f t="shared" si="0"/>
        <v>0</v>
      </c>
      <c r="V18" s="56">
        <f t="shared" si="0"/>
        <v>571097</v>
      </c>
      <c r="W18" s="56">
        <f t="shared" si="0"/>
        <v>0</v>
      </c>
      <c r="X18" s="57">
        <f t="shared" si="0"/>
        <v>571097</v>
      </c>
      <c r="Y18" s="280"/>
      <c r="Z18" s="57">
        <f>SUM(Z6:Z17)</f>
        <v>43975</v>
      </c>
      <c r="AB18" s="56">
        <f>SUM(AB6:AB17)</f>
        <v>2434</v>
      </c>
    </row>
    <row r="19" spans="1:28" ht="13.5" thickBot="1">
      <c r="A19" s="27" t="s">
        <v>29</v>
      </c>
      <c r="B19" s="176">
        <v>139476</v>
      </c>
      <c r="C19" s="177">
        <v>1909</v>
      </c>
      <c r="D19" s="177">
        <v>1494</v>
      </c>
      <c r="E19" s="177">
        <v>3031</v>
      </c>
      <c r="F19" s="177">
        <v>5721</v>
      </c>
      <c r="G19" s="177">
        <v>151631</v>
      </c>
      <c r="H19" s="177">
        <v>1846</v>
      </c>
      <c r="I19" s="222">
        <v>3796</v>
      </c>
      <c r="J19" s="176">
        <v>3819</v>
      </c>
      <c r="K19" s="177">
        <v>46</v>
      </c>
      <c r="L19" s="287" t="s">
        <v>202</v>
      </c>
      <c r="M19" s="177">
        <v>43</v>
      </c>
      <c r="N19" s="177">
        <v>111</v>
      </c>
      <c r="O19" s="222">
        <v>4019</v>
      </c>
      <c r="P19" s="288">
        <v>161292</v>
      </c>
      <c r="Q19" s="176">
        <v>808</v>
      </c>
      <c r="R19" s="177">
        <v>4684</v>
      </c>
      <c r="S19" s="177">
        <v>828</v>
      </c>
      <c r="T19" s="30">
        <v>6320</v>
      </c>
      <c r="U19" s="288">
        <v>3518</v>
      </c>
      <c r="V19" s="288">
        <v>171130</v>
      </c>
      <c r="W19" s="289">
        <v>0</v>
      </c>
      <c r="X19" s="290">
        <v>171130</v>
      </c>
      <c r="Y19" s="280"/>
      <c r="Z19" s="291">
        <v>12407</v>
      </c>
      <c r="AB19" s="289">
        <v>0</v>
      </c>
    </row>
    <row r="20" spans="1:28" ht="13.5" thickTop="1">
      <c r="A20" s="22" t="s">
        <v>30</v>
      </c>
      <c r="B20" s="53">
        <f>SUM(B18:B19)</f>
        <v>632916</v>
      </c>
      <c r="C20" s="54">
        <f aca="true" t="shared" si="1" ref="C20:X20">SUM(C18:C19)</f>
        <v>4119</v>
      </c>
      <c r="D20" s="54">
        <f t="shared" si="1"/>
        <v>9235</v>
      </c>
      <c r="E20" s="54">
        <f t="shared" si="1"/>
        <v>5355</v>
      </c>
      <c r="F20" s="54">
        <f t="shared" si="1"/>
        <v>27571</v>
      </c>
      <c r="G20" s="54">
        <f t="shared" si="1"/>
        <v>679196</v>
      </c>
      <c r="H20" s="54">
        <f t="shared" si="1"/>
        <v>15332</v>
      </c>
      <c r="I20" s="55">
        <f t="shared" si="1"/>
        <v>4986</v>
      </c>
      <c r="J20" s="53">
        <f t="shared" si="1"/>
        <v>21996</v>
      </c>
      <c r="K20" s="54">
        <f t="shared" si="1"/>
        <v>431</v>
      </c>
      <c r="L20" s="54">
        <f t="shared" si="1"/>
        <v>286</v>
      </c>
      <c r="M20" s="54">
        <f t="shared" si="1"/>
        <v>233</v>
      </c>
      <c r="N20" s="54">
        <f t="shared" si="1"/>
        <v>864</v>
      </c>
      <c r="O20" s="55">
        <f t="shared" si="1"/>
        <v>23810</v>
      </c>
      <c r="P20" s="56">
        <f t="shared" si="1"/>
        <v>723324</v>
      </c>
      <c r="Q20" s="53">
        <f t="shared" si="1"/>
        <v>808</v>
      </c>
      <c r="R20" s="54">
        <f t="shared" si="1"/>
        <v>4684</v>
      </c>
      <c r="S20" s="54">
        <f t="shared" si="1"/>
        <v>9893</v>
      </c>
      <c r="T20" s="55">
        <f t="shared" si="1"/>
        <v>15385</v>
      </c>
      <c r="U20" s="56">
        <f t="shared" si="1"/>
        <v>3518</v>
      </c>
      <c r="V20" s="56">
        <f t="shared" si="1"/>
        <v>742227</v>
      </c>
      <c r="W20" s="56">
        <f t="shared" si="1"/>
        <v>0</v>
      </c>
      <c r="X20" s="57">
        <f t="shared" si="1"/>
        <v>742227</v>
      </c>
      <c r="Y20" s="280"/>
      <c r="Z20" s="57">
        <f>SUM(Z18:Z19)</f>
        <v>56382</v>
      </c>
      <c r="AB20" s="56">
        <f>SUM(AB18:AB19)</f>
        <v>2434</v>
      </c>
    </row>
    <row r="21" ht="12.75">
      <c r="A21" s="31"/>
    </row>
    <row r="22" ht="12.75">
      <c r="A22" s="31" t="s">
        <v>62</v>
      </c>
    </row>
    <row r="23" spans="1:28" ht="12.75">
      <c r="A23" s="16" t="s">
        <v>63</v>
      </c>
      <c r="B23" s="33">
        <v>93024</v>
      </c>
      <c r="C23" s="34">
        <v>801</v>
      </c>
      <c r="D23" s="34">
        <v>735</v>
      </c>
      <c r="E23" s="34">
        <v>356</v>
      </c>
      <c r="F23" s="34">
        <v>3684</v>
      </c>
      <c r="G23" s="34">
        <v>98600</v>
      </c>
      <c r="H23" s="34">
        <v>235</v>
      </c>
      <c r="I23" s="35">
        <v>3516</v>
      </c>
      <c r="J23" s="58">
        <v>0</v>
      </c>
      <c r="K23" s="59">
        <v>0</v>
      </c>
      <c r="L23" s="59">
        <v>0</v>
      </c>
      <c r="M23" s="59">
        <v>0</v>
      </c>
      <c r="N23" s="60">
        <v>0</v>
      </c>
      <c r="O23" s="61">
        <v>0</v>
      </c>
      <c r="P23" s="36">
        <v>102351</v>
      </c>
      <c r="Q23" s="58">
        <v>692</v>
      </c>
      <c r="R23" s="60">
        <v>4637</v>
      </c>
      <c r="S23" s="60">
        <v>0</v>
      </c>
      <c r="T23" s="37">
        <v>5329</v>
      </c>
      <c r="U23" s="62">
        <v>0</v>
      </c>
      <c r="V23" s="36">
        <v>107680</v>
      </c>
      <c r="W23" s="38">
        <v>0</v>
      </c>
      <c r="X23" s="36">
        <v>107680</v>
      </c>
      <c r="Y23" s="77"/>
      <c r="Z23" s="292">
        <v>7879</v>
      </c>
      <c r="AB23" s="81">
        <v>0</v>
      </c>
    </row>
    <row r="24" spans="1:28" ht="12.75">
      <c r="A24" s="17" t="s">
        <v>64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4">
        <v>666</v>
      </c>
      <c r="K24" s="63">
        <v>0</v>
      </c>
      <c r="L24" s="63">
        <v>0</v>
      </c>
      <c r="M24" s="63">
        <v>0</v>
      </c>
      <c r="N24" s="45">
        <v>25</v>
      </c>
      <c r="O24" s="64">
        <v>691</v>
      </c>
      <c r="P24" s="42">
        <v>691</v>
      </c>
      <c r="Q24" s="44">
        <v>0</v>
      </c>
      <c r="R24" s="45">
        <v>13</v>
      </c>
      <c r="S24" s="45">
        <v>0</v>
      </c>
      <c r="T24" s="21">
        <v>13</v>
      </c>
      <c r="U24" s="65">
        <v>461</v>
      </c>
      <c r="V24" s="42">
        <v>1165</v>
      </c>
      <c r="W24" s="43">
        <v>0</v>
      </c>
      <c r="X24" s="42">
        <v>1165</v>
      </c>
      <c r="Y24" s="77"/>
      <c r="Z24" s="259">
        <v>55</v>
      </c>
      <c r="AB24" s="83">
        <v>0</v>
      </c>
    </row>
    <row r="25" spans="1:28" ht="12.75">
      <c r="A25" s="66" t="s">
        <v>65</v>
      </c>
      <c r="B25" s="67">
        <v>46452</v>
      </c>
      <c r="C25" s="68">
        <v>1108</v>
      </c>
      <c r="D25" s="68">
        <v>759</v>
      </c>
      <c r="E25" s="68">
        <v>2675</v>
      </c>
      <c r="F25" s="68">
        <v>2037</v>
      </c>
      <c r="G25" s="68">
        <v>53031</v>
      </c>
      <c r="H25" s="68">
        <v>1611</v>
      </c>
      <c r="I25" s="69">
        <v>280</v>
      </c>
      <c r="J25" s="70">
        <v>3153</v>
      </c>
      <c r="K25" s="293">
        <v>46</v>
      </c>
      <c r="L25" s="293">
        <v>0</v>
      </c>
      <c r="M25" s="293">
        <v>43</v>
      </c>
      <c r="N25" s="71">
        <v>86</v>
      </c>
      <c r="O25" s="72">
        <v>3328</v>
      </c>
      <c r="P25" s="73">
        <v>58250</v>
      </c>
      <c r="Q25" s="70">
        <v>116</v>
      </c>
      <c r="R25" s="71">
        <v>34</v>
      </c>
      <c r="S25" s="71">
        <v>828</v>
      </c>
      <c r="T25" s="294">
        <v>978</v>
      </c>
      <c r="U25" s="74">
        <v>3057</v>
      </c>
      <c r="V25" s="73">
        <v>62285</v>
      </c>
      <c r="W25" s="75">
        <v>0</v>
      </c>
      <c r="X25" s="73">
        <v>62285</v>
      </c>
      <c r="Y25" s="77"/>
      <c r="Z25" s="295">
        <v>4473</v>
      </c>
      <c r="AB25" s="296">
        <v>2434</v>
      </c>
    </row>
    <row r="27" spans="4:24" ht="12.75">
      <c r="D27" s="76"/>
      <c r="X27" s="76"/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25.625" style="5" customWidth="1"/>
    <col min="2" max="2" width="10.50390625" style="0" customWidth="1"/>
    <col min="3" max="3" width="10.875" style="0" customWidth="1"/>
    <col min="4" max="4" width="8.875" style="0" customWidth="1"/>
    <col min="5" max="5" width="9.50390625" style="0" customWidth="1"/>
    <col min="6" max="6" width="10.00390625" style="0" customWidth="1"/>
    <col min="7" max="7" width="10.125" style="0" customWidth="1"/>
    <col min="8" max="8" width="8.875" style="302" customWidth="1"/>
    <col min="9" max="9" width="10.50390625" style="313" customWidth="1"/>
    <col min="10" max="10" width="10.875" style="313" customWidth="1"/>
    <col min="11" max="11" width="8.875" style="313" customWidth="1"/>
    <col min="12" max="12" width="9.50390625" style="313" customWidth="1"/>
    <col min="13" max="13" width="10.00390625" style="313" customWidth="1"/>
    <col min="14" max="14" width="10.125" style="313" customWidth="1"/>
    <col min="15" max="15" width="8.875" style="314" customWidth="1"/>
    <col min="16" max="16" width="10.125" style="314" customWidth="1"/>
    <col min="17" max="17" width="10.625" style="314" bestFit="1" customWidth="1"/>
    <col min="18" max="18" width="1.00390625" style="5" customWidth="1"/>
    <col min="19" max="19" width="12.875" style="363" bestFit="1" customWidth="1"/>
    <col min="20" max="16384" width="9.375" style="5" customWidth="1"/>
  </cols>
  <sheetData>
    <row r="2" spans="1:19" ht="12.75">
      <c r="A2" s="1" t="s">
        <v>0</v>
      </c>
      <c r="B2" s="352" t="s">
        <v>1</v>
      </c>
      <c r="C2" s="353"/>
      <c r="D2" s="353"/>
      <c r="E2" s="353"/>
      <c r="F2" s="353"/>
      <c r="G2" s="353"/>
      <c r="H2" s="354"/>
      <c r="I2" s="355"/>
      <c r="J2" s="356"/>
      <c r="K2" s="356"/>
      <c r="L2" s="356"/>
      <c r="M2" s="356"/>
      <c r="N2" s="356"/>
      <c r="O2" s="321"/>
      <c r="P2" s="321"/>
      <c r="Q2" s="360"/>
      <c r="S2" s="364" t="s">
        <v>194</v>
      </c>
    </row>
    <row r="3" spans="1:19" ht="12.75">
      <c r="A3" s="6"/>
      <c r="B3" s="357" t="s">
        <v>2</v>
      </c>
      <c r="C3" s="358"/>
      <c r="D3" s="358"/>
      <c r="E3" s="358"/>
      <c r="F3" s="3"/>
      <c r="G3" s="3"/>
      <c r="H3" s="297"/>
      <c r="I3" s="322" t="s">
        <v>203</v>
      </c>
      <c r="J3" s="359"/>
      <c r="K3" s="359"/>
      <c r="L3" s="359"/>
      <c r="M3" s="304"/>
      <c r="N3" s="304"/>
      <c r="O3" s="323"/>
      <c r="P3" s="322" t="s">
        <v>175</v>
      </c>
      <c r="Q3" s="323"/>
      <c r="S3" s="365" t="s">
        <v>195</v>
      </c>
    </row>
    <row r="4" spans="1:19" ht="12.75">
      <c r="A4" s="6"/>
      <c r="B4" s="10" t="s">
        <v>11</v>
      </c>
      <c r="C4" s="11" t="s">
        <v>73</v>
      </c>
      <c r="D4" s="11" t="s">
        <v>74</v>
      </c>
      <c r="E4" s="11" t="s">
        <v>99</v>
      </c>
      <c r="F4" s="11" t="s">
        <v>6</v>
      </c>
      <c r="G4" s="9" t="s">
        <v>7</v>
      </c>
      <c r="H4" s="298" t="s">
        <v>4</v>
      </c>
      <c r="I4" s="305" t="s">
        <v>11</v>
      </c>
      <c r="J4" s="306" t="s">
        <v>73</v>
      </c>
      <c r="K4" s="306" t="s">
        <v>74</v>
      </c>
      <c r="L4" s="306" t="s">
        <v>99</v>
      </c>
      <c r="M4" s="306" t="s">
        <v>6</v>
      </c>
      <c r="N4" s="307" t="s">
        <v>7</v>
      </c>
      <c r="O4" s="325" t="s">
        <v>4</v>
      </c>
      <c r="P4" s="324" t="s">
        <v>204</v>
      </c>
      <c r="Q4" s="325" t="s">
        <v>206</v>
      </c>
      <c r="S4" s="366" t="s">
        <v>13</v>
      </c>
    </row>
    <row r="5" spans="1:19" ht="12.75">
      <c r="A5" s="12"/>
      <c r="B5" s="13"/>
      <c r="C5" s="14"/>
      <c r="D5" s="14" t="s">
        <v>75</v>
      </c>
      <c r="E5" s="14" t="s">
        <v>100</v>
      </c>
      <c r="F5" s="14" t="s">
        <v>12</v>
      </c>
      <c r="G5" s="15" t="s">
        <v>12</v>
      </c>
      <c r="H5" s="299"/>
      <c r="I5" s="308"/>
      <c r="J5" s="309"/>
      <c r="K5" s="309" t="s">
        <v>75</v>
      </c>
      <c r="L5" s="309" t="s">
        <v>100</v>
      </c>
      <c r="M5" s="309" t="s">
        <v>12</v>
      </c>
      <c r="N5" s="310" t="s">
        <v>12</v>
      </c>
      <c r="O5" s="327"/>
      <c r="P5" s="326" t="s">
        <v>205</v>
      </c>
      <c r="Q5" s="327" t="s">
        <v>207</v>
      </c>
      <c r="S5" s="367"/>
    </row>
    <row r="6" spans="1:19" ht="12.75">
      <c r="A6" s="123" t="s">
        <v>76</v>
      </c>
      <c r="B6" s="126">
        <f>B61</f>
        <v>0</v>
      </c>
      <c r="C6" s="127">
        <f>C61</f>
        <v>0</v>
      </c>
      <c r="D6" s="127">
        <f>D61</f>
        <v>0</v>
      </c>
      <c r="E6" s="127">
        <f>E61</f>
        <v>0</v>
      </c>
      <c r="F6" s="127">
        <f>F61</f>
        <v>0</v>
      </c>
      <c r="G6" s="416">
        <v>88</v>
      </c>
      <c r="H6" s="300">
        <f>SUM(B6:G6)</f>
        <v>88</v>
      </c>
      <c r="I6" s="228">
        <f aca="true" t="shared" si="0" ref="I6:N6">I61</f>
        <v>0</v>
      </c>
      <c r="J6" s="245">
        <f t="shared" si="0"/>
        <v>0</v>
      </c>
      <c r="K6" s="245">
        <f t="shared" si="0"/>
        <v>0</v>
      </c>
      <c r="L6" s="245">
        <f t="shared" si="0"/>
        <v>0</v>
      </c>
      <c r="M6" s="245">
        <f t="shared" si="0"/>
        <v>0</v>
      </c>
      <c r="N6" s="245">
        <f t="shared" si="0"/>
        <v>0.75</v>
      </c>
      <c r="O6" s="318">
        <f>SUM(I6:N6)</f>
        <v>0.75</v>
      </c>
      <c r="P6" s="330">
        <f>H6+O6</f>
        <v>88.75</v>
      </c>
      <c r="Q6" s="328">
        <f>ROUND(P6,0)</f>
        <v>89</v>
      </c>
      <c r="S6" s="368">
        <f>S61</f>
        <v>0</v>
      </c>
    </row>
    <row r="7" spans="1:19" ht="12.75">
      <c r="A7" s="123" t="s">
        <v>88</v>
      </c>
      <c r="B7" s="126">
        <f aca="true" t="shared" si="1" ref="B7:G7">SUM(B8:B10)</f>
        <v>0</v>
      </c>
      <c r="C7" s="127">
        <f t="shared" si="1"/>
        <v>0</v>
      </c>
      <c r="D7" s="127">
        <f t="shared" si="1"/>
        <v>0</v>
      </c>
      <c r="E7" s="127">
        <f t="shared" si="1"/>
        <v>0</v>
      </c>
      <c r="F7" s="127">
        <f t="shared" si="1"/>
        <v>79</v>
      </c>
      <c r="G7" s="127">
        <f t="shared" si="1"/>
        <v>18</v>
      </c>
      <c r="H7" s="300">
        <f aca="true" t="shared" si="2" ref="H7:H28">SUM(B7:G7)</f>
        <v>97</v>
      </c>
      <c r="I7" s="126">
        <f aca="true" t="shared" si="3" ref="I7:N7">SUM(I8:I10)</f>
        <v>0</v>
      </c>
      <c r="J7" s="127">
        <f t="shared" si="3"/>
        <v>0</v>
      </c>
      <c r="K7" s="127">
        <f t="shared" si="3"/>
        <v>0</v>
      </c>
      <c r="L7" s="127">
        <f t="shared" si="3"/>
        <v>0</v>
      </c>
      <c r="M7" s="127">
        <f t="shared" si="3"/>
        <v>2.375</v>
      </c>
      <c r="N7" s="127">
        <f t="shared" si="3"/>
        <v>0.5</v>
      </c>
      <c r="O7" s="318">
        <f aca="true" t="shared" si="4" ref="O7:O39">SUM(I7:N7)</f>
        <v>2.875</v>
      </c>
      <c r="P7" s="330">
        <f>H7+O7</f>
        <v>99.875</v>
      </c>
      <c r="Q7" s="328">
        <f>SUM(Q8:Q10)</f>
        <v>101</v>
      </c>
      <c r="S7" s="369">
        <f>SUM(S8:S10)</f>
        <v>0</v>
      </c>
    </row>
    <row r="8" spans="1:19" s="343" customFormat="1" ht="12">
      <c r="A8" s="334" t="s">
        <v>88</v>
      </c>
      <c r="B8" s="335">
        <v>0</v>
      </c>
      <c r="C8" s="336">
        <v>0</v>
      </c>
      <c r="D8" s="336">
        <v>0</v>
      </c>
      <c r="E8" s="336">
        <v>0</v>
      </c>
      <c r="F8" s="336">
        <v>29</v>
      </c>
      <c r="G8" s="336">
        <v>7</v>
      </c>
      <c r="H8" s="337">
        <f t="shared" si="2"/>
        <v>36</v>
      </c>
      <c r="I8" s="338">
        <v>0</v>
      </c>
      <c r="J8" s="339">
        <v>0</v>
      </c>
      <c r="K8" s="339">
        <v>0</v>
      </c>
      <c r="L8" s="339">
        <v>0</v>
      </c>
      <c r="M8" s="339">
        <v>0.875</v>
      </c>
      <c r="N8" s="339">
        <v>0</v>
      </c>
      <c r="O8" s="340">
        <f t="shared" si="4"/>
        <v>0.875</v>
      </c>
      <c r="P8" s="341">
        <f aca="true" t="shared" si="5" ref="P8:P13">H8+O8</f>
        <v>36.875</v>
      </c>
      <c r="Q8" s="342">
        <f aca="true" t="shared" si="6" ref="Q8:Q39">ROUND(P8,0)</f>
        <v>37</v>
      </c>
      <c r="S8" s="370">
        <v>0</v>
      </c>
    </row>
    <row r="9" spans="1:19" s="343" customFormat="1" ht="12">
      <c r="A9" s="334" t="s">
        <v>89</v>
      </c>
      <c r="B9" s="335">
        <v>0</v>
      </c>
      <c r="C9" s="336">
        <v>0</v>
      </c>
      <c r="D9" s="336">
        <v>0</v>
      </c>
      <c r="E9" s="336">
        <v>0</v>
      </c>
      <c r="F9" s="336">
        <v>34</v>
      </c>
      <c r="G9" s="336">
        <v>3</v>
      </c>
      <c r="H9" s="337">
        <f t="shared" si="2"/>
        <v>37</v>
      </c>
      <c r="I9" s="338">
        <v>0</v>
      </c>
      <c r="J9" s="339">
        <v>0</v>
      </c>
      <c r="K9" s="339">
        <v>0</v>
      </c>
      <c r="L9" s="339">
        <v>0</v>
      </c>
      <c r="M9" s="339">
        <v>1.5</v>
      </c>
      <c r="N9" s="339">
        <v>0.5</v>
      </c>
      <c r="O9" s="340">
        <f t="shared" si="4"/>
        <v>2</v>
      </c>
      <c r="P9" s="341">
        <f t="shared" si="5"/>
        <v>39</v>
      </c>
      <c r="Q9" s="342">
        <v>40</v>
      </c>
      <c r="S9" s="370">
        <v>0</v>
      </c>
    </row>
    <row r="10" spans="1:19" s="343" customFormat="1" ht="12">
      <c r="A10" s="334" t="s">
        <v>92</v>
      </c>
      <c r="B10" s="335">
        <v>0</v>
      </c>
      <c r="C10" s="336">
        <v>0</v>
      </c>
      <c r="D10" s="336">
        <v>0</v>
      </c>
      <c r="E10" s="336">
        <v>0</v>
      </c>
      <c r="F10" s="336">
        <v>16</v>
      </c>
      <c r="G10" s="336">
        <v>8</v>
      </c>
      <c r="H10" s="337">
        <f t="shared" si="2"/>
        <v>24</v>
      </c>
      <c r="I10" s="338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40">
        <f t="shared" si="4"/>
        <v>0</v>
      </c>
      <c r="P10" s="341">
        <f t="shared" si="5"/>
        <v>24</v>
      </c>
      <c r="Q10" s="342">
        <f t="shared" si="6"/>
        <v>24</v>
      </c>
      <c r="S10" s="370">
        <v>0</v>
      </c>
    </row>
    <row r="11" spans="1:19" ht="27" customHeight="1">
      <c r="A11" s="329" t="s">
        <v>208</v>
      </c>
      <c r="B11" s="39">
        <f aca="true" t="shared" si="7" ref="B11:G11">SUM(B12:B26)</f>
        <v>658</v>
      </c>
      <c r="C11" s="40">
        <f t="shared" si="7"/>
        <v>2</v>
      </c>
      <c r="D11" s="40">
        <f t="shared" si="7"/>
        <v>0</v>
      </c>
      <c r="E11" s="40">
        <f t="shared" si="7"/>
        <v>1</v>
      </c>
      <c r="F11" s="40">
        <f t="shared" si="7"/>
        <v>55</v>
      </c>
      <c r="G11" s="40">
        <f t="shared" si="7"/>
        <v>383</v>
      </c>
      <c r="H11" s="300">
        <f t="shared" si="2"/>
        <v>1099</v>
      </c>
      <c r="I11" s="39">
        <f aca="true" t="shared" si="8" ref="I11:N11">SUM(I12:I26)</f>
        <v>4.65</v>
      </c>
      <c r="J11" s="40">
        <f t="shared" si="8"/>
        <v>0</v>
      </c>
      <c r="K11" s="40">
        <f t="shared" si="8"/>
        <v>0</v>
      </c>
      <c r="L11" s="40">
        <f t="shared" si="8"/>
        <v>0</v>
      </c>
      <c r="M11" s="40">
        <f t="shared" si="8"/>
        <v>0</v>
      </c>
      <c r="N11" s="40">
        <f t="shared" si="8"/>
        <v>22.125</v>
      </c>
      <c r="O11" s="318">
        <f t="shared" si="4"/>
        <v>26.775</v>
      </c>
      <c r="P11" s="330">
        <f t="shared" si="5"/>
        <v>1125.775</v>
      </c>
      <c r="Q11" s="328">
        <f>SUM(Q12:Q26)</f>
        <v>1129</v>
      </c>
      <c r="S11" s="43">
        <f>SUM(S12:S26)</f>
        <v>5</v>
      </c>
    </row>
    <row r="12" spans="1:19" s="343" customFormat="1" ht="12">
      <c r="A12" s="344" t="s">
        <v>209</v>
      </c>
      <c r="B12" s="335">
        <v>190</v>
      </c>
      <c r="C12" s="336">
        <v>0</v>
      </c>
      <c r="D12" s="336">
        <v>0</v>
      </c>
      <c r="E12" s="336">
        <v>0</v>
      </c>
      <c r="F12" s="336">
        <v>0</v>
      </c>
      <c r="G12" s="336">
        <v>222</v>
      </c>
      <c r="H12" s="337">
        <f t="shared" si="2"/>
        <v>412</v>
      </c>
      <c r="I12" s="338">
        <v>0</v>
      </c>
      <c r="J12" s="339">
        <v>0</v>
      </c>
      <c r="K12" s="339">
        <v>0</v>
      </c>
      <c r="L12" s="339">
        <v>0</v>
      </c>
      <c r="M12" s="339">
        <v>0</v>
      </c>
      <c r="N12" s="339">
        <v>19.625</v>
      </c>
      <c r="O12" s="340">
        <f t="shared" si="4"/>
        <v>19.625</v>
      </c>
      <c r="P12" s="341">
        <f t="shared" si="5"/>
        <v>431.625</v>
      </c>
      <c r="Q12" s="342">
        <f t="shared" si="6"/>
        <v>432</v>
      </c>
      <c r="S12" s="370">
        <v>2</v>
      </c>
    </row>
    <row r="13" spans="1:19" s="343" customFormat="1" ht="12">
      <c r="A13" s="344" t="s">
        <v>87</v>
      </c>
      <c r="B13" s="335">
        <v>0</v>
      </c>
      <c r="C13" s="336">
        <v>0</v>
      </c>
      <c r="D13" s="336">
        <v>0</v>
      </c>
      <c r="E13" s="336">
        <v>0</v>
      </c>
      <c r="F13" s="336">
        <v>55</v>
      </c>
      <c r="G13" s="336">
        <v>21</v>
      </c>
      <c r="H13" s="337">
        <f t="shared" si="2"/>
        <v>76</v>
      </c>
      <c r="I13" s="338">
        <v>0</v>
      </c>
      <c r="J13" s="339">
        <v>0</v>
      </c>
      <c r="K13" s="339">
        <v>0</v>
      </c>
      <c r="L13" s="339">
        <v>0</v>
      </c>
      <c r="M13" s="339">
        <v>0</v>
      </c>
      <c r="N13" s="339">
        <v>0</v>
      </c>
      <c r="O13" s="340">
        <f t="shared" si="4"/>
        <v>0</v>
      </c>
      <c r="P13" s="341">
        <f t="shared" si="5"/>
        <v>76</v>
      </c>
      <c r="Q13" s="342">
        <f t="shared" si="6"/>
        <v>76</v>
      </c>
      <c r="S13" s="370">
        <v>0</v>
      </c>
    </row>
    <row r="14" spans="1:19" s="343" customFormat="1" ht="12">
      <c r="A14" s="334" t="s">
        <v>93</v>
      </c>
      <c r="B14" s="335">
        <v>43</v>
      </c>
      <c r="C14" s="336">
        <v>0</v>
      </c>
      <c r="D14" s="336">
        <v>0</v>
      </c>
      <c r="E14" s="336">
        <v>0</v>
      </c>
      <c r="F14" s="336">
        <v>0</v>
      </c>
      <c r="G14" s="336">
        <v>10</v>
      </c>
      <c r="H14" s="337">
        <f t="shared" si="2"/>
        <v>53</v>
      </c>
      <c r="I14" s="338">
        <v>0.5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40">
        <f t="shared" si="4"/>
        <v>0.5</v>
      </c>
      <c r="P14" s="341">
        <f aca="true" t="shared" si="9" ref="P14:P39">H14+O14</f>
        <v>53.5</v>
      </c>
      <c r="Q14" s="342">
        <f t="shared" si="6"/>
        <v>54</v>
      </c>
      <c r="S14" s="370">
        <v>1</v>
      </c>
    </row>
    <row r="15" spans="1:19" s="343" customFormat="1" ht="12">
      <c r="A15" s="334" t="s">
        <v>94</v>
      </c>
      <c r="B15" s="406">
        <v>37</v>
      </c>
      <c r="C15" s="336">
        <v>0</v>
      </c>
      <c r="D15" s="336">
        <v>0</v>
      </c>
      <c r="E15" s="336">
        <v>0</v>
      </c>
      <c r="F15" s="336">
        <v>0</v>
      </c>
      <c r="G15" s="336">
        <v>9</v>
      </c>
      <c r="H15" s="337">
        <f t="shared" si="2"/>
        <v>46</v>
      </c>
      <c r="I15" s="338">
        <v>0</v>
      </c>
      <c r="J15" s="339">
        <v>0</v>
      </c>
      <c r="K15" s="339">
        <v>0</v>
      </c>
      <c r="L15" s="339">
        <v>0</v>
      </c>
      <c r="M15" s="339">
        <v>0</v>
      </c>
      <c r="N15" s="339">
        <v>1.5</v>
      </c>
      <c r="O15" s="340">
        <f t="shared" si="4"/>
        <v>1.5</v>
      </c>
      <c r="P15" s="341">
        <f t="shared" si="9"/>
        <v>47.5</v>
      </c>
      <c r="Q15" s="407">
        <f t="shared" si="6"/>
        <v>48</v>
      </c>
      <c r="S15" s="370">
        <v>0</v>
      </c>
    </row>
    <row r="16" spans="1:19" s="343" customFormat="1" ht="12">
      <c r="A16" s="334" t="s">
        <v>95</v>
      </c>
      <c r="B16" s="335">
        <v>35</v>
      </c>
      <c r="C16" s="336">
        <v>0</v>
      </c>
      <c r="D16" s="336">
        <v>0</v>
      </c>
      <c r="E16" s="336">
        <v>0</v>
      </c>
      <c r="F16" s="336">
        <v>0</v>
      </c>
      <c r="G16" s="336">
        <v>13</v>
      </c>
      <c r="H16" s="337">
        <f t="shared" si="2"/>
        <v>48</v>
      </c>
      <c r="I16" s="338">
        <v>0.5</v>
      </c>
      <c r="J16" s="339">
        <v>0</v>
      </c>
      <c r="K16" s="339">
        <v>0</v>
      </c>
      <c r="L16" s="339">
        <v>0</v>
      </c>
      <c r="M16" s="339">
        <v>0</v>
      </c>
      <c r="N16" s="339">
        <v>0</v>
      </c>
      <c r="O16" s="340">
        <f t="shared" si="4"/>
        <v>0.5</v>
      </c>
      <c r="P16" s="341">
        <f t="shared" si="9"/>
        <v>48.5</v>
      </c>
      <c r="Q16" s="342">
        <f t="shared" si="6"/>
        <v>49</v>
      </c>
      <c r="S16" s="370">
        <v>0</v>
      </c>
    </row>
    <row r="17" spans="1:19" s="343" customFormat="1" ht="12">
      <c r="A17" s="334" t="s">
        <v>97</v>
      </c>
      <c r="B17" s="335">
        <v>36</v>
      </c>
      <c r="C17" s="336">
        <v>0</v>
      </c>
      <c r="D17" s="336">
        <v>0</v>
      </c>
      <c r="E17" s="336">
        <v>0</v>
      </c>
      <c r="F17" s="336">
        <v>0</v>
      </c>
      <c r="G17" s="336">
        <v>12</v>
      </c>
      <c r="H17" s="337">
        <f t="shared" si="2"/>
        <v>48</v>
      </c>
      <c r="I17" s="338">
        <v>0</v>
      </c>
      <c r="J17" s="339">
        <v>0</v>
      </c>
      <c r="K17" s="339">
        <v>0</v>
      </c>
      <c r="L17" s="339">
        <v>0</v>
      </c>
      <c r="M17" s="339">
        <v>0</v>
      </c>
      <c r="N17" s="339">
        <v>0</v>
      </c>
      <c r="O17" s="340">
        <f t="shared" si="4"/>
        <v>0</v>
      </c>
      <c r="P17" s="341">
        <f t="shared" si="9"/>
        <v>48</v>
      </c>
      <c r="Q17" s="342">
        <f t="shared" si="6"/>
        <v>48</v>
      </c>
      <c r="S17" s="370">
        <v>0</v>
      </c>
    </row>
    <row r="18" spans="1:19" s="343" customFormat="1" ht="12">
      <c r="A18" s="334" t="s">
        <v>98</v>
      </c>
      <c r="B18" s="335">
        <v>42</v>
      </c>
      <c r="C18" s="336">
        <v>1</v>
      </c>
      <c r="D18" s="336">
        <v>0</v>
      </c>
      <c r="E18" s="336">
        <v>1</v>
      </c>
      <c r="F18" s="336">
        <v>0</v>
      </c>
      <c r="G18" s="336">
        <v>15</v>
      </c>
      <c r="H18" s="337">
        <f t="shared" si="2"/>
        <v>59</v>
      </c>
      <c r="I18" s="338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0.5</v>
      </c>
      <c r="O18" s="340">
        <f t="shared" si="4"/>
        <v>0.5</v>
      </c>
      <c r="P18" s="341">
        <f t="shared" si="9"/>
        <v>59.5</v>
      </c>
      <c r="Q18" s="342">
        <f t="shared" si="6"/>
        <v>60</v>
      </c>
      <c r="S18" s="370">
        <v>2</v>
      </c>
    </row>
    <row r="19" spans="1:19" s="343" customFormat="1" ht="12">
      <c r="A19" s="334" t="s">
        <v>101</v>
      </c>
      <c r="B19" s="335">
        <v>35</v>
      </c>
      <c r="C19" s="336">
        <v>0</v>
      </c>
      <c r="D19" s="336">
        <v>0</v>
      </c>
      <c r="E19" s="336">
        <v>0</v>
      </c>
      <c r="F19" s="336">
        <v>0</v>
      </c>
      <c r="G19" s="336">
        <v>8</v>
      </c>
      <c r="H19" s="337">
        <f t="shared" si="2"/>
        <v>43</v>
      </c>
      <c r="I19" s="338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0.5</v>
      </c>
      <c r="O19" s="340">
        <f t="shared" si="4"/>
        <v>0.5</v>
      </c>
      <c r="P19" s="341">
        <f t="shared" si="9"/>
        <v>43.5</v>
      </c>
      <c r="Q19" s="342">
        <f t="shared" si="6"/>
        <v>44</v>
      </c>
      <c r="S19" s="370">
        <v>0</v>
      </c>
    </row>
    <row r="20" spans="1:19" s="343" customFormat="1" ht="12">
      <c r="A20" s="334" t="s">
        <v>103</v>
      </c>
      <c r="B20" s="335">
        <v>30</v>
      </c>
      <c r="C20" s="336">
        <v>0</v>
      </c>
      <c r="D20" s="336">
        <v>0</v>
      </c>
      <c r="E20" s="336">
        <v>0</v>
      </c>
      <c r="F20" s="336">
        <v>0</v>
      </c>
      <c r="G20" s="336">
        <v>12</v>
      </c>
      <c r="H20" s="337">
        <f t="shared" si="2"/>
        <v>42</v>
      </c>
      <c r="I20" s="338">
        <v>0</v>
      </c>
      <c r="J20" s="339">
        <v>0</v>
      </c>
      <c r="K20" s="339">
        <v>0</v>
      </c>
      <c r="L20" s="339">
        <v>0</v>
      </c>
      <c r="M20" s="339">
        <v>0</v>
      </c>
      <c r="N20" s="339">
        <v>0</v>
      </c>
      <c r="O20" s="340">
        <f t="shared" si="4"/>
        <v>0</v>
      </c>
      <c r="P20" s="341">
        <f t="shared" si="9"/>
        <v>42</v>
      </c>
      <c r="Q20" s="342">
        <f t="shared" si="6"/>
        <v>42</v>
      </c>
      <c r="S20" s="370">
        <v>0</v>
      </c>
    </row>
    <row r="21" spans="1:19" s="343" customFormat="1" ht="12">
      <c r="A21" s="334" t="s">
        <v>104</v>
      </c>
      <c r="B21" s="335">
        <v>28</v>
      </c>
      <c r="C21" s="336">
        <v>0</v>
      </c>
      <c r="D21" s="336">
        <v>0</v>
      </c>
      <c r="E21" s="336">
        <v>0</v>
      </c>
      <c r="F21" s="336">
        <v>0</v>
      </c>
      <c r="G21" s="336">
        <v>10</v>
      </c>
      <c r="H21" s="337">
        <f t="shared" si="2"/>
        <v>38</v>
      </c>
      <c r="I21" s="338">
        <v>0.75</v>
      </c>
      <c r="J21" s="339">
        <v>0</v>
      </c>
      <c r="K21" s="339">
        <v>0</v>
      </c>
      <c r="L21" s="339">
        <v>0</v>
      </c>
      <c r="M21" s="339">
        <v>0</v>
      </c>
      <c r="N21" s="339">
        <v>0</v>
      </c>
      <c r="O21" s="340">
        <f t="shared" si="4"/>
        <v>0.75</v>
      </c>
      <c r="P21" s="341">
        <f t="shared" si="9"/>
        <v>38.75</v>
      </c>
      <c r="Q21" s="342">
        <f t="shared" si="6"/>
        <v>39</v>
      </c>
      <c r="S21" s="370">
        <v>0</v>
      </c>
    </row>
    <row r="22" spans="1:19" s="343" customFormat="1" ht="12">
      <c r="A22" s="334" t="s">
        <v>105</v>
      </c>
      <c r="B22" s="335">
        <v>51</v>
      </c>
      <c r="C22" s="336">
        <v>1</v>
      </c>
      <c r="D22" s="336">
        <v>0</v>
      </c>
      <c r="E22" s="336">
        <v>0</v>
      </c>
      <c r="F22" s="336">
        <v>0</v>
      </c>
      <c r="G22" s="336">
        <v>15</v>
      </c>
      <c r="H22" s="337">
        <f t="shared" si="2"/>
        <v>67</v>
      </c>
      <c r="I22" s="338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40">
        <f t="shared" si="4"/>
        <v>0</v>
      </c>
      <c r="P22" s="341">
        <f t="shared" si="9"/>
        <v>67</v>
      </c>
      <c r="Q22" s="342">
        <f t="shared" si="6"/>
        <v>67</v>
      </c>
      <c r="S22" s="370">
        <v>0</v>
      </c>
    </row>
    <row r="23" spans="1:19" s="343" customFormat="1" ht="12">
      <c r="A23" s="334" t="s">
        <v>106</v>
      </c>
      <c r="B23" s="335">
        <v>49</v>
      </c>
      <c r="C23" s="336">
        <v>0</v>
      </c>
      <c r="D23" s="336">
        <v>0</v>
      </c>
      <c r="E23" s="336">
        <v>0</v>
      </c>
      <c r="F23" s="336">
        <v>0</v>
      </c>
      <c r="G23" s="336">
        <v>14</v>
      </c>
      <c r="H23" s="337">
        <f t="shared" si="2"/>
        <v>63</v>
      </c>
      <c r="I23" s="338">
        <v>0</v>
      </c>
      <c r="J23" s="339">
        <v>0</v>
      </c>
      <c r="K23" s="339">
        <v>0</v>
      </c>
      <c r="L23" s="339">
        <v>0</v>
      </c>
      <c r="M23" s="339">
        <v>0</v>
      </c>
      <c r="N23" s="339">
        <v>0</v>
      </c>
      <c r="O23" s="340">
        <f t="shared" si="4"/>
        <v>0</v>
      </c>
      <c r="P23" s="341">
        <f t="shared" si="9"/>
        <v>63</v>
      </c>
      <c r="Q23" s="342">
        <f t="shared" si="6"/>
        <v>63</v>
      </c>
      <c r="S23" s="370">
        <v>0</v>
      </c>
    </row>
    <row r="24" spans="1:19" s="343" customFormat="1" ht="12">
      <c r="A24" s="334" t="s">
        <v>107</v>
      </c>
      <c r="B24" s="335">
        <v>20</v>
      </c>
      <c r="C24" s="336">
        <v>0</v>
      </c>
      <c r="D24" s="336">
        <v>0</v>
      </c>
      <c r="E24" s="336">
        <v>0</v>
      </c>
      <c r="F24" s="336">
        <v>0</v>
      </c>
      <c r="G24" s="336">
        <v>8</v>
      </c>
      <c r="H24" s="337">
        <f t="shared" si="2"/>
        <v>28</v>
      </c>
      <c r="I24" s="338">
        <v>0</v>
      </c>
      <c r="J24" s="339">
        <v>0</v>
      </c>
      <c r="K24" s="339">
        <v>0</v>
      </c>
      <c r="L24" s="339">
        <v>0</v>
      </c>
      <c r="M24" s="339">
        <v>0</v>
      </c>
      <c r="N24" s="339">
        <v>0</v>
      </c>
      <c r="O24" s="340">
        <f t="shared" si="4"/>
        <v>0</v>
      </c>
      <c r="P24" s="341">
        <f t="shared" si="9"/>
        <v>28</v>
      </c>
      <c r="Q24" s="342">
        <f t="shared" si="6"/>
        <v>28</v>
      </c>
      <c r="S24" s="370">
        <v>0</v>
      </c>
    </row>
    <row r="25" spans="1:19" s="343" customFormat="1" ht="12">
      <c r="A25" s="334" t="s">
        <v>108</v>
      </c>
      <c r="B25" s="335">
        <v>33</v>
      </c>
      <c r="C25" s="336">
        <v>0</v>
      </c>
      <c r="D25" s="336">
        <v>0</v>
      </c>
      <c r="E25" s="336">
        <v>0</v>
      </c>
      <c r="F25" s="336">
        <v>0</v>
      </c>
      <c r="G25" s="336">
        <v>8</v>
      </c>
      <c r="H25" s="337">
        <f t="shared" si="2"/>
        <v>41</v>
      </c>
      <c r="I25" s="338">
        <v>1.9</v>
      </c>
      <c r="J25" s="339">
        <v>0</v>
      </c>
      <c r="K25" s="339">
        <v>0</v>
      </c>
      <c r="L25" s="339">
        <v>0</v>
      </c>
      <c r="M25" s="339">
        <v>0</v>
      </c>
      <c r="N25" s="339">
        <v>0</v>
      </c>
      <c r="O25" s="340">
        <f t="shared" si="4"/>
        <v>1.9</v>
      </c>
      <c r="P25" s="341">
        <f t="shared" si="9"/>
        <v>42.9</v>
      </c>
      <c r="Q25" s="342">
        <f t="shared" si="6"/>
        <v>43</v>
      </c>
      <c r="S25" s="370">
        <v>0</v>
      </c>
    </row>
    <row r="26" spans="1:19" s="343" customFormat="1" ht="12">
      <c r="A26" s="345" t="s">
        <v>121</v>
      </c>
      <c r="B26" s="346">
        <v>29</v>
      </c>
      <c r="C26" s="347">
        <v>0</v>
      </c>
      <c r="D26" s="347">
        <v>0</v>
      </c>
      <c r="E26" s="347">
        <v>0</v>
      </c>
      <c r="F26" s="347">
        <v>0</v>
      </c>
      <c r="G26" s="347">
        <v>6</v>
      </c>
      <c r="H26" s="337">
        <f>SUM(B26:G26)</f>
        <v>35</v>
      </c>
      <c r="I26" s="348">
        <v>1</v>
      </c>
      <c r="J26" s="349">
        <v>0</v>
      </c>
      <c r="K26" s="339">
        <v>0</v>
      </c>
      <c r="L26" s="339">
        <v>0</v>
      </c>
      <c r="M26" s="339">
        <v>0</v>
      </c>
      <c r="N26" s="349">
        <v>0</v>
      </c>
      <c r="O26" s="340">
        <f>SUM(I26:N26)</f>
        <v>1</v>
      </c>
      <c r="P26" s="341">
        <f>H26+O26</f>
        <v>36</v>
      </c>
      <c r="Q26" s="342">
        <f>ROUND(P26,0)</f>
        <v>36</v>
      </c>
      <c r="S26" s="370">
        <v>0</v>
      </c>
    </row>
    <row r="27" spans="1:19" ht="12.75">
      <c r="A27" s="17" t="s">
        <v>109</v>
      </c>
      <c r="B27" s="39">
        <v>119</v>
      </c>
      <c r="C27" s="40">
        <v>0</v>
      </c>
      <c r="D27" s="40">
        <v>0</v>
      </c>
      <c r="E27" s="40">
        <v>0</v>
      </c>
      <c r="F27" s="40">
        <v>0</v>
      </c>
      <c r="G27" s="40">
        <v>26</v>
      </c>
      <c r="H27" s="300">
        <f t="shared" si="2"/>
        <v>145</v>
      </c>
      <c r="I27" s="211">
        <v>0</v>
      </c>
      <c r="J27" s="124">
        <v>0</v>
      </c>
      <c r="K27" s="350">
        <v>0</v>
      </c>
      <c r="L27" s="350">
        <v>0</v>
      </c>
      <c r="M27" s="350">
        <v>0</v>
      </c>
      <c r="N27" s="124">
        <v>1.25</v>
      </c>
      <c r="O27" s="318">
        <f t="shared" si="4"/>
        <v>1.25</v>
      </c>
      <c r="P27" s="330">
        <f t="shared" si="9"/>
        <v>146.25</v>
      </c>
      <c r="Q27" s="328">
        <f t="shared" si="6"/>
        <v>146</v>
      </c>
      <c r="S27" s="371">
        <v>0</v>
      </c>
    </row>
    <row r="28" spans="1:19" ht="12.75">
      <c r="A28" s="123" t="s">
        <v>111</v>
      </c>
      <c r="B28" s="126">
        <v>43</v>
      </c>
      <c r="C28" s="127">
        <v>0</v>
      </c>
      <c r="D28" s="127">
        <v>0</v>
      </c>
      <c r="E28" s="127">
        <v>0</v>
      </c>
      <c r="F28" s="127">
        <v>0</v>
      </c>
      <c r="G28" s="127">
        <v>20</v>
      </c>
      <c r="H28" s="300">
        <f t="shared" si="2"/>
        <v>63</v>
      </c>
      <c r="I28" s="228">
        <v>19.14</v>
      </c>
      <c r="J28" s="245">
        <v>0</v>
      </c>
      <c r="K28" s="350">
        <v>0</v>
      </c>
      <c r="L28" s="350">
        <v>0</v>
      </c>
      <c r="M28" s="350">
        <v>0</v>
      </c>
      <c r="N28" s="245">
        <v>0</v>
      </c>
      <c r="O28" s="318">
        <f t="shared" si="4"/>
        <v>19.14</v>
      </c>
      <c r="P28" s="330">
        <f t="shared" si="9"/>
        <v>82.14</v>
      </c>
      <c r="Q28" s="328">
        <f t="shared" si="6"/>
        <v>82</v>
      </c>
      <c r="S28" s="371">
        <v>0</v>
      </c>
    </row>
    <row r="29" spans="1:19" ht="12.75">
      <c r="A29" s="17" t="s">
        <v>112</v>
      </c>
      <c r="B29" s="39">
        <v>69</v>
      </c>
      <c r="C29" s="40">
        <v>1</v>
      </c>
      <c r="D29" s="40">
        <v>0</v>
      </c>
      <c r="E29" s="40">
        <v>0</v>
      </c>
      <c r="F29" s="40">
        <v>0</v>
      </c>
      <c r="G29" s="40">
        <v>42</v>
      </c>
      <c r="H29" s="300">
        <f aca="true" t="shared" si="10" ref="H29:H39">SUM(B29:G29)</f>
        <v>112</v>
      </c>
      <c r="I29" s="211">
        <v>1</v>
      </c>
      <c r="J29" s="124">
        <v>0</v>
      </c>
      <c r="K29" s="350">
        <v>0</v>
      </c>
      <c r="L29" s="350">
        <v>0</v>
      </c>
      <c r="M29" s="350">
        <v>0</v>
      </c>
      <c r="N29" s="124">
        <v>2</v>
      </c>
      <c r="O29" s="318">
        <f t="shared" si="4"/>
        <v>3</v>
      </c>
      <c r="P29" s="330">
        <f t="shared" si="9"/>
        <v>115</v>
      </c>
      <c r="Q29" s="328">
        <f t="shared" si="6"/>
        <v>115</v>
      </c>
      <c r="S29" s="371">
        <v>0</v>
      </c>
    </row>
    <row r="30" spans="1:19" ht="12.75">
      <c r="A30" s="17" t="s">
        <v>113</v>
      </c>
      <c r="B30" s="39">
        <v>61</v>
      </c>
      <c r="C30" s="40">
        <v>1</v>
      </c>
      <c r="D30" s="40">
        <v>1</v>
      </c>
      <c r="E30" s="40">
        <v>0</v>
      </c>
      <c r="F30" s="40">
        <v>0</v>
      </c>
      <c r="G30" s="40">
        <v>14</v>
      </c>
      <c r="H30" s="300">
        <f t="shared" si="10"/>
        <v>77</v>
      </c>
      <c r="I30" s="211">
        <v>0</v>
      </c>
      <c r="J30" s="124">
        <v>0</v>
      </c>
      <c r="K30" s="350">
        <v>0</v>
      </c>
      <c r="L30" s="350">
        <v>0</v>
      </c>
      <c r="M30" s="350">
        <v>0</v>
      </c>
      <c r="N30" s="124">
        <v>0</v>
      </c>
      <c r="O30" s="318">
        <f t="shared" si="4"/>
        <v>0</v>
      </c>
      <c r="P30" s="330">
        <f t="shared" si="9"/>
        <v>77</v>
      </c>
      <c r="Q30" s="328">
        <f t="shared" si="6"/>
        <v>77</v>
      </c>
      <c r="S30" s="371">
        <v>0</v>
      </c>
    </row>
    <row r="31" spans="1:19" ht="12.75">
      <c r="A31" s="17" t="s">
        <v>114</v>
      </c>
      <c r="B31" s="39">
        <v>61</v>
      </c>
      <c r="C31" s="40">
        <v>1</v>
      </c>
      <c r="D31" s="40">
        <v>0</v>
      </c>
      <c r="E31" s="40">
        <v>0</v>
      </c>
      <c r="F31" s="40">
        <v>0</v>
      </c>
      <c r="G31" s="40">
        <v>36</v>
      </c>
      <c r="H31" s="300">
        <f t="shared" si="10"/>
        <v>98</v>
      </c>
      <c r="I31" s="211">
        <v>0</v>
      </c>
      <c r="J31" s="124">
        <v>0</v>
      </c>
      <c r="K31" s="350">
        <v>0</v>
      </c>
      <c r="L31" s="350">
        <v>0</v>
      </c>
      <c r="M31" s="350">
        <v>0</v>
      </c>
      <c r="N31" s="124">
        <v>0</v>
      </c>
      <c r="O31" s="318">
        <f t="shared" si="4"/>
        <v>0</v>
      </c>
      <c r="P31" s="330">
        <f t="shared" si="9"/>
        <v>98</v>
      </c>
      <c r="Q31" s="328">
        <f t="shared" si="6"/>
        <v>98</v>
      </c>
      <c r="S31" s="371">
        <v>0</v>
      </c>
    </row>
    <row r="32" spans="1:19" ht="12.75">
      <c r="A32" s="17" t="s">
        <v>115</v>
      </c>
      <c r="B32" s="39">
        <v>25</v>
      </c>
      <c r="C32" s="40">
        <v>0</v>
      </c>
      <c r="D32" s="40">
        <v>0</v>
      </c>
      <c r="E32" s="40">
        <v>0</v>
      </c>
      <c r="F32" s="40">
        <v>0</v>
      </c>
      <c r="G32" s="40">
        <v>6</v>
      </c>
      <c r="H32" s="300">
        <f t="shared" si="10"/>
        <v>31</v>
      </c>
      <c r="I32" s="211">
        <v>0</v>
      </c>
      <c r="J32" s="124">
        <v>0</v>
      </c>
      <c r="K32" s="350">
        <v>0</v>
      </c>
      <c r="L32" s="350">
        <v>0</v>
      </c>
      <c r="M32" s="350">
        <v>0</v>
      </c>
      <c r="N32" s="124">
        <v>1</v>
      </c>
      <c r="O32" s="318">
        <f t="shared" si="4"/>
        <v>1</v>
      </c>
      <c r="P32" s="330">
        <f t="shared" si="9"/>
        <v>32</v>
      </c>
      <c r="Q32" s="328">
        <f t="shared" si="6"/>
        <v>32</v>
      </c>
      <c r="S32" s="371">
        <v>0</v>
      </c>
    </row>
    <row r="33" spans="1:19" ht="12.75">
      <c r="A33" s="17" t="s">
        <v>116</v>
      </c>
      <c r="B33" s="39">
        <v>70</v>
      </c>
      <c r="C33" s="40">
        <v>1</v>
      </c>
      <c r="D33" s="40">
        <v>1</v>
      </c>
      <c r="E33" s="40">
        <v>0</v>
      </c>
      <c r="F33" s="40">
        <v>0</v>
      </c>
      <c r="G33" s="40">
        <v>15</v>
      </c>
      <c r="H33" s="300">
        <f t="shared" si="10"/>
        <v>87</v>
      </c>
      <c r="I33" s="211">
        <v>1.15</v>
      </c>
      <c r="J33" s="124">
        <v>0</v>
      </c>
      <c r="K33" s="350">
        <v>0</v>
      </c>
      <c r="L33" s="350">
        <v>0</v>
      </c>
      <c r="M33" s="350">
        <v>0</v>
      </c>
      <c r="N33" s="124">
        <v>0.5</v>
      </c>
      <c r="O33" s="318">
        <f t="shared" si="4"/>
        <v>1.65</v>
      </c>
      <c r="P33" s="330">
        <f t="shared" si="9"/>
        <v>88.65</v>
      </c>
      <c r="Q33" s="328">
        <f t="shared" si="6"/>
        <v>89</v>
      </c>
      <c r="S33" s="371">
        <v>0</v>
      </c>
    </row>
    <row r="34" spans="1:19" ht="12.75">
      <c r="A34" s="17" t="s">
        <v>117</v>
      </c>
      <c r="B34" s="39">
        <v>52</v>
      </c>
      <c r="C34" s="40">
        <v>1</v>
      </c>
      <c r="D34" s="40">
        <v>0</v>
      </c>
      <c r="E34" s="40">
        <v>0</v>
      </c>
      <c r="F34" s="40">
        <v>0</v>
      </c>
      <c r="G34" s="40">
        <v>17</v>
      </c>
      <c r="H34" s="300">
        <f t="shared" si="10"/>
        <v>70</v>
      </c>
      <c r="I34" s="211">
        <v>1.67</v>
      </c>
      <c r="J34" s="124">
        <v>0</v>
      </c>
      <c r="K34" s="350">
        <v>0</v>
      </c>
      <c r="L34" s="350">
        <v>0</v>
      </c>
      <c r="M34" s="350">
        <v>0</v>
      </c>
      <c r="N34" s="124">
        <v>0.5</v>
      </c>
      <c r="O34" s="318">
        <f t="shared" si="4"/>
        <v>2.17</v>
      </c>
      <c r="P34" s="330">
        <f t="shared" si="9"/>
        <v>72.17</v>
      </c>
      <c r="Q34" s="328">
        <v>73</v>
      </c>
      <c r="S34" s="371">
        <v>0</v>
      </c>
    </row>
    <row r="35" spans="1:19" ht="12.75">
      <c r="A35" s="17" t="s">
        <v>118</v>
      </c>
      <c r="B35" s="39">
        <v>121</v>
      </c>
      <c r="C35" s="40">
        <v>3</v>
      </c>
      <c r="D35" s="40">
        <v>0</v>
      </c>
      <c r="E35" s="40">
        <v>0</v>
      </c>
      <c r="F35" s="40">
        <v>0</v>
      </c>
      <c r="G35" s="40">
        <v>87</v>
      </c>
      <c r="H35" s="300">
        <f t="shared" si="10"/>
        <v>211</v>
      </c>
      <c r="I35" s="211">
        <v>0</v>
      </c>
      <c r="J35" s="124">
        <v>0</v>
      </c>
      <c r="K35" s="350">
        <v>0</v>
      </c>
      <c r="L35" s="350">
        <v>0</v>
      </c>
      <c r="M35" s="350">
        <v>0</v>
      </c>
      <c r="N35" s="124">
        <v>0</v>
      </c>
      <c r="O35" s="318">
        <f t="shared" si="4"/>
        <v>0</v>
      </c>
      <c r="P35" s="330">
        <f t="shared" si="9"/>
        <v>211</v>
      </c>
      <c r="Q35" s="328">
        <f t="shared" si="6"/>
        <v>211</v>
      </c>
      <c r="S35" s="371">
        <v>0</v>
      </c>
    </row>
    <row r="36" spans="1:19" ht="12.75">
      <c r="A36" s="17" t="s">
        <v>119</v>
      </c>
      <c r="B36" s="39">
        <v>51</v>
      </c>
      <c r="C36" s="40">
        <v>0</v>
      </c>
      <c r="D36" s="40">
        <v>0</v>
      </c>
      <c r="E36" s="40">
        <v>0</v>
      </c>
      <c r="F36" s="40">
        <v>0</v>
      </c>
      <c r="G36" s="40">
        <v>14</v>
      </c>
      <c r="H36" s="300">
        <f t="shared" si="10"/>
        <v>65</v>
      </c>
      <c r="I36" s="211">
        <v>1.7</v>
      </c>
      <c r="J36" s="124">
        <v>0</v>
      </c>
      <c r="K36" s="350">
        <v>0</v>
      </c>
      <c r="L36" s="350">
        <v>0</v>
      </c>
      <c r="M36" s="350">
        <v>0</v>
      </c>
      <c r="N36" s="124">
        <v>0.5</v>
      </c>
      <c r="O36" s="318">
        <f t="shared" si="4"/>
        <v>2.2</v>
      </c>
      <c r="P36" s="330">
        <f t="shared" si="9"/>
        <v>67.2</v>
      </c>
      <c r="Q36" s="328">
        <f t="shared" si="6"/>
        <v>67</v>
      </c>
      <c r="S36" s="371">
        <v>0</v>
      </c>
    </row>
    <row r="37" spans="1:19" ht="12.75">
      <c r="A37" s="17" t="s">
        <v>120</v>
      </c>
      <c r="B37" s="39">
        <v>21</v>
      </c>
      <c r="C37" s="40">
        <v>1</v>
      </c>
      <c r="D37" s="40">
        <v>0</v>
      </c>
      <c r="E37" s="40">
        <v>0</v>
      </c>
      <c r="F37" s="40">
        <v>0</v>
      </c>
      <c r="G37" s="40">
        <v>30</v>
      </c>
      <c r="H37" s="300">
        <f t="shared" si="10"/>
        <v>52</v>
      </c>
      <c r="I37" s="211">
        <v>0</v>
      </c>
      <c r="J37" s="124">
        <v>0</v>
      </c>
      <c r="K37" s="351">
        <v>0.5</v>
      </c>
      <c r="L37" s="350">
        <v>0</v>
      </c>
      <c r="M37" s="350">
        <v>0</v>
      </c>
      <c r="N37" s="124">
        <v>0</v>
      </c>
      <c r="O37" s="318">
        <f t="shared" si="4"/>
        <v>0.5</v>
      </c>
      <c r="P37" s="330">
        <f t="shared" si="9"/>
        <v>52.5</v>
      </c>
      <c r="Q37" s="328">
        <f t="shared" si="6"/>
        <v>53</v>
      </c>
      <c r="S37" s="371">
        <v>0</v>
      </c>
    </row>
    <row r="38" spans="1:19" ht="12.75">
      <c r="A38" s="17" t="s">
        <v>122</v>
      </c>
      <c r="B38" s="39">
        <f aca="true" t="shared" si="11" ref="B38:G38">B65</f>
        <v>6</v>
      </c>
      <c r="C38" s="40">
        <f t="shared" si="11"/>
        <v>0</v>
      </c>
      <c r="D38" s="40">
        <f t="shared" si="11"/>
        <v>0</v>
      </c>
      <c r="E38" s="40">
        <f t="shared" si="11"/>
        <v>0</v>
      </c>
      <c r="F38" s="40">
        <f t="shared" si="11"/>
        <v>0</v>
      </c>
      <c r="G38" s="40">
        <f t="shared" si="11"/>
        <v>32</v>
      </c>
      <c r="H38" s="300">
        <f t="shared" si="10"/>
        <v>38</v>
      </c>
      <c r="I38" s="39">
        <f aca="true" t="shared" si="12" ref="I38:N38">I65</f>
        <v>0</v>
      </c>
      <c r="J38" s="40">
        <f t="shared" si="12"/>
        <v>0</v>
      </c>
      <c r="K38" s="40">
        <f t="shared" si="12"/>
        <v>0</v>
      </c>
      <c r="L38" s="40">
        <f t="shared" si="12"/>
        <v>0</v>
      </c>
      <c r="M38" s="40">
        <f t="shared" si="12"/>
        <v>0</v>
      </c>
      <c r="N38" s="40">
        <f t="shared" si="12"/>
        <v>5</v>
      </c>
      <c r="O38" s="318">
        <f t="shared" si="4"/>
        <v>5</v>
      </c>
      <c r="P38" s="330">
        <f t="shared" si="9"/>
        <v>43</v>
      </c>
      <c r="Q38" s="328">
        <f t="shared" si="6"/>
        <v>43</v>
      </c>
      <c r="S38" s="43">
        <f>S65</f>
        <v>0</v>
      </c>
    </row>
    <row r="39" spans="1:19" ht="13.5" thickBot="1">
      <c r="A39" s="46" t="s">
        <v>123</v>
      </c>
      <c r="B39" s="176">
        <f aca="true" t="shared" si="13" ref="B39:G39">B69</f>
        <v>0</v>
      </c>
      <c r="C39" s="177">
        <f t="shared" si="13"/>
        <v>0</v>
      </c>
      <c r="D39" s="177">
        <f t="shared" si="13"/>
        <v>0</v>
      </c>
      <c r="E39" s="177">
        <f t="shared" si="13"/>
        <v>0</v>
      </c>
      <c r="F39" s="177">
        <f t="shared" si="13"/>
        <v>0</v>
      </c>
      <c r="G39" s="177">
        <f t="shared" si="13"/>
        <v>38</v>
      </c>
      <c r="H39" s="301">
        <f t="shared" si="10"/>
        <v>38</v>
      </c>
      <c r="I39" s="176">
        <f aca="true" t="shared" si="14" ref="I39:N39">I69</f>
        <v>0</v>
      </c>
      <c r="J39" s="177">
        <f t="shared" si="14"/>
        <v>0</v>
      </c>
      <c r="K39" s="177">
        <f t="shared" si="14"/>
        <v>0</v>
      </c>
      <c r="L39" s="177">
        <f t="shared" si="14"/>
        <v>0</v>
      </c>
      <c r="M39" s="177">
        <f t="shared" si="14"/>
        <v>0</v>
      </c>
      <c r="N39" s="177">
        <f t="shared" si="14"/>
        <v>6.6</v>
      </c>
      <c r="O39" s="319">
        <f t="shared" si="4"/>
        <v>6.6</v>
      </c>
      <c r="P39" s="330">
        <f t="shared" si="9"/>
        <v>44.6</v>
      </c>
      <c r="Q39" s="328">
        <f t="shared" si="6"/>
        <v>45</v>
      </c>
      <c r="S39" s="289">
        <f>S69</f>
        <v>0</v>
      </c>
    </row>
    <row r="40" spans="1:19" s="26" customFormat="1" ht="13.5" thickTop="1">
      <c r="A40" s="22" t="s">
        <v>72</v>
      </c>
      <c r="B40" s="53">
        <f aca="true" t="shared" si="15" ref="B40:Q40">SUM(B6:B7,B11,B27:B39)</f>
        <v>1357</v>
      </c>
      <c r="C40" s="54">
        <f t="shared" si="15"/>
        <v>11</v>
      </c>
      <c r="D40" s="54">
        <f t="shared" si="15"/>
        <v>2</v>
      </c>
      <c r="E40" s="54">
        <f t="shared" si="15"/>
        <v>1</v>
      </c>
      <c r="F40" s="54">
        <f t="shared" si="15"/>
        <v>134</v>
      </c>
      <c r="G40" s="54">
        <f t="shared" si="15"/>
        <v>866</v>
      </c>
      <c r="H40" s="54">
        <f t="shared" si="15"/>
        <v>2371</v>
      </c>
      <c r="I40" s="53">
        <f t="shared" si="15"/>
        <v>29.31</v>
      </c>
      <c r="J40" s="54">
        <f t="shared" si="15"/>
        <v>0</v>
      </c>
      <c r="K40" s="54">
        <f t="shared" si="15"/>
        <v>0.5</v>
      </c>
      <c r="L40" s="54">
        <f t="shared" si="15"/>
        <v>0</v>
      </c>
      <c r="M40" s="54">
        <f t="shared" si="15"/>
        <v>2.375</v>
      </c>
      <c r="N40" s="54">
        <f t="shared" si="15"/>
        <v>40.725</v>
      </c>
      <c r="O40" s="54">
        <f t="shared" si="15"/>
        <v>72.91</v>
      </c>
      <c r="P40" s="312">
        <f t="shared" si="15"/>
        <v>2443.9100000000003</v>
      </c>
      <c r="Q40" s="55">
        <f t="shared" si="15"/>
        <v>2450</v>
      </c>
      <c r="S40" s="56">
        <f>SUM(S6:S7,S11,S27:S39)</f>
        <v>5</v>
      </c>
    </row>
    <row r="41" spans="1:19" s="32" customFormat="1" ht="12.75">
      <c r="A41" s="31"/>
      <c r="B41"/>
      <c r="C41"/>
      <c r="D41"/>
      <c r="E41"/>
      <c r="F41"/>
      <c r="G41"/>
      <c r="H41" s="302"/>
      <c r="I41" s="313"/>
      <c r="J41" s="313"/>
      <c r="K41" s="313"/>
      <c r="L41" s="313"/>
      <c r="M41" s="313"/>
      <c r="N41" s="313"/>
      <c r="O41" s="314"/>
      <c r="P41" s="314"/>
      <c r="Q41" s="314"/>
      <c r="S41" s="363"/>
    </row>
    <row r="55" spans="1:19" ht="12.75">
      <c r="A55" s="1" t="s">
        <v>0</v>
      </c>
      <c r="B55" s="352" t="s">
        <v>1</v>
      </c>
      <c r="C55" s="353"/>
      <c r="D55" s="353"/>
      <c r="E55" s="353"/>
      <c r="F55" s="353"/>
      <c r="G55" s="353"/>
      <c r="H55" s="354"/>
      <c r="I55" s="355"/>
      <c r="J55" s="356"/>
      <c r="K55" s="356"/>
      <c r="L55" s="356"/>
      <c r="M55" s="356"/>
      <c r="N55" s="356"/>
      <c r="O55" s="321"/>
      <c r="P55" s="321"/>
      <c r="Q55" s="360"/>
      <c r="S55" s="364" t="s">
        <v>194</v>
      </c>
    </row>
    <row r="56" spans="1:19" ht="12.75">
      <c r="A56" s="6"/>
      <c r="B56" s="357" t="s">
        <v>2</v>
      </c>
      <c r="C56" s="358"/>
      <c r="D56" s="358"/>
      <c r="E56" s="358"/>
      <c r="F56" s="3"/>
      <c r="G56" s="3"/>
      <c r="H56" s="297"/>
      <c r="I56" s="322" t="s">
        <v>203</v>
      </c>
      <c r="J56" s="359"/>
      <c r="K56" s="359"/>
      <c r="L56" s="359"/>
      <c r="M56" s="304"/>
      <c r="N56" s="304"/>
      <c r="O56" s="323"/>
      <c r="P56" s="322" t="s">
        <v>175</v>
      </c>
      <c r="Q56" s="323"/>
      <c r="S56" s="365" t="s">
        <v>195</v>
      </c>
    </row>
    <row r="57" spans="1:19" ht="12.75">
      <c r="A57" s="6"/>
      <c r="B57" s="10" t="s">
        <v>11</v>
      </c>
      <c r="C57" s="11" t="s">
        <v>73</v>
      </c>
      <c r="D57" s="11" t="s">
        <v>74</v>
      </c>
      <c r="E57" s="11" t="s">
        <v>99</v>
      </c>
      <c r="F57" s="11" t="s">
        <v>6</v>
      </c>
      <c r="G57" s="9" t="s">
        <v>7</v>
      </c>
      <c r="H57" s="298" t="s">
        <v>4</v>
      </c>
      <c r="I57" s="305" t="s">
        <v>11</v>
      </c>
      <c r="J57" s="306" t="s">
        <v>73</v>
      </c>
      <c r="K57" s="306" t="s">
        <v>74</v>
      </c>
      <c r="L57" s="306" t="s">
        <v>99</v>
      </c>
      <c r="M57" s="306" t="s">
        <v>6</v>
      </c>
      <c r="N57" s="307" t="s">
        <v>7</v>
      </c>
      <c r="O57" s="325" t="s">
        <v>4</v>
      </c>
      <c r="P57" s="324" t="s">
        <v>204</v>
      </c>
      <c r="Q57" s="325" t="s">
        <v>206</v>
      </c>
      <c r="S57" s="366" t="s">
        <v>13</v>
      </c>
    </row>
    <row r="58" spans="1:19" ht="12.75">
      <c r="A58" s="12"/>
      <c r="B58" s="13"/>
      <c r="C58" s="14"/>
      <c r="D58" s="14" t="s">
        <v>75</v>
      </c>
      <c r="E58" s="14" t="s">
        <v>100</v>
      </c>
      <c r="F58" s="14" t="s">
        <v>12</v>
      </c>
      <c r="G58" s="15" t="s">
        <v>12</v>
      </c>
      <c r="H58" s="299"/>
      <c r="I58" s="308"/>
      <c r="J58" s="309"/>
      <c r="K58" s="309" t="s">
        <v>75</v>
      </c>
      <c r="L58" s="309" t="s">
        <v>100</v>
      </c>
      <c r="M58" s="309" t="s">
        <v>12</v>
      </c>
      <c r="N58" s="310" t="s">
        <v>12</v>
      </c>
      <c r="O58" s="327"/>
      <c r="P58" s="326" t="s">
        <v>205</v>
      </c>
      <c r="Q58" s="327" t="s">
        <v>207</v>
      </c>
      <c r="S58" s="367"/>
    </row>
    <row r="59" spans="1:19" ht="12.75">
      <c r="A59" s="16" t="s">
        <v>76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29</v>
      </c>
      <c r="H59" s="303">
        <f>SUM(B59:G59)</f>
        <v>29</v>
      </c>
      <c r="I59" s="315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316">
        <f>SUM(I59:N59)</f>
        <v>0</v>
      </c>
      <c r="P59" s="330">
        <f>H59+O59</f>
        <v>29</v>
      </c>
      <c r="Q59" s="328">
        <f>ROUND(P59,0)</f>
        <v>29</v>
      </c>
      <c r="S59" s="368">
        <v>0</v>
      </c>
    </row>
    <row r="60" spans="1:19" ht="13.5" thickBot="1">
      <c r="A60" s="46" t="s">
        <v>77</v>
      </c>
      <c r="B60" s="47">
        <v>0</v>
      </c>
      <c r="C60" s="48">
        <v>0</v>
      </c>
      <c r="D60" s="48">
        <v>0</v>
      </c>
      <c r="E60" s="48">
        <v>0</v>
      </c>
      <c r="F60" s="48">
        <v>0</v>
      </c>
      <c r="G60" s="48">
        <v>60</v>
      </c>
      <c r="H60" s="301">
        <f>SUM(B60:G60)</f>
        <v>60</v>
      </c>
      <c r="I60" s="212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0.75</v>
      </c>
      <c r="O60" s="311">
        <f>SUM(I60:N60)</f>
        <v>0.75</v>
      </c>
      <c r="P60" s="330">
        <f>H60+O60</f>
        <v>60.75</v>
      </c>
      <c r="Q60" s="328">
        <f>ROUND(P60,0)</f>
        <v>61</v>
      </c>
      <c r="S60" s="372">
        <v>0</v>
      </c>
    </row>
    <row r="61" spans="1:19" ht="13.5" thickTop="1">
      <c r="A61" s="129" t="s">
        <v>78</v>
      </c>
      <c r="B61" s="130">
        <f>SUM(B59:B60)</f>
        <v>0</v>
      </c>
      <c r="C61" s="131">
        <f aca="true" t="shared" si="16" ref="C61:H61">SUM(C59:C60)</f>
        <v>0</v>
      </c>
      <c r="D61" s="131">
        <f t="shared" si="16"/>
        <v>0</v>
      </c>
      <c r="E61" s="131">
        <f t="shared" si="16"/>
        <v>0</v>
      </c>
      <c r="F61" s="131">
        <f t="shared" si="16"/>
        <v>0</v>
      </c>
      <c r="G61" s="131">
        <f t="shared" si="16"/>
        <v>89</v>
      </c>
      <c r="H61" s="131">
        <f t="shared" si="16"/>
        <v>89</v>
      </c>
      <c r="I61" s="317">
        <f>SUM(I59:I60)</f>
        <v>0</v>
      </c>
      <c r="J61" s="132">
        <f aca="true" t="shared" si="17" ref="J61:O61">SUM(J59:J60)</f>
        <v>0</v>
      </c>
      <c r="K61" s="132">
        <f t="shared" si="17"/>
        <v>0</v>
      </c>
      <c r="L61" s="132">
        <f t="shared" si="17"/>
        <v>0</v>
      </c>
      <c r="M61" s="132">
        <f t="shared" si="17"/>
        <v>0</v>
      </c>
      <c r="N61" s="132">
        <f t="shared" si="17"/>
        <v>0.75</v>
      </c>
      <c r="O61" s="132">
        <f t="shared" si="17"/>
        <v>0.75</v>
      </c>
      <c r="P61" s="132">
        <f>SUM(P59:P60)</f>
        <v>89.75</v>
      </c>
      <c r="Q61" s="131">
        <f>SUM(Q59:Q60)</f>
        <v>90</v>
      </c>
      <c r="S61" s="373">
        <f>SUM(S59:S60)</f>
        <v>0</v>
      </c>
    </row>
    <row r="62" ht="12.75">
      <c r="S62" s="313"/>
    </row>
    <row r="63" spans="1:19" ht="12.75">
      <c r="A63" s="16" t="s">
        <v>122</v>
      </c>
      <c r="B63" s="33">
        <v>6</v>
      </c>
      <c r="C63" s="34">
        <v>0</v>
      </c>
      <c r="D63" s="34">
        <v>0</v>
      </c>
      <c r="E63" s="34">
        <v>0</v>
      </c>
      <c r="F63" s="34">
        <v>0</v>
      </c>
      <c r="G63" s="34">
        <v>21</v>
      </c>
      <c r="H63" s="303">
        <f>SUM(B63:G63)</f>
        <v>27</v>
      </c>
      <c r="I63" s="315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4</v>
      </c>
      <c r="O63" s="331">
        <f>SUM(I63:N63)</f>
        <v>4</v>
      </c>
      <c r="P63" s="332">
        <f>H63+O63</f>
        <v>31</v>
      </c>
      <c r="Q63" s="333">
        <f>ROUND(P63,0)</f>
        <v>31</v>
      </c>
      <c r="S63" s="368">
        <v>0</v>
      </c>
    </row>
    <row r="64" spans="1:19" ht="13.5" thickBot="1">
      <c r="A64" s="136" t="s">
        <v>124</v>
      </c>
      <c r="B64" s="47">
        <v>0</v>
      </c>
      <c r="C64" s="48">
        <v>0</v>
      </c>
      <c r="D64" s="48">
        <v>0</v>
      </c>
      <c r="E64" s="48">
        <v>0</v>
      </c>
      <c r="F64" s="48">
        <v>0</v>
      </c>
      <c r="G64" s="48">
        <v>11</v>
      </c>
      <c r="H64" s="301">
        <f>SUM(B64:G64)</f>
        <v>11</v>
      </c>
      <c r="I64" s="212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1</v>
      </c>
      <c r="O64" s="319">
        <f>SUM(I64:N64)</f>
        <v>1</v>
      </c>
      <c r="P64" s="330">
        <f>H64+O64</f>
        <v>12</v>
      </c>
      <c r="Q64" s="328">
        <f>ROUND(P64,0)</f>
        <v>12</v>
      </c>
      <c r="S64" s="372">
        <v>0</v>
      </c>
    </row>
    <row r="65" spans="1:19" ht="13.5" thickTop="1">
      <c r="A65" s="129" t="s">
        <v>125</v>
      </c>
      <c r="B65" s="130">
        <f aca="true" t="shared" si="18" ref="B65:H65">SUM(B63:B64)</f>
        <v>6</v>
      </c>
      <c r="C65" s="131">
        <f t="shared" si="18"/>
        <v>0</v>
      </c>
      <c r="D65" s="131">
        <f t="shared" si="18"/>
        <v>0</v>
      </c>
      <c r="E65" s="131">
        <f t="shared" si="18"/>
        <v>0</v>
      </c>
      <c r="F65" s="131">
        <f t="shared" si="18"/>
        <v>0</v>
      </c>
      <c r="G65" s="131">
        <f t="shared" si="18"/>
        <v>32</v>
      </c>
      <c r="H65" s="131">
        <f t="shared" si="18"/>
        <v>38</v>
      </c>
      <c r="I65" s="317">
        <f aca="true" t="shared" si="19" ref="I65:O65">SUM(I63:I64)</f>
        <v>0</v>
      </c>
      <c r="J65" s="132">
        <f t="shared" si="19"/>
        <v>0</v>
      </c>
      <c r="K65" s="132">
        <f t="shared" si="19"/>
        <v>0</v>
      </c>
      <c r="L65" s="132">
        <f t="shared" si="19"/>
        <v>0</v>
      </c>
      <c r="M65" s="132">
        <f t="shared" si="19"/>
        <v>0</v>
      </c>
      <c r="N65" s="132">
        <f t="shared" si="19"/>
        <v>5</v>
      </c>
      <c r="O65" s="320">
        <f t="shared" si="19"/>
        <v>5</v>
      </c>
      <c r="P65" s="317">
        <f>SUM(P63:P64)</f>
        <v>43</v>
      </c>
      <c r="Q65" s="133">
        <f>SUM(Q63:Q64)</f>
        <v>43</v>
      </c>
      <c r="S65" s="373">
        <f>SUM(S63:S64)</f>
        <v>0</v>
      </c>
    </row>
    <row r="66" ht="12.75">
      <c r="S66" s="313"/>
    </row>
    <row r="67" spans="1:19" ht="12.75">
      <c r="A67" s="16" t="s">
        <v>126</v>
      </c>
      <c r="B67" s="33">
        <v>0</v>
      </c>
      <c r="C67" s="34">
        <v>0</v>
      </c>
      <c r="D67" s="34">
        <v>0</v>
      </c>
      <c r="E67" s="34">
        <v>0</v>
      </c>
      <c r="F67" s="34">
        <v>0</v>
      </c>
      <c r="G67" s="34">
        <v>29</v>
      </c>
      <c r="H67" s="303">
        <f>SUM(B67:G67)</f>
        <v>29</v>
      </c>
      <c r="I67" s="315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5.85</v>
      </c>
      <c r="O67" s="331">
        <f>SUM(I67:N67)</f>
        <v>5.85</v>
      </c>
      <c r="P67" s="332">
        <f>H67+O67</f>
        <v>34.85</v>
      </c>
      <c r="Q67" s="333">
        <f>ROUND(P67,0)</f>
        <v>35</v>
      </c>
      <c r="S67" s="368">
        <v>0</v>
      </c>
    </row>
    <row r="68" spans="1:19" ht="13.5" thickBot="1">
      <c r="A68" s="136" t="s">
        <v>127</v>
      </c>
      <c r="B68" s="47">
        <v>0</v>
      </c>
      <c r="C68" s="48">
        <v>0</v>
      </c>
      <c r="D68" s="48">
        <v>0</v>
      </c>
      <c r="E68" s="48">
        <v>0</v>
      </c>
      <c r="F68" s="48">
        <v>0</v>
      </c>
      <c r="G68" s="48">
        <v>9</v>
      </c>
      <c r="H68" s="301">
        <f>SUM(B68:G68)</f>
        <v>9</v>
      </c>
      <c r="I68" s="212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0.75</v>
      </c>
      <c r="O68" s="319">
        <f>SUM(I68:N68)</f>
        <v>0.75</v>
      </c>
      <c r="P68" s="330">
        <f>H68+O68</f>
        <v>9.75</v>
      </c>
      <c r="Q68" s="328">
        <f>ROUND(P68,0)</f>
        <v>10</v>
      </c>
      <c r="S68" s="372">
        <v>0</v>
      </c>
    </row>
    <row r="69" spans="1:19" ht="13.5" thickTop="1">
      <c r="A69" s="129" t="s">
        <v>128</v>
      </c>
      <c r="B69" s="130">
        <f aca="true" t="shared" si="20" ref="B69:H69">SUM(B67:B68)</f>
        <v>0</v>
      </c>
      <c r="C69" s="131">
        <f t="shared" si="20"/>
        <v>0</v>
      </c>
      <c r="D69" s="131">
        <f t="shared" si="20"/>
        <v>0</v>
      </c>
      <c r="E69" s="131">
        <f t="shared" si="20"/>
        <v>0</v>
      </c>
      <c r="F69" s="131">
        <f t="shared" si="20"/>
        <v>0</v>
      </c>
      <c r="G69" s="131">
        <f t="shared" si="20"/>
        <v>38</v>
      </c>
      <c r="H69" s="131">
        <f t="shared" si="20"/>
        <v>38</v>
      </c>
      <c r="I69" s="317">
        <f aca="true" t="shared" si="21" ref="I69:O69">SUM(I67:I68)</f>
        <v>0</v>
      </c>
      <c r="J69" s="132">
        <f t="shared" si="21"/>
        <v>0</v>
      </c>
      <c r="K69" s="132">
        <f t="shared" si="21"/>
        <v>0</v>
      </c>
      <c r="L69" s="132">
        <f t="shared" si="21"/>
        <v>0</v>
      </c>
      <c r="M69" s="132">
        <f t="shared" si="21"/>
        <v>0</v>
      </c>
      <c r="N69" s="132">
        <f t="shared" si="21"/>
        <v>6.6</v>
      </c>
      <c r="O69" s="320">
        <f t="shared" si="21"/>
        <v>6.6</v>
      </c>
      <c r="P69" s="317">
        <f>SUM(P67:P68)</f>
        <v>44.6</v>
      </c>
      <c r="Q69" s="133">
        <f>SUM(Q67:Q68)</f>
        <v>45</v>
      </c>
      <c r="S69" s="373">
        <f>SUM(S67:S68)</f>
        <v>0</v>
      </c>
    </row>
  </sheetData>
  <sheetProtection/>
  <printOptions horizontalCentered="1"/>
  <pageMargins left="0" right="0" top="0.3937007874015748" bottom="0.1968503937007874" header="0.1968503937007874" footer="0.1968503937007874"/>
  <pageSetup horizontalDpi="600" verticalDpi="600" orientation="landscape" paperSize="9" scale="80" r:id="rId1"/>
  <headerFooter alignWithMargins="0">
    <oddHeader>&amp;C&amp;"Times New Roman CE,Félkövér"&amp;12Kimutatás az intézmények 2008. évi tervezett létszámának alakulásáról</oddHeader>
    <oddFooter>&amp;L&amp;8&amp;D&amp;C&amp;8&amp;Z&amp;F\&amp;A         Oláhné P. Andrea&amp;R&amp;8&amp;P. oldal/&amp;N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R62"/>
  <sheetViews>
    <sheetView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Z15" sqref="Z15"/>
    </sheetView>
  </sheetViews>
  <sheetFormatPr defaultColWidth="9.00390625" defaultRowHeight="12.75"/>
  <cols>
    <col min="1" max="1" width="25.00390625" style="5" customWidth="1"/>
    <col min="2" max="2" width="10.375" style="0" bestFit="1" customWidth="1"/>
    <col min="3" max="5" width="9.50390625" style="0" bestFit="1" customWidth="1"/>
    <col min="6" max="6" width="10.125" style="0" bestFit="1" customWidth="1"/>
    <col min="7" max="7" width="10.375" style="0" bestFit="1" customWidth="1"/>
    <col min="9" max="15" width="9.50390625" style="0" bestFit="1" customWidth="1"/>
    <col min="16" max="16" width="9.50390625" style="0" customWidth="1"/>
    <col min="18" max="18" width="11.875" style="0" bestFit="1" customWidth="1"/>
    <col min="19" max="19" width="10.50390625" style="0" customWidth="1"/>
    <col min="20" max="20" width="10.375" style="0" bestFit="1" customWidth="1"/>
    <col min="21" max="21" width="13.875" style="0" bestFit="1" customWidth="1"/>
    <col min="22" max="22" width="12.50390625" style="0" bestFit="1" customWidth="1"/>
    <col min="23" max="23" width="10.625" style="0" customWidth="1"/>
    <col min="24" max="24" width="10.50390625" style="0" customWidth="1"/>
    <col min="25" max="25" width="12.625" style="0" customWidth="1"/>
    <col min="26" max="27" width="10.625" style="0" customWidth="1"/>
    <col min="28" max="28" width="11.375" style="0" bestFit="1" customWidth="1"/>
    <col min="29" max="29" width="12.00390625" style="0" bestFit="1" customWidth="1"/>
    <col min="30" max="30" width="3.00390625" style="78" customWidth="1"/>
    <col min="31" max="33" width="11.50390625" style="76" customWidth="1"/>
    <col min="34" max="34" width="12.50390625" style="76" customWidth="1"/>
    <col min="35" max="35" width="2.50390625" style="78" customWidth="1"/>
    <col min="36" max="39" width="11.50390625" style="76" customWidth="1"/>
    <col min="40" max="40" width="12.50390625" style="76" customWidth="1"/>
    <col min="41" max="41" width="1.875" style="78" customWidth="1"/>
    <col min="42" max="43" width="12.375" style="76" customWidth="1"/>
    <col min="44" max="44" width="14.00390625" style="76" customWidth="1"/>
  </cols>
  <sheetData>
    <row r="2" spans="1:44" s="103" customFormat="1" ht="12.75">
      <c r="A2" s="91" t="s">
        <v>0</v>
      </c>
      <c r="B2" s="92" t="s">
        <v>31</v>
      </c>
      <c r="C2" s="93"/>
      <c r="D2" s="93"/>
      <c r="E2" s="93"/>
      <c r="F2" s="93"/>
      <c r="G2" s="93"/>
      <c r="H2" s="93"/>
      <c r="I2" s="93"/>
      <c r="J2" s="94"/>
      <c r="K2" s="95" t="s">
        <v>32</v>
      </c>
      <c r="L2" s="96"/>
      <c r="M2" s="96"/>
      <c r="N2" s="96"/>
      <c r="O2" s="96"/>
      <c r="P2" s="96"/>
      <c r="Q2" s="97"/>
      <c r="R2" s="91" t="s">
        <v>33</v>
      </c>
      <c r="S2" s="98" t="s">
        <v>34</v>
      </c>
      <c r="T2" s="99" t="s">
        <v>35</v>
      </c>
      <c r="U2" s="99" t="s">
        <v>36</v>
      </c>
      <c r="V2" s="100" t="s">
        <v>37</v>
      </c>
      <c r="W2" s="91" t="s">
        <v>38</v>
      </c>
      <c r="X2" s="91" t="s">
        <v>39</v>
      </c>
      <c r="Y2" s="101" t="s">
        <v>40</v>
      </c>
      <c r="Z2" s="102" t="s">
        <v>41</v>
      </c>
      <c r="AA2" s="91" t="s">
        <v>41</v>
      </c>
      <c r="AB2" s="91" t="s">
        <v>67</v>
      </c>
      <c r="AC2" s="91" t="s">
        <v>39</v>
      </c>
      <c r="AD2" s="389"/>
      <c r="AE2" s="147" t="s">
        <v>82</v>
      </c>
      <c r="AF2" s="153"/>
      <c r="AG2" s="153"/>
      <c r="AH2" s="148"/>
      <c r="AI2" s="389"/>
      <c r="AJ2" s="147" t="s">
        <v>211</v>
      </c>
      <c r="AK2" s="153"/>
      <c r="AL2" s="153"/>
      <c r="AM2" s="153"/>
      <c r="AN2" s="148"/>
      <c r="AO2" s="389"/>
      <c r="AP2" s="393" t="s">
        <v>216</v>
      </c>
      <c r="AQ2" s="401"/>
      <c r="AR2" s="376"/>
    </row>
    <row r="3" spans="1:44" s="103" customFormat="1" ht="12.75">
      <c r="A3" s="90"/>
      <c r="B3" s="104" t="s">
        <v>42</v>
      </c>
      <c r="C3" s="105"/>
      <c r="D3" s="105"/>
      <c r="E3" s="105"/>
      <c r="F3" s="105"/>
      <c r="G3" s="105"/>
      <c r="H3" s="144" t="s">
        <v>79</v>
      </c>
      <c r="I3" s="106" t="s">
        <v>43</v>
      </c>
      <c r="J3" s="107" t="s">
        <v>43</v>
      </c>
      <c r="K3" s="108"/>
      <c r="L3" s="109"/>
      <c r="M3" s="109"/>
      <c r="N3" s="109"/>
      <c r="O3" s="109"/>
      <c r="P3" s="109"/>
      <c r="Q3" s="110"/>
      <c r="R3" s="90" t="s">
        <v>44</v>
      </c>
      <c r="S3" s="111"/>
      <c r="T3" s="106" t="s">
        <v>45</v>
      </c>
      <c r="U3" s="106" t="s">
        <v>46</v>
      </c>
      <c r="V3" s="112" t="s">
        <v>44</v>
      </c>
      <c r="W3" s="90" t="s">
        <v>44</v>
      </c>
      <c r="X3" s="90" t="s">
        <v>47</v>
      </c>
      <c r="Y3" s="113" t="s">
        <v>48</v>
      </c>
      <c r="Z3" s="114" t="s">
        <v>49</v>
      </c>
      <c r="AA3" s="90" t="s">
        <v>49</v>
      </c>
      <c r="AB3" s="90" t="s">
        <v>68</v>
      </c>
      <c r="AC3" s="90" t="s">
        <v>71</v>
      </c>
      <c r="AD3" s="389"/>
      <c r="AE3" s="51" t="s">
        <v>81</v>
      </c>
      <c r="AF3" s="206" t="s">
        <v>91</v>
      </c>
      <c r="AG3" s="206" t="s">
        <v>7</v>
      </c>
      <c r="AH3" s="79" t="s">
        <v>84</v>
      </c>
      <c r="AI3" s="389"/>
      <c r="AJ3" s="51" t="s">
        <v>50</v>
      </c>
      <c r="AK3" s="206" t="s">
        <v>198</v>
      </c>
      <c r="AL3" s="206" t="s">
        <v>39</v>
      </c>
      <c r="AM3" s="374" t="s">
        <v>67</v>
      </c>
      <c r="AN3" s="79" t="s">
        <v>39</v>
      </c>
      <c r="AO3" s="389"/>
      <c r="AP3" s="394" t="s">
        <v>220</v>
      </c>
      <c r="AQ3" s="402"/>
      <c r="AR3" s="377"/>
    </row>
    <row r="4" spans="1:44" s="103" customFormat="1" ht="12.75">
      <c r="A4" s="90"/>
      <c r="B4" s="111" t="s">
        <v>50</v>
      </c>
      <c r="C4" s="106" t="s">
        <v>51</v>
      </c>
      <c r="D4" s="106" t="s">
        <v>52</v>
      </c>
      <c r="E4" s="106" t="s">
        <v>53</v>
      </c>
      <c r="F4" s="106" t="s">
        <v>198</v>
      </c>
      <c r="G4" s="106" t="s">
        <v>4</v>
      </c>
      <c r="H4" s="106" t="s">
        <v>80</v>
      </c>
      <c r="I4" s="106" t="s">
        <v>54</v>
      </c>
      <c r="J4" s="107" t="s">
        <v>55</v>
      </c>
      <c r="K4" s="111" t="s">
        <v>50</v>
      </c>
      <c r="L4" s="106" t="s">
        <v>51</v>
      </c>
      <c r="M4" s="106" t="s">
        <v>52</v>
      </c>
      <c r="N4" s="106" t="s">
        <v>53</v>
      </c>
      <c r="O4" s="106" t="s">
        <v>198</v>
      </c>
      <c r="P4" s="158" t="s">
        <v>54</v>
      </c>
      <c r="Q4" s="107" t="s">
        <v>4</v>
      </c>
      <c r="R4" s="90" t="s">
        <v>47</v>
      </c>
      <c r="S4" s="111"/>
      <c r="T4" s="106"/>
      <c r="U4" s="106" t="s">
        <v>56</v>
      </c>
      <c r="V4" s="112" t="s">
        <v>47</v>
      </c>
      <c r="W4" s="90" t="s">
        <v>47</v>
      </c>
      <c r="X4" s="90" t="s">
        <v>49</v>
      </c>
      <c r="Y4" s="113"/>
      <c r="Z4" s="114" t="s">
        <v>48</v>
      </c>
      <c r="AA4" s="90" t="s">
        <v>48</v>
      </c>
      <c r="AB4" s="90" t="s">
        <v>69</v>
      </c>
      <c r="AC4" s="90" t="s">
        <v>49</v>
      </c>
      <c r="AD4" s="389"/>
      <c r="AE4" s="149" t="s">
        <v>86</v>
      </c>
      <c r="AF4" s="207" t="s">
        <v>90</v>
      </c>
      <c r="AG4" s="207" t="s">
        <v>90</v>
      </c>
      <c r="AH4" s="150" t="s">
        <v>85</v>
      </c>
      <c r="AI4" s="389"/>
      <c r="AJ4" s="149" t="s">
        <v>57</v>
      </c>
      <c r="AK4" s="207" t="s">
        <v>57</v>
      </c>
      <c r="AL4" s="207" t="s">
        <v>212</v>
      </c>
      <c r="AM4" s="375" t="s">
        <v>214</v>
      </c>
      <c r="AN4" s="150" t="s">
        <v>215</v>
      </c>
      <c r="AO4" s="389"/>
      <c r="AP4" s="395" t="s">
        <v>198</v>
      </c>
      <c r="AQ4" s="207" t="s">
        <v>67</v>
      </c>
      <c r="AR4" s="150" t="s">
        <v>4</v>
      </c>
    </row>
    <row r="5" spans="1:44" s="103" customFormat="1" ht="12.75">
      <c r="A5" s="115"/>
      <c r="B5" s="116" t="s">
        <v>57</v>
      </c>
      <c r="C5" s="117" t="s">
        <v>58</v>
      </c>
      <c r="D5" s="117" t="s">
        <v>59</v>
      </c>
      <c r="E5" s="117" t="s">
        <v>60</v>
      </c>
      <c r="F5" s="117" t="s">
        <v>210</v>
      </c>
      <c r="G5" s="117"/>
      <c r="H5" s="117"/>
      <c r="I5" s="117" t="s">
        <v>61</v>
      </c>
      <c r="J5" s="118" t="s">
        <v>61</v>
      </c>
      <c r="K5" s="116" t="s">
        <v>57</v>
      </c>
      <c r="L5" s="117" t="s">
        <v>58</v>
      </c>
      <c r="M5" s="117" t="s">
        <v>59</v>
      </c>
      <c r="N5" s="117" t="s">
        <v>60</v>
      </c>
      <c r="O5" s="117" t="s">
        <v>210</v>
      </c>
      <c r="P5" s="159" t="s">
        <v>80</v>
      </c>
      <c r="Q5" s="118"/>
      <c r="R5" s="119" t="s">
        <v>49</v>
      </c>
      <c r="S5" s="116"/>
      <c r="T5" s="117"/>
      <c r="U5" s="117" t="s">
        <v>47</v>
      </c>
      <c r="V5" s="120" t="s">
        <v>49</v>
      </c>
      <c r="W5" s="119"/>
      <c r="X5" s="119"/>
      <c r="Y5" s="121"/>
      <c r="Z5" s="122" t="s">
        <v>66</v>
      </c>
      <c r="AA5" s="119" t="s">
        <v>66</v>
      </c>
      <c r="AB5" s="119" t="s">
        <v>70</v>
      </c>
      <c r="AC5" s="119"/>
      <c r="AD5" s="389"/>
      <c r="AE5" s="151" t="s">
        <v>83</v>
      </c>
      <c r="AF5" s="208"/>
      <c r="AG5" s="208"/>
      <c r="AH5" s="152"/>
      <c r="AI5" s="389"/>
      <c r="AJ5" s="151"/>
      <c r="AK5" s="208"/>
      <c r="AL5" s="208" t="s">
        <v>213</v>
      </c>
      <c r="AM5" s="208" t="s">
        <v>70</v>
      </c>
      <c r="AN5" s="152" t="s">
        <v>49</v>
      </c>
      <c r="AO5" s="389"/>
      <c r="AP5" s="396" t="s">
        <v>57</v>
      </c>
      <c r="AQ5" s="208" t="s">
        <v>214</v>
      </c>
      <c r="AR5" s="152"/>
    </row>
    <row r="6" spans="1:44" ht="12.75">
      <c r="A6" s="17" t="s">
        <v>76</v>
      </c>
      <c r="B6" s="44">
        <f>B51</f>
        <v>98508</v>
      </c>
      <c r="C6" s="45">
        <f>C51</f>
        <v>169</v>
      </c>
      <c r="D6" s="45">
        <f>D51</f>
        <v>2579</v>
      </c>
      <c r="E6" s="45">
        <f>E51</f>
        <v>12388</v>
      </c>
      <c r="F6" s="45">
        <f>F51</f>
        <v>4498</v>
      </c>
      <c r="G6" s="45">
        <f>SUM(B6:F6)</f>
        <v>118142</v>
      </c>
      <c r="H6" s="45">
        <f aca="true" t="shared" si="0" ref="H6:P6">H51</f>
        <v>118</v>
      </c>
      <c r="I6" s="45">
        <f t="shared" si="0"/>
        <v>2528</v>
      </c>
      <c r="J6" s="64">
        <f t="shared" si="0"/>
        <v>164</v>
      </c>
      <c r="K6" s="44">
        <f t="shared" si="0"/>
        <v>617</v>
      </c>
      <c r="L6" s="45">
        <f t="shared" si="0"/>
        <v>0</v>
      </c>
      <c r="M6" s="45">
        <f t="shared" si="0"/>
        <v>118</v>
      </c>
      <c r="N6" s="45">
        <f t="shared" si="0"/>
        <v>0</v>
      </c>
      <c r="O6" s="45">
        <f t="shared" si="0"/>
        <v>27</v>
      </c>
      <c r="P6" s="160">
        <f t="shared" si="0"/>
        <v>0</v>
      </c>
      <c r="Q6" s="64">
        <f>SUM(K6:P6)</f>
        <v>762</v>
      </c>
      <c r="R6" s="65">
        <f aca="true" t="shared" si="1" ref="R6:R39">SUM(Q6,G6,H6,I6,J6)</f>
        <v>121714</v>
      </c>
      <c r="S6" s="44">
        <f>S51</f>
        <v>4215</v>
      </c>
      <c r="T6" s="45">
        <f>T51</f>
        <v>3735</v>
      </c>
      <c r="U6" s="45">
        <f>U51</f>
        <v>2421</v>
      </c>
      <c r="V6" s="82">
        <f>SUM(S6:U6)</f>
        <v>10371</v>
      </c>
      <c r="W6" s="412">
        <f>W51</f>
        <v>4078</v>
      </c>
      <c r="X6" s="65">
        <f>SUM(R6,V6,W6)</f>
        <v>136163</v>
      </c>
      <c r="Y6" s="83">
        <f>Y51</f>
        <v>0</v>
      </c>
      <c r="Z6" s="65">
        <f>SUM(X6:Y6)</f>
        <v>136163</v>
      </c>
      <c r="AA6" s="65">
        <f>Z6</f>
        <v>136163</v>
      </c>
      <c r="AB6" s="65">
        <f>ROUND(Z6*0.32,0)</f>
        <v>43572</v>
      </c>
      <c r="AC6" s="65">
        <f>SUM(AA6:AB6)</f>
        <v>179735</v>
      </c>
      <c r="AD6" s="391"/>
      <c r="AE6" s="39">
        <f>AE51</f>
        <v>15231</v>
      </c>
      <c r="AF6" s="40">
        <f>AF51</f>
        <v>0</v>
      </c>
      <c r="AG6" s="40">
        <f>AG51</f>
        <v>0</v>
      </c>
      <c r="AH6" s="41">
        <f>Z6-AE6-AF6-AG6</f>
        <v>120932</v>
      </c>
      <c r="AJ6" s="39">
        <f>AJ51</f>
        <v>0</v>
      </c>
      <c r="AK6" s="40">
        <f>AK51</f>
        <v>0</v>
      </c>
      <c r="AL6" s="40">
        <f>SUM(AJ6:AK6)</f>
        <v>0</v>
      </c>
      <c r="AM6" s="40">
        <f>AM51</f>
        <v>0</v>
      </c>
      <c r="AN6" s="41">
        <f>SUM(AL6:AM6)</f>
        <v>0</v>
      </c>
      <c r="AP6" s="397">
        <f>AP51</f>
        <v>9167</v>
      </c>
      <c r="AQ6" s="40">
        <f>AQ51</f>
        <v>2934</v>
      </c>
      <c r="AR6" s="41">
        <f>SUM(AP6:AQ6)</f>
        <v>12101</v>
      </c>
    </row>
    <row r="7" spans="1:44" ht="12.75">
      <c r="A7" s="17" t="s">
        <v>88</v>
      </c>
      <c r="B7" s="44">
        <f>SUM(B8:B10)</f>
        <v>131254</v>
      </c>
      <c r="C7" s="45">
        <f>SUM(C8:C10)</f>
        <v>2825</v>
      </c>
      <c r="D7" s="45">
        <f>SUM(D8:D10)</f>
        <v>2123</v>
      </c>
      <c r="E7" s="45">
        <f>SUM(E8:E10)</f>
        <v>4012</v>
      </c>
      <c r="F7" s="45">
        <f>SUM(F8:F10)</f>
        <v>4804</v>
      </c>
      <c r="G7" s="45">
        <f aca="true" t="shared" si="2" ref="G7:G39">SUM(B7:F7)</f>
        <v>145018</v>
      </c>
      <c r="H7" s="45">
        <f aca="true" t="shared" si="3" ref="H7:P7">SUM(H8:H10)</f>
        <v>0</v>
      </c>
      <c r="I7" s="45">
        <f t="shared" si="3"/>
        <v>11077</v>
      </c>
      <c r="J7" s="64">
        <f t="shared" si="3"/>
        <v>157</v>
      </c>
      <c r="K7" s="44">
        <f t="shared" si="3"/>
        <v>3239</v>
      </c>
      <c r="L7" s="45">
        <f t="shared" si="3"/>
        <v>98</v>
      </c>
      <c r="M7" s="45">
        <f t="shared" si="3"/>
        <v>95</v>
      </c>
      <c r="N7" s="45">
        <f t="shared" si="3"/>
        <v>47</v>
      </c>
      <c r="O7" s="45">
        <f t="shared" si="3"/>
        <v>145</v>
      </c>
      <c r="P7" s="160">
        <f t="shared" si="3"/>
        <v>0</v>
      </c>
      <c r="Q7" s="64">
        <f aca="true" t="shared" si="4" ref="Q7:Q39">SUM(K7:P7)</f>
        <v>3624</v>
      </c>
      <c r="R7" s="65">
        <f t="shared" si="1"/>
        <v>159876</v>
      </c>
      <c r="S7" s="44">
        <f>SUM(S8:S10)</f>
        <v>1823</v>
      </c>
      <c r="T7" s="45">
        <f>SUM(T8:T10)</f>
        <v>6021</v>
      </c>
      <c r="U7" s="45">
        <f>SUM(U8:U10)</f>
        <v>3210</v>
      </c>
      <c r="V7" s="82">
        <f aca="true" t="shared" si="5" ref="V7:V28">SUM(S7:U7)</f>
        <v>11054</v>
      </c>
      <c r="W7" s="65">
        <f>SUM(W8:W10)</f>
        <v>3012</v>
      </c>
      <c r="X7" s="65">
        <f aca="true" t="shared" si="6" ref="X7:X28">SUM(R7,V7,W7)</f>
        <v>173942</v>
      </c>
      <c r="Y7" s="83">
        <f>SUM(Y8:Y10)</f>
        <v>-1130</v>
      </c>
      <c r="Z7" s="65">
        <f aca="true" t="shared" si="7" ref="Z7:Z28">SUM(X7:Y7)</f>
        <v>172812</v>
      </c>
      <c r="AA7" s="65">
        <f aca="true" t="shared" si="8" ref="AA7:AA39">Z7</f>
        <v>172812</v>
      </c>
      <c r="AB7" s="65">
        <f aca="true" t="shared" si="9" ref="AB7:AB28">ROUND(Z7*0.32,0)</f>
        <v>55300</v>
      </c>
      <c r="AC7" s="65">
        <f aca="true" t="shared" si="10" ref="AC7:AC39">SUM(AA7:AB7)</f>
        <v>228112</v>
      </c>
      <c r="AD7" s="391"/>
      <c r="AE7" s="39">
        <f>SUM(AE8:AE10)</f>
        <v>0</v>
      </c>
      <c r="AF7" s="40">
        <f>SUM(AF8:AF10)</f>
        <v>2758</v>
      </c>
      <c r="AG7" s="40">
        <f>SUM(AG8:AG10)</f>
        <v>0</v>
      </c>
      <c r="AH7" s="41">
        <f aca="true" t="shared" si="11" ref="AH7:AH39">Z7-AE7-AF7-AG7</f>
        <v>170054</v>
      </c>
      <c r="AJ7" s="39">
        <f>SUM(AJ8:AJ10)</f>
        <v>0</v>
      </c>
      <c r="AK7" s="40">
        <f>SUM(AK8:AK10)</f>
        <v>0</v>
      </c>
      <c r="AL7" s="40">
        <f aca="true" t="shared" si="12" ref="AL7:AL39">SUM(AJ7:AK7)</f>
        <v>0</v>
      </c>
      <c r="AM7" s="40">
        <f>SUM(AM8:AM10)</f>
        <v>0</v>
      </c>
      <c r="AN7" s="41">
        <f aca="true" t="shared" si="13" ref="AN7:AN39">SUM(AL7:AM7)</f>
        <v>0</v>
      </c>
      <c r="AP7" s="397">
        <f>SUM(AP8:AP10)</f>
        <v>11992</v>
      </c>
      <c r="AQ7" s="40">
        <f>SUM(AQ8:AQ10)</f>
        <v>3837</v>
      </c>
      <c r="AR7" s="41">
        <f aca="true" t="shared" si="14" ref="AR7:AR39">SUM(AP7:AQ7)</f>
        <v>15829</v>
      </c>
    </row>
    <row r="8" spans="1:44" s="343" customFormat="1" ht="12">
      <c r="A8" s="334" t="s">
        <v>88</v>
      </c>
      <c r="B8" s="379">
        <v>60166</v>
      </c>
      <c r="C8" s="380">
        <v>1719</v>
      </c>
      <c r="D8" s="380">
        <v>810</v>
      </c>
      <c r="E8" s="380">
        <v>618</v>
      </c>
      <c r="F8" s="380">
        <v>2400</v>
      </c>
      <c r="G8" s="381">
        <f t="shared" si="2"/>
        <v>65713</v>
      </c>
      <c r="H8" s="381">
        <v>0</v>
      </c>
      <c r="I8" s="381">
        <v>2940</v>
      </c>
      <c r="J8" s="382">
        <v>0</v>
      </c>
      <c r="K8" s="383">
        <v>1221</v>
      </c>
      <c r="L8" s="381">
        <v>98</v>
      </c>
      <c r="M8" s="381">
        <v>29</v>
      </c>
      <c r="N8" s="381">
        <v>0</v>
      </c>
      <c r="O8" s="381">
        <v>73</v>
      </c>
      <c r="P8" s="384">
        <v>0</v>
      </c>
      <c r="Q8" s="382">
        <f t="shared" si="4"/>
        <v>1421</v>
      </c>
      <c r="R8" s="385">
        <f t="shared" si="1"/>
        <v>70074</v>
      </c>
      <c r="S8" s="383">
        <v>339</v>
      </c>
      <c r="T8" s="381">
        <v>1275</v>
      </c>
      <c r="U8" s="381">
        <v>1434</v>
      </c>
      <c r="V8" s="386">
        <f t="shared" si="5"/>
        <v>3048</v>
      </c>
      <c r="W8" s="385">
        <v>0</v>
      </c>
      <c r="X8" s="385">
        <f t="shared" si="6"/>
        <v>73122</v>
      </c>
      <c r="Y8" s="387">
        <v>-598</v>
      </c>
      <c r="Z8" s="385">
        <f t="shared" si="7"/>
        <v>72524</v>
      </c>
      <c r="AA8" s="385">
        <f t="shared" si="8"/>
        <v>72524</v>
      </c>
      <c r="AB8" s="385">
        <f t="shared" si="9"/>
        <v>23208</v>
      </c>
      <c r="AC8" s="385">
        <f t="shared" si="10"/>
        <v>95732</v>
      </c>
      <c r="AD8" s="392"/>
      <c r="AE8" s="346">
        <v>0</v>
      </c>
      <c r="AF8" s="347">
        <v>0</v>
      </c>
      <c r="AG8" s="347">
        <v>0</v>
      </c>
      <c r="AH8" s="362">
        <f t="shared" si="11"/>
        <v>72524</v>
      </c>
      <c r="AI8" s="390"/>
      <c r="AJ8" s="346">
        <v>0</v>
      </c>
      <c r="AK8" s="347">
        <v>0</v>
      </c>
      <c r="AL8" s="347">
        <f t="shared" si="12"/>
        <v>0</v>
      </c>
      <c r="AM8" s="347">
        <f>ROUND(AL8*0.32,0)</f>
        <v>0</v>
      </c>
      <c r="AN8" s="362">
        <f t="shared" si="13"/>
        <v>0</v>
      </c>
      <c r="AO8" s="390"/>
      <c r="AP8" s="398">
        <v>5395</v>
      </c>
      <c r="AQ8" s="347">
        <f>ROUND(AP8*0.32,0)</f>
        <v>1726</v>
      </c>
      <c r="AR8" s="362">
        <f t="shared" si="14"/>
        <v>7121</v>
      </c>
    </row>
    <row r="9" spans="1:44" s="343" customFormat="1" ht="12">
      <c r="A9" s="334" t="s">
        <v>89</v>
      </c>
      <c r="B9" s="379">
        <v>43642</v>
      </c>
      <c r="C9" s="380">
        <v>407</v>
      </c>
      <c r="D9" s="380">
        <v>1115</v>
      </c>
      <c r="E9" s="380">
        <v>1389</v>
      </c>
      <c r="F9" s="380">
        <v>1387</v>
      </c>
      <c r="G9" s="381">
        <f t="shared" si="2"/>
        <v>47940</v>
      </c>
      <c r="H9" s="381">
        <v>0</v>
      </c>
      <c r="I9" s="381">
        <v>1881</v>
      </c>
      <c r="J9" s="382">
        <v>109</v>
      </c>
      <c r="K9" s="383">
        <v>2018</v>
      </c>
      <c r="L9" s="381">
        <v>0</v>
      </c>
      <c r="M9" s="381">
        <v>66</v>
      </c>
      <c r="N9" s="381">
        <v>47</v>
      </c>
      <c r="O9" s="381">
        <v>72</v>
      </c>
      <c r="P9" s="384">
        <v>0</v>
      </c>
      <c r="Q9" s="382">
        <f t="shared" si="4"/>
        <v>2203</v>
      </c>
      <c r="R9" s="385">
        <f t="shared" si="1"/>
        <v>52133</v>
      </c>
      <c r="S9" s="383">
        <v>1484</v>
      </c>
      <c r="T9" s="381">
        <v>859</v>
      </c>
      <c r="U9" s="381">
        <v>945</v>
      </c>
      <c r="V9" s="386">
        <f t="shared" si="5"/>
        <v>3288</v>
      </c>
      <c r="W9" s="385">
        <v>3012</v>
      </c>
      <c r="X9" s="385">
        <f t="shared" si="6"/>
        <v>58433</v>
      </c>
      <c r="Y9" s="387">
        <v>-532</v>
      </c>
      <c r="Z9" s="385">
        <f t="shared" si="7"/>
        <v>57901</v>
      </c>
      <c r="AA9" s="385">
        <f t="shared" si="8"/>
        <v>57901</v>
      </c>
      <c r="AB9" s="385">
        <f t="shared" si="9"/>
        <v>18528</v>
      </c>
      <c r="AC9" s="385">
        <f t="shared" si="10"/>
        <v>76429</v>
      </c>
      <c r="AD9" s="392"/>
      <c r="AE9" s="346">
        <v>0</v>
      </c>
      <c r="AF9" s="347">
        <v>2758</v>
      </c>
      <c r="AG9" s="347">
        <v>0</v>
      </c>
      <c r="AH9" s="362">
        <f t="shared" si="11"/>
        <v>55143</v>
      </c>
      <c r="AI9" s="390"/>
      <c r="AJ9" s="346">
        <v>0</v>
      </c>
      <c r="AK9" s="347">
        <v>0</v>
      </c>
      <c r="AL9" s="347">
        <f t="shared" si="12"/>
        <v>0</v>
      </c>
      <c r="AM9" s="347">
        <f>ROUND(AL9*0.32,0)</f>
        <v>0</v>
      </c>
      <c r="AN9" s="362">
        <f t="shared" si="13"/>
        <v>0</v>
      </c>
      <c r="AO9" s="390"/>
      <c r="AP9" s="398">
        <v>4066</v>
      </c>
      <c r="AQ9" s="347">
        <f>ROUND(AP9*0.32,0)</f>
        <v>1301</v>
      </c>
      <c r="AR9" s="362">
        <f t="shared" si="14"/>
        <v>5367</v>
      </c>
    </row>
    <row r="10" spans="1:44" s="343" customFormat="1" ht="12">
      <c r="A10" s="334" t="s">
        <v>92</v>
      </c>
      <c r="B10" s="379">
        <v>27446</v>
      </c>
      <c r="C10" s="380">
        <v>699</v>
      </c>
      <c r="D10" s="380">
        <v>198</v>
      </c>
      <c r="E10" s="380">
        <v>2005</v>
      </c>
      <c r="F10" s="380">
        <v>1017</v>
      </c>
      <c r="G10" s="381">
        <f t="shared" si="2"/>
        <v>31365</v>
      </c>
      <c r="H10" s="381">
        <v>0</v>
      </c>
      <c r="I10" s="381">
        <v>6256</v>
      </c>
      <c r="J10" s="382">
        <v>48</v>
      </c>
      <c r="K10" s="383">
        <v>0</v>
      </c>
      <c r="L10" s="381">
        <v>0</v>
      </c>
      <c r="M10" s="381">
        <v>0</v>
      </c>
      <c r="N10" s="381">
        <v>0</v>
      </c>
      <c r="O10" s="381">
        <v>0</v>
      </c>
      <c r="P10" s="384">
        <v>0</v>
      </c>
      <c r="Q10" s="382">
        <f t="shared" si="4"/>
        <v>0</v>
      </c>
      <c r="R10" s="385">
        <f t="shared" si="1"/>
        <v>37669</v>
      </c>
      <c r="S10" s="383">
        <v>0</v>
      </c>
      <c r="T10" s="381">
        <v>3887</v>
      </c>
      <c r="U10" s="381">
        <v>831</v>
      </c>
      <c r="V10" s="386">
        <f t="shared" si="5"/>
        <v>4718</v>
      </c>
      <c r="W10" s="385">
        <v>0</v>
      </c>
      <c r="X10" s="385">
        <f t="shared" si="6"/>
        <v>42387</v>
      </c>
      <c r="Y10" s="387">
        <v>0</v>
      </c>
      <c r="Z10" s="385">
        <f t="shared" si="7"/>
        <v>42387</v>
      </c>
      <c r="AA10" s="385">
        <f t="shared" si="8"/>
        <v>42387</v>
      </c>
      <c r="AB10" s="385">
        <f t="shared" si="9"/>
        <v>13564</v>
      </c>
      <c r="AC10" s="385">
        <f t="shared" si="10"/>
        <v>55951</v>
      </c>
      <c r="AD10" s="392"/>
      <c r="AE10" s="346">
        <v>0</v>
      </c>
      <c r="AF10" s="347">
        <v>0</v>
      </c>
      <c r="AG10" s="347">
        <v>0</v>
      </c>
      <c r="AH10" s="362">
        <f t="shared" si="11"/>
        <v>42387</v>
      </c>
      <c r="AI10" s="390"/>
      <c r="AJ10" s="346">
        <v>0</v>
      </c>
      <c r="AK10" s="347">
        <v>0</v>
      </c>
      <c r="AL10" s="347">
        <f t="shared" si="12"/>
        <v>0</v>
      </c>
      <c r="AM10" s="347">
        <f>ROUND(AL10*0.32,0)</f>
        <v>0</v>
      </c>
      <c r="AN10" s="362">
        <f t="shared" si="13"/>
        <v>0</v>
      </c>
      <c r="AO10" s="390"/>
      <c r="AP10" s="398">
        <v>2531</v>
      </c>
      <c r="AQ10" s="347">
        <f>ROUND(AP10*0.32,0)</f>
        <v>810</v>
      </c>
      <c r="AR10" s="362">
        <f t="shared" si="14"/>
        <v>3341</v>
      </c>
    </row>
    <row r="11" spans="1:44" ht="25.5">
      <c r="A11" s="388" t="s">
        <v>217</v>
      </c>
      <c r="B11" s="44">
        <f>SUM(B12:B26)</f>
        <v>1750366</v>
      </c>
      <c r="C11" s="45">
        <f>SUM(C12:C26)</f>
        <v>28652</v>
      </c>
      <c r="D11" s="45">
        <f>SUM(D12:D26)</f>
        <v>22993</v>
      </c>
      <c r="E11" s="45">
        <f>SUM(E12:E26)</f>
        <v>10061</v>
      </c>
      <c r="F11" s="45">
        <f>SUM(F12:F26)</f>
        <v>73230</v>
      </c>
      <c r="G11" s="45">
        <f t="shared" si="2"/>
        <v>1885302</v>
      </c>
      <c r="H11" s="45">
        <f aca="true" t="shared" si="15" ref="H11:P11">SUM(H12:H26)</f>
        <v>118</v>
      </c>
      <c r="I11" s="45">
        <f t="shared" si="15"/>
        <v>50929</v>
      </c>
      <c r="J11" s="64">
        <f t="shared" si="15"/>
        <v>7319</v>
      </c>
      <c r="K11" s="44">
        <f t="shared" si="15"/>
        <v>31842</v>
      </c>
      <c r="L11" s="45">
        <f t="shared" si="15"/>
        <v>500</v>
      </c>
      <c r="M11" s="45">
        <f t="shared" si="15"/>
        <v>327</v>
      </c>
      <c r="N11" s="45">
        <f t="shared" si="15"/>
        <v>454</v>
      </c>
      <c r="O11" s="45">
        <f t="shared" si="15"/>
        <v>1215</v>
      </c>
      <c r="P11" s="160">
        <f t="shared" si="15"/>
        <v>0</v>
      </c>
      <c r="Q11" s="64">
        <f t="shared" si="4"/>
        <v>34338</v>
      </c>
      <c r="R11" s="65">
        <f t="shared" si="1"/>
        <v>1978006</v>
      </c>
      <c r="S11" s="44">
        <f>SUM(S12:S26)</f>
        <v>35481</v>
      </c>
      <c r="T11" s="45">
        <f>SUM(T12:T26)</f>
        <v>5220</v>
      </c>
      <c r="U11" s="45">
        <f>SUM(U12:U26)</f>
        <v>37646</v>
      </c>
      <c r="V11" s="82">
        <f t="shared" si="5"/>
        <v>78347</v>
      </c>
      <c r="W11" s="65">
        <f>SUM(W12:W26)</f>
        <v>6629</v>
      </c>
      <c r="X11" s="65">
        <f t="shared" si="6"/>
        <v>2062982</v>
      </c>
      <c r="Y11" s="83">
        <f>SUM(Y12:Y26)</f>
        <v>-1801</v>
      </c>
      <c r="Z11" s="65">
        <f t="shared" si="7"/>
        <v>2061181</v>
      </c>
      <c r="AA11" s="65">
        <f t="shared" si="8"/>
        <v>2061181</v>
      </c>
      <c r="AB11" s="65">
        <f t="shared" si="9"/>
        <v>659578</v>
      </c>
      <c r="AC11" s="65">
        <f t="shared" si="10"/>
        <v>2720759</v>
      </c>
      <c r="AD11" s="391"/>
      <c r="AE11" s="39">
        <f>SUM(AE12:AE26)</f>
        <v>200</v>
      </c>
      <c r="AF11" s="40">
        <f>SUM(AF12:AF26)</f>
        <v>107680</v>
      </c>
      <c r="AG11" s="40">
        <f>SUM(AG12:AG26)</f>
        <v>1165</v>
      </c>
      <c r="AH11" s="41">
        <f t="shared" si="11"/>
        <v>1952136</v>
      </c>
      <c r="AJ11" s="39">
        <f>SUM(AJ12:AJ26)</f>
        <v>6289</v>
      </c>
      <c r="AK11" s="40">
        <f>SUM(AK12:AK26)</f>
        <v>280</v>
      </c>
      <c r="AL11" s="40">
        <f t="shared" si="12"/>
        <v>6569</v>
      </c>
      <c r="AM11" s="40">
        <f>SUM(AM12:AM26)</f>
        <v>2102</v>
      </c>
      <c r="AN11" s="41">
        <f t="shared" si="13"/>
        <v>8671</v>
      </c>
      <c r="AP11" s="397">
        <f>SUM(AP12:AP26)</f>
        <v>154044</v>
      </c>
      <c r="AQ11" s="40">
        <f>SUM(AQ12:AQ26)</f>
        <v>49295</v>
      </c>
      <c r="AR11" s="41">
        <f t="shared" si="14"/>
        <v>203339</v>
      </c>
    </row>
    <row r="12" spans="1:44" s="343" customFormat="1" ht="12">
      <c r="A12" s="344" t="s">
        <v>209</v>
      </c>
      <c r="B12" s="379">
        <f>'bér - óvodák'!B20</f>
        <v>632916</v>
      </c>
      <c r="C12" s="380">
        <f>'bér - óvodák'!C20</f>
        <v>4119</v>
      </c>
      <c r="D12" s="380">
        <f>'bér - óvodák'!D20</f>
        <v>9235</v>
      </c>
      <c r="E12" s="380">
        <f>'bér - óvodák'!E20</f>
        <v>5355</v>
      </c>
      <c r="F12" s="380">
        <f>'bér - óvodák'!F20</f>
        <v>27571</v>
      </c>
      <c r="G12" s="381">
        <f>SUM(B12:F12)</f>
        <v>679196</v>
      </c>
      <c r="H12" s="381">
        <v>0</v>
      </c>
      <c r="I12" s="381">
        <f>'bér - óvodák'!H20</f>
        <v>15332</v>
      </c>
      <c r="J12" s="382">
        <f>'bér - óvodák'!I20</f>
        <v>4986</v>
      </c>
      <c r="K12" s="383">
        <f>'bér - óvodák'!J20</f>
        <v>21996</v>
      </c>
      <c r="L12" s="381">
        <f>'bér - óvodák'!K20</f>
        <v>431</v>
      </c>
      <c r="M12" s="381">
        <f>'bér - óvodák'!L20</f>
        <v>286</v>
      </c>
      <c r="N12" s="381">
        <f>'bér - óvodák'!M20</f>
        <v>233</v>
      </c>
      <c r="O12" s="381">
        <f>'bér - óvodák'!N20</f>
        <v>864</v>
      </c>
      <c r="P12" s="384">
        <v>0</v>
      </c>
      <c r="Q12" s="382">
        <f>SUM(K12:P12)</f>
        <v>23810</v>
      </c>
      <c r="R12" s="385">
        <f t="shared" si="1"/>
        <v>723324</v>
      </c>
      <c r="S12" s="383">
        <f>'bér - óvodák'!Q20</f>
        <v>808</v>
      </c>
      <c r="T12" s="381">
        <f>'bér - óvodák'!R20</f>
        <v>4684</v>
      </c>
      <c r="U12" s="381">
        <f>'bér - óvodák'!S20</f>
        <v>9893</v>
      </c>
      <c r="V12" s="386">
        <f>SUM(S12:U12)</f>
        <v>15385</v>
      </c>
      <c r="W12" s="385">
        <f>'bér - óvodák'!U20</f>
        <v>3518</v>
      </c>
      <c r="X12" s="385">
        <f>SUM(R12,V12,W12)</f>
        <v>742227</v>
      </c>
      <c r="Y12" s="387">
        <f>'bér - óvodák'!W20</f>
        <v>0</v>
      </c>
      <c r="Z12" s="385">
        <f>SUM(X12:Y12)</f>
        <v>742227</v>
      </c>
      <c r="AA12" s="385">
        <f>Z12</f>
        <v>742227</v>
      </c>
      <c r="AB12" s="385">
        <f>ROUND(Z12*0.32,0)</f>
        <v>237513</v>
      </c>
      <c r="AC12" s="385">
        <f>SUM(AA12:AB12)</f>
        <v>979740</v>
      </c>
      <c r="AD12" s="392"/>
      <c r="AE12" s="346">
        <v>0</v>
      </c>
      <c r="AF12" s="347">
        <f>'bér - óvodák'!X23</f>
        <v>107680</v>
      </c>
      <c r="AG12" s="347">
        <f>'bér - óvodák'!X24</f>
        <v>1165</v>
      </c>
      <c r="AH12" s="362">
        <f>Z12-AE12-AF12-AG12</f>
        <v>633382</v>
      </c>
      <c r="AI12" s="390"/>
      <c r="AJ12" s="346">
        <v>2337</v>
      </c>
      <c r="AK12" s="347">
        <v>97</v>
      </c>
      <c r="AL12" s="347">
        <f>SUM(AJ12:AK12)</f>
        <v>2434</v>
      </c>
      <c r="AM12" s="347">
        <f aca="true" t="shared" si="16" ref="AM12:AM37">ROUND(AL12*0.32,0)</f>
        <v>779</v>
      </c>
      <c r="AN12" s="362">
        <f>SUM(AL12:AM12)</f>
        <v>3213</v>
      </c>
      <c r="AO12" s="390"/>
      <c r="AP12" s="398">
        <f>'bér - óvodák'!Z20</f>
        <v>56382</v>
      </c>
      <c r="AQ12" s="347">
        <f aca="true" t="shared" si="17" ref="AQ12:AQ37">ROUND(AP12*0.32,0)</f>
        <v>18042</v>
      </c>
      <c r="AR12" s="362">
        <f>SUM(AP12:AQ12)</f>
        <v>74424</v>
      </c>
    </row>
    <row r="13" spans="1:44" s="343" customFormat="1" ht="12">
      <c r="A13" s="344" t="s">
        <v>87</v>
      </c>
      <c r="B13" s="379">
        <v>84918</v>
      </c>
      <c r="C13" s="380">
        <v>61</v>
      </c>
      <c r="D13" s="380">
        <v>906</v>
      </c>
      <c r="E13" s="380">
        <v>1697</v>
      </c>
      <c r="F13" s="380">
        <v>3484</v>
      </c>
      <c r="G13" s="381">
        <f>SUM(B13:F13)</f>
        <v>91066</v>
      </c>
      <c r="H13" s="381">
        <v>0</v>
      </c>
      <c r="I13" s="381">
        <v>1999</v>
      </c>
      <c r="J13" s="382">
        <v>227</v>
      </c>
      <c r="K13" s="383">
        <v>0</v>
      </c>
      <c r="L13" s="381">
        <v>0</v>
      </c>
      <c r="M13" s="381">
        <v>0</v>
      </c>
      <c r="N13" s="381">
        <v>0</v>
      </c>
      <c r="O13" s="381">
        <v>0</v>
      </c>
      <c r="P13" s="384">
        <v>0</v>
      </c>
      <c r="Q13" s="382">
        <f>SUM(K13:P13)</f>
        <v>0</v>
      </c>
      <c r="R13" s="385">
        <f t="shared" si="1"/>
        <v>93292</v>
      </c>
      <c r="S13" s="383">
        <v>0</v>
      </c>
      <c r="T13" s="381">
        <v>0</v>
      </c>
      <c r="U13" s="381">
        <v>2072</v>
      </c>
      <c r="V13" s="386">
        <f>SUM(S13:U13)</f>
        <v>2072</v>
      </c>
      <c r="W13" s="385">
        <v>130</v>
      </c>
      <c r="X13" s="385">
        <f>SUM(R13,V13,W13)</f>
        <v>95494</v>
      </c>
      <c r="Y13" s="387">
        <v>0</v>
      </c>
      <c r="Z13" s="385">
        <f>SUM(X13:Y13)</f>
        <v>95494</v>
      </c>
      <c r="AA13" s="385">
        <f>Z13</f>
        <v>95494</v>
      </c>
      <c r="AB13" s="385">
        <f>ROUND(Z13*0.32,0)</f>
        <v>30558</v>
      </c>
      <c r="AC13" s="385">
        <f>SUM(AA13:AB13)</f>
        <v>126052</v>
      </c>
      <c r="AD13" s="392"/>
      <c r="AE13" s="346">
        <v>0</v>
      </c>
      <c r="AF13" s="347">
        <v>0</v>
      </c>
      <c r="AG13" s="347">
        <v>0</v>
      </c>
      <c r="AH13" s="362">
        <f>Z13-AE13-AF13-AG13</f>
        <v>95494</v>
      </c>
      <c r="AI13" s="390"/>
      <c r="AJ13" s="346">
        <v>0</v>
      </c>
      <c r="AK13" s="347">
        <v>0</v>
      </c>
      <c r="AL13" s="347">
        <f>SUM(AJ13:AK13)</f>
        <v>0</v>
      </c>
      <c r="AM13" s="347">
        <f t="shared" si="16"/>
        <v>0</v>
      </c>
      <c r="AN13" s="362">
        <f>SUM(AL13:AM13)</f>
        <v>0</v>
      </c>
      <c r="AO13" s="390"/>
      <c r="AP13" s="398">
        <v>7305</v>
      </c>
      <c r="AQ13" s="347">
        <f t="shared" si="17"/>
        <v>2338</v>
      </c>
      <c r="AR13" s="362">
        <f>SUM(AP13:AQ13)</f>
        <v>9643</v>
      </c>
    </row>
    <row r="14" spans="1:44" s="343" customFormat="1" ht="12">
      <c r="A14" s="334" t="s">
        <v>93</v>
      </c>
      <c r="B14" s="379">
        <v>89245</v>
      </c>
      <c r="C14" s="380">
        <v>3227</v>
      </c>
      <c r="D14" s="380">
        <v>798</v>
      </c>
      <c r="E14" s="380">
        <v>107</v>
      </c>
      <c r="F14" s="380">
        <v>3652</v>
      </c>
      <c r="G14" s="381">
        <f t="shared" si="2"/>
        <v>97029</v>
      </c>
      <c r="H14" s="381">
        <v>118</v>
      </c>
      <c r="I14" s="381">
        <v>3083</v>
      </c>
      <c r="J14" s="382">
        <v>0</v>
      </c>
      <c r="K14" s="383">
        <v>1080</v>
      </c>
      <c r="L14" s="381">
        <v>0</v>
      </c>
      <c r="M14" s="381">
        <v>0</v>
      </c>
      <c r="N14" s="381">
        <v>161</v>
      </c>
      <c r="O14" s="381">
        <v>52</v>
      </c>
      <c r="P14" s="384">
        <v>0</v>
      </c>
      <c r="Q14" s="382">
        <f t="shared" si="4"/>
        <v>1293</v>
      </c>
      <c r="R14" s="385">
        <f t="shared" si="1"/>
        <v>101523</v>
      </c>
      <c r="S14" s="383">
        <v>1147</v>
      </c>
      <c r="T14" s="381">
        <v>192</v>
      </c>
      <c r="U14" s="381">
        <v>2222</v>
      </c>
      <c r="V14" s="386">
        <f t="shared" si="5"/>
        <v>3561</v>
      </c>
      <c r="W14" s="385">
        <v>0</v>
      </c>
      <c r="X14" s="385">
        <f t="shared" si="6"/>
        <v>105084</v>
      </c>
      <c r="Y14" s="387">
        <v>0</v>
      </c>
      <c r="Z14" s="385">
        <f t="shared" si="7"/>
        <v>105084</v>
      </c>
      <c r="AA14" s="385">
        <f t="shared" si="8"/>
        <v>105084</v>
      </c>
      <c r="AB14" s="385">
        <f t="shared" si="9"/>
        <v>33627</v>
      </c>
      <c r="AC14" s="385">
        <f t="shared" si="10"/>
        <v>138711</v>
      </c>
      <c r="AD14" s="392"/>
      <c r="AE14" s="346">
        <v>0</v>
      </c>
      <c r="AF14" s="347">
        <v>0</v>
      </c>
      <c r="AG14" s="347">
        <v>0</v>
      </c>
      <c r="AH14" s="362">
        <f t="shared" si="11"/>
        <v>105084</v>
      </c>
      <c r="AI14" s="390"/>
      <c r="AJ14" s="346">
        <v>1587</v>
      </c>
      <c r="AK14" s="347">
        <v>66</v>
      </c>
      <c r="AL14" s="347">
        <f t="shared" si="12"/>
        <v>1653</v>
      </c>
      <c r="AM14" s="347">
        <f t="shared" si="16"/>
        <v>529</v>
      </c>
      <c r="AN14" s="362">
        <f t="shared" si="13"/>
        <v>2182</v>
      </c>
      <c r="AO14" s="390"/>
      <c r="AP14" s="398">
        <v>7891</v>
      </c>
      <c r="AQ14" s="347">
        <f t="shared" si="17"/>
        <v>2525</v>
      </c>
      <c r="AR14" s="362">
        <f t="shared" si="14"/>
        <v>10416</v>
      </c>
    </row>
    <row r="15" spans="1:44" s="343" customFormat="1" ht="12">
      <c r="A15" s="334" t="s">
        <v>94</v>
      </c>
      <c r="B15" s="379">
        <v>77646</v>
      </c>
      <c r="C15" s="380">
        <v>2001</v>
      </c>
      <c r="D15" s="380">
        <v>975</v>
      </c>
      <c r="E15" s="380">
        <v>335</v>
      </c>
      <c r="F15" s="380">
        <v>2750</v>
      </c>
      <c r="G15" s="381">
        <f t="shared" si="2"/>
        <v>83707</v>
      </c>
      <c r="H15" s="381">
        <v>0</v>
      </c>
      <c r="I15" s="381">
        <v>2304</v>
      </c>
      <c r="J15" s="382">
        <v>0</v>
      </c>
      <c r="K15" s="383">
        <v>1565</v>
      </c>
      <c r="L15" s="381">
        <v>0</v>
      </c>
      <c r="M15" s="381">
        <v>0</v>
      </c>
      <c r="N15" s="381">
        <v>0</v>
      </c>
      <c r="O15" s="381">
        <v>43</v>
      </c>
      <c r="P15" s="384">
        <v>0</v>
      </c>
      <c r="Q15" s="382">
        <f t="shared" si="4"/>
        <v>1608</v>
      </c>
      <c r="R15" s="385">
        <f t="shared" si="1"/>
        <v>87619</v>
      </c>
      <c r="S15" s="383">
        <v>1578</v>
      </c>
      <c r="T15" s="381">
        <v>0</v>
      </c>
      <c r="U15" s="381">
        <v>3091</v>
      </c>
      <c r="V15" s="386">
        <f t="shared" si="5"/>
        <v>4669</v>
      </c>
      <c r="W15" s="385">
        <v>659</v>
      </c>
      <c r="X15" s="385">
        <f t="shared" si="6"/>
        <v>92947</v>
      </c>
      <c r="Y15" s="408">
        <v>-1200</v>
      </c>
      <c r="Z15" s="409">
        <f t="shared" si="7"/>
        <v>91747</v>
      </c>
      <c r="AA15" s="385">
        <f t="shared" si="8"/>
        <v>91747</v>
      </c>
      <c r="AB15" s="385">
        <f t="shared" si="9"/>
        <v>29359</v>
      </c>
      <c r="AC15" s="385">
        <f t="shared" si="10"/>
        <v>121106</v>
      </c>
      <c r="AD15" s="392"/>
      <c r="AE15" s="346">
        <v>0</v>
      </c>
      <c r="AF15" s="347">
        <v>0</v>
      </c>
      <c r="AG15" s="347">
        <v>0</v>
      </c>
      <c r="AH15" s="362">
        <f t="shared" si="11"/>
        <v>91747</v>
      </c>
      <c r="AI15" s="390"/>
      <c r="AJ15" s="346">
        <v>0</v>
      </c>
      <c r="AK15" s="347">
        <v>0</v>
      </c>
      <c r="AL15" s="347">
        <f t="shared" si="12"/>
        <v>0</v>
      </c>
      <c r="AM15" s="347">
        <f t="shared" si="16"/>
        <v>0</v>
      </c>
      <c r="AN15" s="362">
        <f t="shared" si="13"/>
        <v>0</v>
      </c>
      <c r="AO15" s="390"/>
      <c r="AP15" s="398">
        <v>6884</v>
      </c>
      <c r="AQ15" s="347">
        <f t="shared" si="17"/>
        <v>2203</v>
      </c>
      <c r="AR15" s="362">
        <f t="shared" si="14"/>
        <v>9087</v>
      </c>
    </row>
    <row r="16" spans="1:44" s="343" customFormat="1" ht="12">
      <c r="A16" s="334" t="s">
        <v>95</v>
      </c>
      <c r="B16" s="379">
        <v>82282</v>
      </c>
      <c r="C16" s="380">
        <v>1914</v>
      </c>
      <c r="D16" s="380">
        <v>1080</v>
      </c>
      <c r="E16" s="380">
        <v>161</v>
      </c>
      <c r="F16" s="380">
        <v>3577</v>
      </c>
      <c r="G16" s="381">
        <f t="shared" si="2"/>
        <v>89014</v>
      </c>
      <c r="H16" s="381">
        <v>0</v>
      </c>
      <c r="I16" s="381">
        <v>2563</v>
      </c>
      <c r="J16" s="382">
        <v>0</v>
      </c>
      <c r="K16" s="383">
        <v>688</v>
      </c>
      <c r="L16" s="381">
        <v>0</v>
      </c>
      <c r="M16" s="381">
        <v>0</v>
      </c>
      <c r="N16" s="381">
        <v>0</v>
      </c>
      <c r="O16" s="381">
        <v>38</v>
      </c>
      <c r="P16" s="384">
        <v>0</v>
      </c>
      <c r="Q16" s="382">
        <f t="shared" si="4"/>
        <v>726</v>
      </c>
      <c r="R16" s="385">
        <f t="shared" si="1"/>
        <v>92303</v>
      </c>
      <c r="S16" s="383">
        <v>614</v>
      </c>
      <c r="T16" s="381">
        <v>178</v>
      </c>
      <c r="U16" s="381">
        <v>1743</v>
      </c>
      <c r="V16" s="386">
        <f t="shared" si="5"/>
        <v>2535</v>
      </c>
      <c r="W16" s="385">
        <v>657</v>
      </c>
      <c r="X16" s="385">
        <f t="shared" si="6"/>
        <v>95495</v>
      </c>
      <c r="Y16" s="387">
        <v>0</v>
      </c>
      <c r="Z16" s="385">
        <f t="shared" si="7"/>
        <v>95495</v>
      </c>
      <c r="AA16" s="385">
        <f t="shared" si="8"/>
        <v>95495</v>
      </c>
      <c r="AB16" s="385">
        <f t="shared" si="9"/>
        <v>30558</v>
      </c>
      <c r="AC16" s="385">
        <f t="shared" si="10"/>
        <v>126053</v>
      </c>
      <c r="AD16" s="392"/>
      <c r="AE16" s="346">
        <v>0</v>
      </c>
      <c r="AF16" s="347">
        <v>0</v>
      </c>
      <c r="AG16" s="347">
        <v>0</v>
      </c>
      <c r="AH16" s="362">
        <f t="shared" si="11"/>
        <v>95495</v>
      </c>
      <c r="AI16" s="390"/>
      <c r="AJ16" s="346">
        <v>0</v>
      </c>
      <c r="AK16" s="347">
        <v>0</v>
      </c>
      <c r="AL16" s="347">
        <f t="shared" si="12"/>
        <v>0</v>
      </c>
      <c r="AM16" s="347">
        <f t="shared" si="16"/>
        <v>0</v>
      </c>
      <c r="AN16" s="362">
        <f t="shared" si="13"/>
        <v>0</v>
      </c>
      <c r="AO16" s="390"/>
      <c r="AP16" s="398">
        <v>7185</v>
      </c>
      <c r="AQ16" s="347">
        <f t="shared" si="17"/>
        <v>2299</v>
      </c>
      <c r="AR16" s="362">
        <f t="shared" si="14"/>
        <v>9484</v>
      </c>
    </row>
    <row r="17" spans="1:44" s="343" customFormat="1" ht="12">
      <c r="A17" s="334" t="s">
        <v>97</v>
      </c>
      <c r="B17" s="379">
        <v>81343</v>
      </c>
      <c r="C17" s="380">
        <v>2293</v>
      </c>
      <c r="D17" s="380">
        <v>1520</v>
      </c>
      <c r="E17" s="380">
        <v>0</v>
      </c>
      <c r="F17" s="380">
        <v>3307</v>
      </c>
      <c r="G17" s="381">
        <f t="shared" si="2"/>
        <v>88463</v>
      </c>
      <c r="H17" s="381">
        <v>0</v>
      </c>
      <c r="I17" s="381">
        <v>2660</v>
      </c>
      <c r="J17" s="382">
        <v>0</v>
      </c>
      <c r="K17" s="383">
        <v>0</v>
      </c>
      <c r="L17" s="381">
        <v>0</v>
      </c>
      <c r="M17" s="381">
        <v>0</v>
      </c>
      <c r="N17" s="381">
        <v>0</v>
      </c>
      <c r="O17" s="381">
        <v>0</v>
      </c>
      <c r="P17" s="384">
        <v>0</v>
      </c>
      <c r="Q17" s="382">
        <f t="shared" si="4"/>
        <v>0</v>
      </c>
      <c r="R17" s="385">
        <f t="shared" si="1"/>
        <v>91123</v>
      </c>
      <c r="S17" s="383">
        <v>3168</v>
      </c>
      <c r="T17" s="381">
        <v>166</v>
      </c>
      <c r="U17" s="381">
        <v>1838</v>
      </c>
      <c r="V17" s="386">
        <f t="shared" si="5"/>
        <v>5172</v>
      </c>
      <c r="W17" s="385">
        <v>0</v>
      </c>
      <c r="X17" s="385">
        <f t="shared" si="6"/>
        <v>96295</v>
      </c>
      <c r="Y17" s="387">
        <v>0</v>
      </c>
      <c r="Z17" s="385">
        <f t="shared" si="7"/>
        <v>96295</v>
      </c>
      <c r="AA17" s="385">
        <f t="shared" si="8"/>
        <v>96295</v>
      </c>
      <c r="AB17" s="385">
        <f t="shared" si="9"/>
        <v>30814</v>
      </c>
      <c r="AC17" s="385">
        <f t="shared" si="10"/>
        <v>127109</v>
      </c>
      <c r="AD17" s="392"/>
      <c r="AE17" s="346">
        <v>0</v>
      </c>
      <c r="AF17" s="347">
        <v>0</v>
      </c>
      <c r="AG17" s="347">
        <v>0</v>
      </c>
      <c r="AH17" s="362">
        <f t="shared" si="11"/>
        <v>96295</v>
      </c>
      <c r="AI17" s="390"/>
      <c r="AJ17" s="346">
        <v>0</v>
      </c>
      <c r="AK17" s="347">
        <v>0</v>
      </c>
      <c r="AL17" s="347">
        <f t="shared" si="12"/>
        <v>0</v>
      </c>
      <c r="AM17" s="347">
        <f t="shared" si="16"/>
        <v>0</v>
      </c>
      <c r="AN17" s="362">
        <f t="shared" si="13"/>
        <v>0</v>
      </c>
      <c r="AO17" s="390"/>
      <c r="AP17" s="398">
        <v>7108</v>
      </c>
      <c r="AQ17" s="347">
        <f t="shared" si="17"/>
        <v>2275</v>
      </c>
      <c r="AR17" s="362">
        <f t="shared" si="14"/>
        <v>9383</v>
      </c>
    </row>
    <row r="18" spans="1:44" s="343" customFormat="1" ht="12">
      <c r="A18" s="334" t="s">
        <v>98</v>
      </c>
      <c r="B18" s="379">
        <v>99281</v>
      </c>
      <c r="C18" s="380">
        <v>1778</v>
      </c>
      <c r="D18" s="380">
        <v>1123</v>
      </c>
      <c r="E18" s="380">
        <v>98</v>
      </c>
      <c r="F18" s="380">
        <v>4077</v>
      </c>
      <c r="G18" s="381">
        <f t="shared" si="2"/>
        <v>106357</v>
      </c>
      <c r="H18" s="381">
        <v>0</v>
      </c>
      <c r="I18" s="381">
        <v>3080</v>
      </c>
      <c r="J18" s="382">
        <v>0</v>
      </c>
      <c r="K18" s="383">
        <v>443</v>
      </c>
      <c r="L18" s="381">
        <v>0</v>
      </c>
      <c r="M18" s="381">
        <v>0</v>
      </c>
      <c r="N18" s="381">
        <v>0</v>
      </c>
      <c r="O18" s="381">
        <v>18</v>
      </c>
      <c r="P18" s="384">
        <v>0</v>
      </c>
      <c r="Q18" s="382">
        <f t="shared" si="4"/>
        <v>461</v>
      </c>
      <c r="R18" s="385">
        <f t="shared" si="1"/>
        <v>109898</v>
      </c>
      <c r="S18" s="383">
        <v>1478</v>
      </c>
      <c r="T18" s="381">
        <v>0</v>
      </c>
      <c r="U18" s="381">
        <v>2106</v>
      </c>
      <c r="V18" s="386">
        <f t="shared" si="5"/>
        <v>3584</v>
      </c>
      <c r="W18" s="385">
        <v>240</v>
      </c>
      <c r="X18" s="385">
        <f t="shared" si="6"/>
        <v>113722</v>
      </c>
      <c r="Y18" s="387">
        <v>-391</v>
      </c>
      <c r="Z18" s="385">
        <f t="shared" si="7"/>
        <v>113331</v>
      </c>
      <c r="AA18" s="385">
        <f t="shared" si="8"/>
        <v>113331</v>
      </c>
      <c r="AB18" s="385">
        <f t="shared" si="9"/>
        <v>36266</v>
      </c>
      <c r="AC18" s="385">
        <f t="shared" si="10"/>
        <v>149597</v>
      </c>
      <c r="AD18" s="392"/>
      <c r="AE18" s="346">
        <v>0</v>
      </c>
      <c r="AF18" s="347">
        <v>0</v>
      </c>
      <c r="AG18" s="347">
        <v>0</v>
      </c>
      <c r="AH18" s="362">
        <f t="shared" si="11"/>
        <v>113331</v>
      </c>
      <c r="AI18" s="390"/>
      <c r="AJ18" s="346">
        <v>2365</v>
      </c>
      <c r="AK18" s="347">
        <v>117</v>
      </c>
      <c r="AL18" s="347">
        <f t="shared" si="12"/>
        <v>2482</v>
      </c>
      <c r="AM18" s="347">
        <f t="shared" si="16"/>
        <v>794</v>
      </c>
      <c r="AN18" s="362">
        <f t="shared" si="13"/>
        <v>3276</v>
      </c>
      <c r="AO18" s="390"/>
      <c r="AP18" s="398">
        <v>8569</v>
      </c>
      <c r="AQ18" s="347">
        <f t="shared" si="17"/>
        <v>2742</v>
      </c>
      <c r="AR18" s="362">
        <f t="shared" si="14"/>
        <v>11311</v>
      </c>
    </row>
    <row r="19" spans="1:44" s="343" customFormat="1" ht="12">
      <c r="A19" s="334" t="s">
        <v>101</v>
      </c>
      <c r="B19" s="379">
        <v>75202</v>
      </c>
      <c r="C19" s="380">
        <v>1623</v>
      </c>
      <c r="D19" s="380">
        <v>1154</v>
      </c>
      <c r="E19" s="380">
        <v>0</v>
      </c>
      <c r="F19" s="380">
        <v>2857</v>
      </c>
      <c r="G19" s="381">
        <f t="shared" si="2"/>
        <v>80836</v>
      </c>
      <c r="H19" s="381">
        <v>0</v>
      </c>
      <c r="I19" s="381">
        <v>2634</v>
      </c>
      <c r="J19" s="382">
        <v>0</v>
      </c>
      <c r="K19" s="383">
        <v>457</v>
      </c>
      <c r="L19" s="381">
        <v>0</v>
      </c>
      <c r="M19" s="381">
        <v>0</v>
      </c>
      <c r="N19" s="381">
        <v>0</v>
      </c>
      <c r="O19" s="381">
        <v>19</v>
      </c>
      <c r="P19" s="384">
        <v>0</v>
      </c>
      <c r="Q19" s="382">
        <f t="shared" si="4"/>
        <v>476</v>
      </c>
      <c r="R19" s="385">
        <f t="shared" si="1"/>
        <v>83946</v>
      </c>
      <c r="S19" s="410">
        <v>1032</v>
      </c>
      <c r="T19" s="381">
        <v>0</v>
      </c>
      <c r="U19" s="381">
        <v>1641</v>
      </c>
      <c r="V19" s="411">
        <f t="shared" si="5"/>
        <v>2673</v>
      </c>
      <c r="W19" s="385">
        <v>0</v>
      </c>
      <c r="X19" s="385">
        <f t="shared" si="6"/>
        <v>86619</v>
      </c>
      <c r="Y19" s="387">
        <v>0</v>
      </c>
      <c r="Z19" s="385">
        <f t="shared" si="7"/>
        <v>86619</v>
      </c>
      <c r="AA19" s="385">
        <f t="shared" si="8"/>
        <v>86619</v>
      </c>
      <c r="AB19" s="385">
        <f t="shared" si="9"/>
        <v>27718</v>
      </c>
      <c r="AC19" s="385">
        <f t="shared" si="10"/>
        <v>114337</v>
      </c>
      <c r="AD19" s="392"/>
      <c r="AE19" s="346">
        <v>0</v>
      </c>
      <c r="AF19" s="347">
        <v>0</v>
      </c>
      <c r="AG19" s="347">
        <v>0</v>
      </c>
      <c r="AH19" s="362">
        <f t="shared" si="11"/>
        <v>86619</v>
      </c>
      <c r="AI19" s="390"/>
      <c r="AJ19" s="346">
        <v>0</v>
      </c>
      <c r="AK19" s="347">
        <v>0</v>
      </c>
      <c r="AL19" s="347">
        <f t="shared" si="12"/>
        <v>0</v>
      </c>
      <c r="AM19" s="347">
        <f t="shared" si="16"/>
        <v>0</v>
      </c>
      <c r="AN19" s="362">
        <f t="shared" si="13"/>
        <v>0</v>
      </c>
      <c r="AO19" s="390"/>
      <c r="AP19" s="398">
        <v>6545</v>
      </c>
      <c r="AQ19" s="347">
        <f t="shared" si="17"/>
        <v>2094</v>
      </c>
      <c r="AR19" s="362">
        <f t="shared" si="14"/>
        <v>8639</v>
      </c>
    </row>
    <row r="20" spans="1:44" s="343" customFormat="1" ht="12">
      <c r="A20" s="334" t="s">
        <v>103</v>
      </c>
      <c r="B20" s="379">
        <v>67140</v>
      </c>
      <c r="C20" s="380">
        <v>2048</v>
      </c>
      <c r="D20" s="380">
        <v>935</v>
      </c>
      <c r="E20" s="380">
        <v>206</v>
      </c>
      <c r="F20" s="380">
        <v>2873</v>
      </c>
      <c r="G20" s="381">
        <f t="shared" si="2"/>
        <v>73202</v>
      </c>
      <c r="H20" s="381">
        <v>0</v>
      </c>
      <c r="I20" s="381">
        <v>2476</v>
      </c>
      <c r="J20" s="382">
        <v>0</v>
      </c>
      <c r="K20" s="383">
        <v>0</v>
      </c>
      <c r="L20" s="381">
        <v>0</v>
      </c>
      <c r="M20" s="381">
        <v>0</v>
      </c>
      <c r="N20" s="381">
        <v>0</v>
      </c>
      <c r="O20" s="381">
        <v>0</v>
      </c>
      <c r="P20" s="384">
        <v>0</v>
      </c>
      <c r="Q20" s="382">
        <f t="shared" si="4"/>
        <v>0</v>
      </c>
      <c r="R20" s="385">
        <f t="shared" si="1"/>
        <v>75678</v>
      </c>
      <c r="S20" s="383">
        <v>3575</v>
      </c>
      <c r="T20" s="381">
        <v>0</v>
      </c>
      <c r="U20" s="381">
        <v>1612</v>
      </c>
      <c r="V20" s="386">
        <f t="shared" si="5"/>
        <v>5187</v>
      </c>
      <c r="W20" s="385">
        <v>0</v>
      </c>
      <c r="X20" s="385">
        <f t="shared" si="6"/>
        <v>80865</v>
      </c>
      <c r="Y20" s="387">
        <v>-210</v>
      </c>
      <c r="Z20" s="385">
        <f t="shared" si="7"/>
        <v>80655</v>
      </c>
      <c r="AA20" s="385">
        <f t="shared" si="8"/>
        <v>80655</v>
      </c>
      <c r="AB20" s="385">
        <f t="shared" si="9"/>
        <v>25810</v>
      </c>
      <c r="AC20" s="385">
        <f t="shared" si="10"/>
        <v>106465</v>
      </c>
      <c r="AD20" s="392"/>
      <c r="AE20" s="346">
        <v>0</v>
      </c>
      <c r="AF20" s="347">
        <v>0</v>
      </c>
      <c r="AG20" s="347">
        <v>0</v>
      </c>
      <c r="AH20" s="362">
        <f t="shared" si="11"/>
        <v>80655</v>
      </c>
      <c r="AI20" s="390"/>
      <c r="AJ20" s="346">
        <v>0</v>
      </c>
      <c r="AK20" s="347">
        <v>0</v>
      </c>
      <c r="AL20" s="347">
        <f t="shared" si="12"/>
        <v>0</v>
      </c>
      <c r="AM20" s="347">
        <f t="shared" si="16"/>
        <v>0</v>
      </c>
      <c r="AN20" s="362">
        <f t="shared" si="13"/>
        <v>0</v>
      </c>
      <c r="AO20" s="390"/>
      <c r="AP20" s="398">
        <v>5868</v>
      </c>
      <c r="AQ20" s="347">
        <f t="shared" si="17"/>
        <v>1878</v>
      </c>
      <c r="AR20" s="362">
        <f t="shared" si="14"/>
        <v>7746</v>
      </c>
    </row>
    <row r="21" spans="1:44" s="343" customFormat="1" ht="12">
      <c r="A21" s="334" t="s">
        <v>104</v>
      </c>
      <c r="B21" s="379">
        <v>62302</v>
      </c>
      <c r="C21" s="380">
        <v>2009</v>
      </c>
      <c r="D21" s="380">
        <v>691</v>
      </c>
      <c r="E21" s="380">
        <v>0</v>
      </c>
      <c r="F21" s="380">
        <v>2512</v>
      </c>
      <c r="G21" s="381">
        <f t="shared" si="2"/>
        <v>67514</v>
      </c>
      <c r="H21" s="381">
        <v>0</v>
      </c>
      <c r="I21" s="381">
        <v>2404</v>
      </c>
      <c r="J21" s="382">
        <v>0</v>
      </c>
      <c r="K21" s="383">
        <v>1376</v>
      </c>
      <c r="L21" s="381">
        <v>69</v>
      </c>
      <c r="M21" s="381">
        <v>0</v>
      </c>
      <c r="N21" s="381">
        <v>60</v>
      </c>
      <c r="O21" s="381">
        <v>52</v>
      </c>
      <c r="P21" s="384">
        <v>0</v>
      </c>
      <c r="Q21" s="382">
        <f t="shared" si="4"/>
        <v>1557</v>
      </c>
      <c r="R21" s="385">
        <f t="shared" si="1"/>
        <v>71475</v>
      </c>
      <c r="S21" s="383">
        <v>943</v>
      </c>
      <c r="T21" s="381">
        <v>0</v>
      </c>
      <c r="U21" s="381">
        <v>1385</v>
      </c>
      <c r="V21" s="386">
        <f t="shared" si="5"/>
        <v>2328</v>
      </c>
      <c r="W21" s="385">
        <v>0</v>
      </c>
      <c r="X21" s="385">
        <f t="shared" si="6"/>
        <v>73803</v>
      </c>
      <c r="Y21" s="387">
        <v>0</v>
      </c>
      <c r="Z21" s="385">
        <f t="shared" si="7"/>
        <v>73803</v>
      </c>
      <c r="AA21" s="385">
        <f t="shared" si="8"/>
        <v>73803</v>
      </c>
      <c r="AB21" s="385">
        <f t="shared" si="9"/>
        <v>23617</v>
      </c>
      <c r="AC21" s="385">
        <f t="shared" si="10"/>
        <v>97420</v>
      </c>
      <c r="AD21" s="392"/>
      <c r="AE21" s="346">
        <v>0</v>
      </c>
      <c r="AF21" s="347">
        <v>0</v>
      </c>
      <c r="AG21" s="347">
        <v>0</v>
      </c>
      <c r="AH21" s="362">
        <f t="shared" si="11"/>
        <v>73803</v>
      </c>
      <c r="AI21" s="390"/>
      <c r="AJ21" s="346">
        <v>0</v>
      </c>
      <c r="AK21" s="347">
        <v>0</v>
      </c>
      <c r="AL21" s="347">
        <f t="shared" si="12"/>
        <v>0</v>
      </c>
      <c r="AM21" s="347">
        <f t="shared" si="16"/>
        <v>0</v>
      </c>
      <c r="AN21" s="362">
        <f t="shared" si="13"/>
        <v>0</v>
      </c>
      <c r="AO21" s="390"/>
      <c r="AP21" s="398">
        <v>5547</v>
      </c>
      <c r="AQ21" s="347">
        <f t="shared" si="17"/>
        <v>1775</v>
      </c>
      <c r="AR21" s="362">
        <f t="shared" si="14"/>
        <v>7322</v>
      </c>
    </row>
    <row r="22" spans="1:44" s="343" customFormat="1" ht="12">
      <c r="A22" s="334" t="s">
        <v>105</v>
      </c>
      <c r="B22" s="379">
        <v>115502</v>
      </c>
      <c r="C22" s="380">
        <v>3756</v>
      </c>
      <c r="D22" s="380">
        <v>1913</v>
      </c>
      <c r="E22" s="380">
        <v>535</v>
      </c>
      <c r="F22" s="380">
        <v>4788</v>
      </c>
      <c r="G22" s="381">
        <f t="shared" si="2"/>
        <v>126494</v>
      </c>
      <c r="H22" s="381">
        <v>0</v>
      </c>
      <c r="I22" s="381">
        <v>3485</v>
      </c>
      <c r="J22" s="382">
        <v>690</v>
      </c>
      <c r="K22" s="383">
        <v>0</v>
      </c>
      <c r="L22" s="381">
        <v>0</v>
      </c>
      <c r="M22" s="381">
        <v>0</v>
      </c>
      <c r="N22" s="381">
        <v>0</v>
      </c>
      <c r="O22" s="381">
        <v>0</v>
      </c>
      <c r="P22" s="384">
        <v>0</v>
      </c>
      <c r="Q22" s="382">
        <f t="shared" si="4"/>
        <v>0</v>
      </c>
      <c r="R22" s="385">
        <f t="shared" si="1"/>
        <v>130669</v>
      </c>
      <c r="S22" s="383">
        <v>8702</v>
      </c>
      <c r="T22" s="381">
        <v>0</v>
      </c>
      <c r="U22" s="381">
        <v>3059</v>
      </c>
      <c r="V22" s="386">
        <f t="shared" si="5"/>
        <v>11761</v>
      </c>
      <c r="W22" s="385">
        <v>302</v>
      </c>
      <c r="X22" s="385">
        <f t="shared" si="6"/>
        <v>142732</v>
      </c>
      <c r="Y22" s="387">
        <v>0</v>
      </c>
      <c r="Z22" s="385">
        <f t="shared" si="7"/>
        <v>142732</v>
      </c>
      <c r="AA22" s="385">
        <f t="shared" si="8"/>
        <v>142732</v>
      </c>
      <c r="AB22" s="385">
        <f t="shared" si="9"/>
        <v>45674</v>
      </c>
      <c r="AC22" s="385">
        <f t="shared" si="10"/>
        <v>188406</v>
      </c>
      <c r="AD22" s="392"/>
      <c r="AE22" s="346">
        <v>0</v>
      </c>
      <c r="AF22" s="347">
        <v>0</v>
      </c>
      <c r="AG22" s="347">
        <v>0</v>
      </c>
      <c r="AH22" s="362">
        <f t="shared" si="11"/>
        <v>142732</v>
      </c>
      <c r="AI22" s="390"/>
      <c r="AJ22" s="346">
        <v>0</v>
      </c>
      <c r="AK22" s="347">
        <v>0</v>
      </c>
      <c r="AL22" s="347">
        <f t="shared" si="12"/>
        <v>0</v>
      </c>
      <c r="AM22" s="347">
        <f t="shared" si="16"/>
        <v>0</v>
      </c>
      <c r="AN22" s="362">
        <f t="shared" si="13"/>
        <v>0</v>
      </c>
      <c r="AO22" s="390"/>
      <c r="AP22" s="398">
        <v>10157</v>
      </c>
      <c r="AQ22" s="347">
        <f t="shared" si="17"/>
        <v>3250</v>
      </c>
      <c r="AR22" s="362">
        <f t="shared" si="14"/>
        <v>13407</v>
      </c>
    </row>
    <row r="23" spans="1:44" s="343" customFormat="1" ht="12">
      <c r="A23" s="334" t="s">
        <v>106</v>
      </c>
      <c r="B23" s="379">
        <v>106643</v>
      </c>
      <c r="C23" s="380">
        <v>1034</v>
      </c>
      <c r="D23" s="380">
        <v>1080</v>
      </c>
      <c r="E23" s="380">
        <v>890</v>
      </c>
      <c r="F23" s="380">
        <v>4754</v>
      </c>
      <c r="G23" s="381">
        <f t="shared" si="2"/>
        <v>114401</v>
      </c>
      <c r="H23" s="381">
        <v>0</v>
      </c>
      <c r="I23" s="381">
        <v>3557</v>
      </c>
      <c r="J23" s="382">
        <v>0</v>
      </c>
      <c r="K23" s="383">
        <v>0</v>
      </c>
      <c r="L23" s="381">
        <v>0</v>
      </c>
      <c r="M23" s="381">
        <v>0</v>
      </c>
      <c r="N23" s="381">
        <v>0</v>
      </c>
      <c r="O23" s="381">
        <v>0</v>
      </c>
      <c r="P23" s="384">
        <v>0</v>
      </c>
      <c r="Q23" s="382">
        <f t="shared" si="4"/>
        <v>0</v>
      </c>
      <c r="R23" s="385">
        <f t="shared" si="1"/>
        <v>117958</v>
      </c>
      <c r="S23" s="383">
        <v>2982</v>
      </c>
      <c r="T23" s="381">
        <v>0</v>
      </c>
      <c r="U23" s="381">
        <v>2318</v>
      </c>
      <c r="V23" s="386">
        <f t="shared" si="5"/>
        <v>5300</v>
      </c>
      <c r="W23" s="385">
        <v>563</v>
      </c>
      <c r="X23" s="385">
        <f t="shared" si="6"/>
        <v>123821</v>
      </c>
      <c r="Y23" s="387">
        <v>0</v>
      </c>
      <c r="Z23" s="385">
        <f t="shared" si="7"/>
        <v>123821</v>
      </c>
      <c r="AA23" s="385">
        <f t="shared" si="8"/>
        <v>123821</v>
      </c>
      <c r="AB23" s="385">
        <f t="shared" si="9"/>
        <v>39623</v>
      </c>
      <c r="AC23" s="385">
        <f t="shared" si="10"/>
        <v>163444</v>
      </c>
      <c r="AD23" s="392"/>
      <c r="AE23" s="346">
        <v>0</v>
      </c>
      <c r="AF23" s="347">
        <v>0</v>
      </c>
      <c r="AG23" s="347">
        <v>0</v>
      </c>
      <c r="AH23" s="362">
        <f t="shared" si="11"/>
        <v>123821</v>
      </c>
      <c r="AI23" s="390"/>
      <c r="AJ23" s="346">
        <v>0</v>
      </c>
      <c r="AK23" s="347">
        <v>0</v>
      </c>
      <c r="AL23" s="347">
        <f t="shared" si="12"/>
        <v>0</v>
      </c>
      <c r="AM23" s="347">
        <f t="shared" si="16"/>
        <v>0</v>
      </c>
      <c r="AN23" s="362">
        <f t="shared" si="13"/>
        <v>0</v>
      </c>
      <c r="AO23" s="390"/>
      <c r="AP23" s="398">
        <v>9146</v>
      </c>
      <c r="AQ23" s="347">
        <f t="shared" si="17"/>
        <v>2927</v>
      </c>
      <c r="AR23" s="362">
        <f t="shared" si="14"/>
        <v>12073</v>
      </c>
    </row>
    <row r="24" spans="1:44" s="343" customFormat="1" ht="12">
      <c r="A24" s="334" t="s">
        <v>107</v>
      </c>
      <c r="B24" s="379">
        <v>46189</v>
      </c>
      <c r="C24" s="380">
        <v>516</v>
      </c>
      <c r="D24" s="380">
        <v>523</v>
      </c>
      <c r="E24" s="380">
        <v>487</v>
      </c>
      <c r="F24" s="380">
        <v>1839</v>
      </c>
      <c r="G24" s="381">
        <f t="shared" si="2"/>
        <v>49554</v>
      </c>
      <c r="H24" s="381">
        <v>0</v>
      </c>
      <c r="I24" s="381">
        <v>1693</v>
      </c>
      <c r="J24" s="382">
        <v>1416</v>
      </c>
      <c r="K24" s="383">
        <v>0</v>
      </c>
      <c r="L24" s="381">
        <v>0</v>
      </c>
      <c r="M24" s="381">
        <v>0</v>
      </c>
      <c r="N24" s="381">
        <v>0</v>
      </c>
      <c r="O24" s="381">
        <v>0</v>
      </c>
      <c r="P24" s="384">
        <v>0</v>
      </c>
      <c r="Q24" s="382">
        <f t="shared" si="4"/>
        <v>0</v>
      </c>
      <c r="R24" s="385">
        <f t="shared" si="1"/>
        <v>52663</v>
      </c>
      <c r="S24" s="383">
        <v>2747</v>
      </c>
      <c r="T24" s="381">
        <v>0</v>
      </c>
      <c r="U24" s="381">
        <v>1108</v>
      </c>
      <c r="V24" s="386">
        <f t="shared" si="5"/>
        <v>3855</v>
      </c>
      <c r="W24" s="385">
        <v>0</v>
      </c>
      <c r="X24" s="385">
        <f t="shared" si="6"/>
        <v>56518</v>
      </c>
      <c r="Y24" s="387">
        <v>0</v>
      </c>
      <c r="Z24" s="385">
        <f t="shared" si="7"/>
        <v>56518</v>
      </c>
      <c r="AA24" s="385">
        <f t="shared" si="8"/>
        <v>56518</v>
      </c>
      <c r="AB24" s="385">
        <f t="shared" si="9"/>
        <v>18086</v>
      </c>
      <c r="AC24" s="385">
        <f t="shared" si="10"/>
        <v>74604</v>
      </c>
      <c r="AD24" s="392"/>
      <c r="AE24" s="346">
        <v>0</v>
      </c>
      <c r="AF24" s="347">
        <v>0</v>
      </c>
      <c r="AG24" s="347">
        <v>0</v>
      </c>
      <c r="AH24" s="362">
        <f t="shared" si="11"/>
        <v>56518</v>
      </c>
      <c r="AI24" s="390"/>
      <c r="AJ24" s="346">
        <v>0</v>
      </c>
      <c r="AK24" s="347">
        <v>0</v>
      </c>
      <c r="AL24" s="347">
        <f t="shared" si="12"/>
        <v>0</v>
      </c>
      <c r="AM24" s="347">
        <f t="shared" si="16"/>
        <v>0</v>
      </c>
      <c r="AN24" s="362">
        <f t="shared" si="13"/>
        <v>0</v>
      </c>
      <c r="AO24" s="390"/>
      <c r="AP24" s="398">
        <v>3980</v>
      </c>
      <c r="AQ24" s="347">
        <f t="shared" si="17"/>
        <v>1274</v>
      </c>
      <c r="AR24" s="362">
        <f t="shared" si="14"/>
        <v>5254</v>
      </c>
    </row>
    <row r="25" spans="1:44" s="343" customFormat="1" ht="12">
      <c r="A25" s="334" t="s">
        <v>108</v>
      </c>
      <c r="B25" s="379">
        <v>70766</v>
      </c>
      <c r="C25" s="380">
        <v>1879</v>
      </c>
      <c r="D25" s="380">
        <v>493</v>
      </c>
      <c r="E25" s="380">
        <v>0</v>
      </c>
      <c r="F25" s="380">
        <v>2892</v>
      </c>
      <c r="G25" s="381">
        <f t="shared" si="2"/>
        <v>76030</v>
      </c>
      <c r="H25" s="381">
        <v>0</v>
      </c>
      <c r="I25" s="381">
        <v>2360</v>
      </c>
      <c r="J25" s="382">
        <v>0</v>
      </c>
      <c r="K25" s="383">
        <v>2742</v>
      </c>
      <c r="L25" s="381">
        <v>0</v>
      </c>
      <c r="M25" s="381">
        <v>41</v>
      </c>
      <c r="N25" s="381">
        <v>0</v>
      </c>
      <c r="O25" s="381">
        <v>94</v>
      </c>
      <c r="P25" s="384">
        <v>0</v>
      </c>
      <c r="Q25" s="382">
        <f t="shared" si="4"/>
        <v>2877</v>
      </c>
      <c r="R25" s="385">
        <f t="shared" si="1"/>
        <v>81267</v>
      </c>
      <c r="S25" s="383">
        <v>1967</v>
      </c>
      <c r="T25" s="381">
        <v>0</v>
      </c>
      <c r="U25" s="381">
        <v>1767</v>
      </c>
      <c r="V25" s="386">
        <f t="shared" si="5"/>
        <v>3734</v>
      </c>
      <c r="W25" s="385">
        <v>0</v>
      </c>
      <c r="X25" s="385">
        <f t="shared" si="6"/>
        <v>85001</v>
      </c>
      <c r="Y25" s="387">
        <v>0</v>
      </c>
      <c r="Z25" s="385">
        <f t="shared" si="7"/>
        <v>85001</v>
      </c>
      <c r="AA25" s="385">
        <f t="shared" si="8"/>
        <v>85001</v>
      </c>
      <c r="AB25" s="385">
        <f t="shared" si="9"/>
        <v>27200</v>
      </c>
      <c r="AC25" s="385">
        <f t="shared" si="10"/>
        <v>112201</v>
      </c>
      <c r="AD25" s="392"/>
      <c r="AE25" s="346">
        <v>0</v>
      </c>
      <c r="AF25" s="347">
        <v>0</v>
      </c>
      <c r="AG25" s="347">
        <v>0</v>
      </c>
      <c r="AH25" s="362">
        <f t="shared" si="11"/>
        <v>85001</v>
      </c>
      <c r="AI25" s="390"/>
      <c r="AJ25" s="346">
        <v>0</v>
      </c>
      <c r="AK25" s="347">
        <v>0</v>
      </c>
      <c r="AL25" s="347">
        <f t="shared" si="12"/>
        <v>0</v>
      </c>
      <c r="AM25" s="347">
        <f t="shared" si="16"/>
        <v>0</v>
      </c>
      <c r="AN25" s="362">
        <f t="shared" si="13"/>
        <v>0</v>
      </c>
      <c r="AO25" s="390"/>
      <c r="AP25" s="398">
        <v>6331</v>
      </c>
      <c r="AQ25" s="347">
        <f t="shared" si="17"/>
        <v>2026</v>
      </c>
      <c r="AR25" s="362">
        <f t="shared" si="14"/>
        <v>8357</v>
      </c>
    </row>
    <row r="26" spans="1:44" s="343" customFormat="1" ht="12">
      <c r="A26" s="345" t="s">
        <v>121</v>
      </c>
      <c r="B26" s="383">
        <v>58991</v>
      </c>
      <c r="C26" s="381">
        <v>394</v>
      </c>
      <c r="D26" s="381">
        <v>567</v>
      </c>
      <c r="E26" s="381">
        <v>190</v>
      </c>
      <c r="F26" s="381">
        <v>2297</v>
      </c>
      <c r="G26" s="381">
        <f>SUM(B26:F26)</f>
        <v>62439</v>
      </c>
      <c r="H26" s="381">
        <v>0</v>
      </c>
      <c r="I26" s="381">
        <v>1299</v>
      </c>
      <c r="J26" s="382">
        <v>0</v>
      </c>
      <c r="K26" s="383">
        <v>1495</v>
      </c>
      <c r="L26" s="381">
        <v>0</v>
      </c>
      <c r="M26" s="381">
        <v>0</v>
      </c>
      <c r="N26" s="381">
        <v>0</v>
      </c>
      <c r="O26" s="381">
        <v>35</v>
      </c>
      <c r="P26" s="384">
        <v>0</v>
      </c>
      <c r="Q26" s="382">
        <f>SUM(K26:P26)</f>
        <v>1530</v>
      </c>
      <c r="R26" s="385">
        <f t="shared" si="1"/>
        <v>65268</v>
      </c>
      <c r="S26" s="410">
        <v>4740</v>
      </c>
      <c r="T26" s="381">
        <v>0</v>
      </c>
      <c r="U26" s="381">
        <v>1791</v>
      </c>
      <c r="V26" s="386">
        <f>SUM(S26:U26)</f>
        <v>6531</v>
      </c>
      <c r="W26" s="409">
        <v>560</v>
      </c>
      <c r="X26" s="385">
        <f>SUM(R26,V26,W26)</f>
        <v>72359</v>
      </c>
      <c r="Y26" s="387">
        <v>0</v>
      </c>
      <c r="Z26" s="385">
        <f>SUM(X26:Y26)</f>
        <v>72359</v>
      </c>
      <c r="AA26" s="385">
        <f>Z26</f>
        <v>72359</v>
      </c>
      <c r="AB26" s="385">
        <f>ROUND(Z26*0.32,0)</f>
        <v>23155</v>
      </c>
      <c r="AC26" s="385">
        <f>SUM(AA26:AB26)</f>
        <v>95514</v>
      </c>
      <c r="AD26" s="392"/>
      <c r="AE26" s="346">
        <v>200</v>
      </c>
      <c r="AF26" s="347">
        <v>0</v>
      </c>
      <c r="AG26" s="347">
        <v>0</v>
      </c>
      <c r="AH26" s="362">
        <f>Z26-AE26-AF26-AG26</f>
        <v>72159</v>
      </c>
      <c r="AI26" s="390"/>
      <c r="AJ26" s="346">
        <v>0</v>
      </c>
      <c r="AK26" s="347">
        <v>0</v>
      </c>
      <c r="AL26" s="347">
        <f>SUM(AJ26:AK26)</f>
        <v>0</v>
      </c>
      <c r="AM26" s="347">
        <f t="shared" si="16"/>
        <v>0</v>
      </c>
      <c r="AN26" s="362">
        <f>SUM(AL26:AM26)</f>
        <v>0</v>
      </c>
      <c r="AO26" s="390"/>
      <c r="AP26" s="398">
        <v>5146</v>
      </c>
      <c r="AQ26" s="347">
        <f t="shared" si="17"/>
        <v>1647</v>
      </c>
      <c r="AR26" s="362">
        <f>SUM(AP26:AQ26)</f>
        <v>6793</v>
      </c>
    </row>
    <row r="27" spans="1:44" ht="12.75">
      <c r="A27" s="123" t="s">
        <v>109</v>
      </c>
      <c r="B27" s="134">
        <v>227925</v>
      </c>
      <c r="C27" s="135">
        <v>8568</v>
      </c>
      <c r="D27" s="135">
        <v>2189</v>
      </c>
      <c r="E27" s="135">
        <v>586</v>
      </c>
      <c r="F27" s="135">
        <v>9807</v>
      </c>
      <c r="G27" s="45">
        <f t="shared" si="2"/>
        <v>249075</v>
      </c>
      <c r="H27" s="45">
        <v>0</v>
      </c>
      <c r="I27" s="45">
        <v>14831</v>
      </c>
      <c r="J27" s="64">
        <v>920</v>
      </c>
      <c r="K27" s="44">
        <v>1376</v>
      </c>
      <c r="L27" s="45">
        <v>0</v>
      </c>
      <c r="M27" s="45">
        <v>14</v>
      </c>
      <c r="N27" s="45">
        <v>0</v>
      </c>
      <c r="O27" s="45">
        <v>57</v>
      </c>
      <c r="P27" s="160">
        <v>0</v>
      </c>
      <c r="Q27" s="64">
        <f t="shared" si="4"/>
        <v>1447</v>
      </c>
      <c r="R27" s="65">
        <f t="shared" si="1"/>
        <v>266273</v>
      </c>
      <c r="S27" s="44">
        <v>18975</v>
      </c>
      <c r="T27" s="45">
        <v>2132</v>
      </c>
      <c r="U27" s="45">
        <v>5286</v>
      </c>
      <c r="V27" s="82">
        <f t="shared" si="5"/>
        <v>26393</v>
      </c>
      <c r="W27" s="65">
        <v>2959</v>
      </c>
      <c r="X27" s="65">
        <f t="shared" si="6"/>
        <v>295625</v>
      </c>
      <c r="Y27" s="83">
        <v>-640</v>
      </c>
      <c r="Z27" s="65">
        <f t="shared" si="7"/>
        <v>294985</v>
      </c>
      <c r="AA27" s="65">
        <f t="shared" si="8"/>
        <v>294985</v>
      </c>
      <c r="AB27" s="65">
        <f t="shared" si="9"/>
        <v>94395</v>
      </c>
      <c r="AC27" s="65">
        <f t="shared" si="10"/>
        <v>389380</v>
      </c>
      <c r="AD27" s="391"/>
      <c r="AE27" s="39">
        <v>0</v>
      </c>
      <c r="AF27" s="40">
        <v>0</v>
      </c>
      <c r="AG27" s="40">
        <v>0</v>
      </c>
      <c r="AH27" s="41">
        <f t="shared" si="11"/>
        <v>294985</v>
      </c>
      <c r="AJ27" s="39">
        <v>0</v>
      </c>
      <c r="AK27" s="40">
        <v>0</v>
      </c>
      <c r="AL27" s="40">
        <f t="shared" si="12"/>
        <v>0</v>
      </c>
      <c r="AM27" s="40">
        <f t="shared" si="16"/>
        <v>0</v>
      </c>
      <c r="AN27" s="41">
        <f t="shared" si="13"/>
        <v>0</v>
      </c>
      <c r="AP27" s="397">
        <v>20071</v>
      </c>
      <c r="AQ27" s="40">
        <f t="shared" si="17"/>
        <v>6423</v>
      </c>
      <c r="AR27" s="41">
        <f t="shared" si="14"/>
        <v>26494</v>
      </c>
    </row>
    <row r="28" spans="1:44" ht="12.75">
      <c r="A28" s="123" t="s">
        <v>111</v>
      </c>
      <c r="B28" s="134">
        <v>103757</v>
      </c>
      <c r="C28" s="135">
        <v>3989</v>
      </c>
      <c r="D28" s="135">
        <v>1448</v>
      </c>
      <c r="E28" s="135">
        <v>243</v>
      </c>
      <c r="F28" s="135">
        <v>4271</v>
      </c>
      <c r="G28" s="45">
        <f t="shared" si="2"/>
        <v>113708</v>
      </c>
      <c r="H28" s="45">
        <v>0</v>
      </c>
      <c r="I28" s="45">
        <v>4878</v>
      </c>
      <c r="J28" s="64">
        <v>85</v>
      </c>
      <c r="K28" s="44">
        <v>30998</v>
      </c>
      <c r="L28" s="45">
        <v>552</v>
      </c>
      <c r="M28" s="45">
        <v>398</v>
      </c>
      <c r="N28" s="45">
        <v>0</v>
      </c>
      <c r="O28" s="45">
        <v>1117</v>
      </c>
      <c r="P28" s="160">
        <v>142</v>
      </c>
      <c r="Q28" s="64">
        <f t="shared" si="4"/>
        <v>33207</v>
      </c>
      <c r="R28" s="65">
        <f t="shared" si="1"/>
        <v>151878</v>
      </c>
      <c r="S28" s="44">
        <v>6219</v>
      </c>
      <c r="T28" s="45">
        <v>7108</v>
      </c>
      <c r="U28" s="45">
        <v>3334</v>
      </c>
      <c r="V28" s="82">
        <f t="shared" si="5"/>
        <v>16661</v>
      </c>
      <c r="W28" s="412">
        <v>5404</v>
      </c>
      <c r="X28" s="65">
        <f t="shared" si="6"/>
        <v>173943</v>
      </c>
      <c r="Y28" s="83">
        <v>0</v>
      </c>
      <c r="Z28" s="65">
        <f t="shared" si="7"/>
        <v>173943</v>
      </c>
      <c r="AA28" s="65">
        <f t="shared" si="8"/>
        <v>173943</v>
      </c>
      <c r="AB28" s="65">
        <f t="shared" si="9"/>
        <v>55662</v>
      </c>
      <c r="AC28" s="65">
        <f t="shared" si="10"/>
        <v>229605</v>
      </c>
      <c r="AD28" s="391"/>
      <c r="AE28" s="39">
        <v>0</v>
      </c>
      <c r="AF28" s="40">
        <v>0</v>
      </c>
      <c r="AG28" s="40">
        <v>0</v>
      </c>
      <c r="AH28" s="41">
        <f t="shared" si="11"/>
        <v>173943</v>
      </c>
      <c r="AJ28" s="39">
        <v>0</v>
      </c>
      <c r="AK28" s="40">
        <v>0</v>
      </c>
      <c r="AL28" s="40">
        <f t="shared" si="12"/>
        <v>0</v>
      </c>
      <c r="AM28" s="40">
        <f t="shared" si="16"/>
        <v>0</v>
      </c>
      <c r="AN28" s="41">
        <f t="shared" si="13"/>
        <v>0</v>
      </c>
      <c r="AP28" s="397">
        <v>11796</v>
      </c>
      <c r="AQ28" s="40">
        <f t="shared" si="17"/>
        <v>3775</v>
      </c>
      <c r="AR28" s="41">
        <f t="shared" si="14"/>
        <v>15571</v>
      </c>
    </row>
    <row r="29" spans="1:44" ht="12.75">
      <c r="A29" s="17" t="s">
        <v>112</v>
      </c>
      <c r="B29" s="44">
        <v>179782</v>
      </c>
      <c r="C29" s="45">
        <v>6122</v>
      </c>
      <c r="D29" s="45">
        <v>3433</v>
      </c>
      <c r="E29" s="45">
        <v>289</v>
      </c>
      <c r="F29" s="45">
        <v>7092</v>
      </c>
      <c r="G29" s="45">
        <f t="shared" si="2"/>
        <v>196718</v>
      </c>
      <c r="H29" s="45">
        <v>353</v>
      </c>
      <c r="I29" s="45">
        <v>6113</v>
      </c>
      <c r="J29" s="64">
        <v>913</v>
      </c>
      <c r="K29" s="44">
        <v>5043</v>
      </c>
      <c r="L29" s="45">
        <v>0</v>
      </c>
      <c r="M29" s="45">
        <v>91</v>
      </c>
      <c r="N29" s="45">
        <v>996</v>
      </c>
      <c r="O29" s="45">
        <v>165</v>
      </c>
      <c r="P29" s="160">
        <v>424</v>
      </c>
      <c r="Q29" s="64">
        <f t="shared" si="4"/>
        <v>6719</v>
      </c>
      <c r="R29" s="65">
        <f t="shared" si="1"/>
        <v>210816</v>
      </c>
      <c r="S29" s="44">
        <v>4047</v>
      </c>
      <c r="T29" s="45">
        <v>0</v>
      </c>
      <c r="U29" s="45">
        <v>4254</v>
      </c>
      <c r="V29" s="82">
        <f aca="true" t="shared" si="18" ref="V29:V39">SUM(S29:U29)</f>
        <v>8301</v>
      </c>
      <c r="W29" s="65">
        <v>5319</v>
      </c>
      <c r="X29" s="65">
        <f aca="true" t="shared" si="19" ref="X29:X39">SUM(R29,V29,W29)</f>
        <v>224436</v>
      </c>
      <c r="Y29" s="413">
        <v>0</v>
      </c>
      <c r="Z29" s="412">
        <f aca="true" t="shared" si="20" ref="Z29:Z39">SUM(X29:Y29)</f>
        <v>224436</v>
      </c>
      <c r="AA29" s="65">
        <f t="shared" si="8"/>
        <v>224436</v>
      </c>
      <c r="AB29" s="65">
        <f aca="true" t="shared" si="21" ref="AB29:AB39">ROUND(Z29*0.32,0)</f>
        <v>71820</v>
      </c>
      <c r="AC29" s="65">
        <f t="shared" si="10"/>
        <v>296256</v>
      </c>
      <c r="AD29" s="391"/>
      <c r="AE29" s="39">
        <v>27474</v>
      </c>
      <c r="AF29" s="40">
        <v>0</v>
      </c>
      <c r="AG29" s="40">
        <v>0</v>
      </c>
      <c r="AH29" s="41">
        <f t="shared" si="11"/>
        <v>196962</v>
      </c>
      <c r="AJ29" s="39">
        <v>0</v>
      </c>
      <c r="AK29" s="40">
        <v>0</v>
      </c>
      <c r="AL29" s="40">
        <f t="shared" si="12"/>
        <v>0</v>
      </c>
      <c r="AM29" s="40">
        <f t="shared" si="16"/>
        <v>0</v>
      </c>
      <c r="AN29" s="41">
        <f t="shared" si="13"/>
        <v>0</v>
      </c>
      <c r="AP29" s="397">
        <v>16340</v>
      </c>
      <c r="AQ29" s="40">
        <f t="shared" si="17"/>
        <v>5229</v>
      </c>
      <c r="AR29" s="41">
        <f t="shared" si="14"/>
        <v>21569</v>
      </c>
    </row>
    <row r="30" spans="1:44" ht="12.75">
      <c r="A30" s="17" t="s">
        <v>113</v>
      </c>
      <c r="B30" s="44">
        <v>127080</v>
      </c>
      <c r="C30" s="45">
        <v>5326</v>
      </c>
      <c r="D30" s="45">
        <v>2580</v>
      </c>
      <c r="E30" s="45">
        <v>538</v>
      </c>
      <c r="F30" s="45">
        <v>5435</v>
      </c>
      <c r="G30" s="45">
        <f t="shared" si="2"/>
        <v>140959</v>
      </c>
      <c r="H30" s="45">
        <v>0</v>
      </c>
      <c r="I30" s="45">
        <v>5859</v>
      </c>
      <c r="J30" s="64">
        <v>2302</v>
      </c>
      <c r="K30" s="44">
        <v>0</v>
      </c>
      <c r="L30" s="45">
        <v>0</v>
      </c>
      <c r="M30" s="45">
        <v>0</v>
      </c>
      <c r="N30" s="45">
        <v>0</v>
      </c>
      <c r="O30" s="45">
        <v>0</v>
      </c>
      <c r="P30" s="160">
        <v>0</v>
      </c>
      <c r="Q30" s="64">
        <f t="shared" si="4"/>
        <v>0</v>
      </c>
      <c r="R30" s="65">
        <f t="shared" si="1"/>
        <v>149120</v>
      </c>
      <c r="S30" s="44">
        <v>13607</v>
      </c>
      <c r="T30" s="45">
        <v>0</v>
      </c>
      <c r="U30" s="45">
        <v>3761</v>
      </c>
      <c r="V30" s="82">
        <f t="shared" si="18"/>
        <v>17368</v>
      </c>
      <c r="W30" s="65">
        <v>2478</v>
      </c>
      <c r="X30" s="65">
        <f t="shared" si="19"/>
        <v>168966</v>
      </c>
      <c r="Y30" s="83">
        <v>-599</v>
      </c>
      <c r="Z30" s="65">
        <f t="shared" si="20"/>
        <v>168367</v>
      </c>
      <c r="AA30" s="65">
        <f t="shared" si="8"/>
        <v>168367</v>
      </c>
      <c r="AB30" s="65">
        <f t="shared" si="21"/>
        <v>53877</v>
      </c>
      <c r="AC30" s="65">
        <f t="shared" si="10"/>
        <v>222244</v>
      </c>
      <c r="AD30" s="391"/>
      <c r="AE30" s="39">
        <v>1621</v>
      </c>
      <c r="AF30" s="40">
        <v>0</v>
      </c>
      <c r="AG30" s="40">
        <v>0</v>
      </c>
      <c r="AH30" s="41">
        <f t="shared" si="11"/>
        <v>166746</v>
      </c>
      <c r="AJ30" s="39">
        <v>0</v>
      </c>
      <c r="AK30" s="40">
        <v>0</v>
      </c>
      <c r="AL30" s="40">
        <f t="shared" si="12"/>
        <v>0</v>
      </c>
      <c r="AM30" s="40">
        <f t="shared" si="16"/>
        <v>0</v>
      </c>
      <c r="AN30" s="41">
        <f t="shared" si="13"/>
        <v>0</v>
      </c>
      <c r="AP30" s="397">
        <v>11313</v>
      </c>
      <c r="AQ30" s="40">
        <f t="shared" si="17"/>
        <v>3620</v>
      </c>
      <c r="AR30" s="41">
        <f t="shared" si="14"/>
        <v>14933</v>
      </c>
    </row>
    <row r="31" spans="1:44" ht="12.75">
      <c r="A31" s="17" t="s">
        <v>114</v>
      </c>
      <c r="B31" s="44">
        <v>147936</v>
      </c>
      <c r="C31" s="45">
        <v>4856</v>
      </c>
      <c r="D31" s="45">
        <v>1460</v>
      </c>
      <c r="E31" s="45">
        <v>812</v>
      </c>
      <c r="F31" s="45">
        <v>5853</v>
      </c>
      <c r="G31" s="45">
        <f t="shared" si="2"/>
        <v>160917</v>
      </c>
      <c r="H31" s="45">
        <v>235</v>
      </c>
      <c r="I31" s="45">
        <v>4921</v>
      </c>
      <c r="J31" s="64">
        <v>631</v>
      </c>
      <c r="K31" s="44">
        <v>0</v>
      </c>
      <c r="L31" s="45">
        <v>0</v>
      </c>
      <c r="M31" s="45">
        <v>0</v>
      </c>
      <c r="N31" s="45">
        <v>0</v>
      </c>
      <c r="O31" s="45">
        <v>0</v>
      </c>
      <c r="P31" s="160">
        <v>0</v>
      </c>
      <c r="Q31" s="64">
        <f t="shared" si="4"/>
        <v>0</v>
      </c>
      <c r="R31" s="65">
        <f t="shared" si="1"/>
        <v>166704</v>
      </c>
      <c r="S31" s="44">
        <v>12595</v>
      </c>
      <c r="T31" s="45">
        <v>2471</v>
      </c>
      <c r="U31" s="45">
        <v>3644</v>
      </c>
      <c r="V31" s="82">
        <f t="shared" si="18"/>
        <v>18710</v>
      </c>
      <c r="W31" s="65">
        <v>6589</v>
      </c>
      <c r="X31" s="65">
        <f t="shared" si="19"/>
        <v>192003</v>
      </c>
      <c r="Y31" s="83">
        <v>-1712</v>
      </c>
      <c r="Z31" s="65">
        <f t="shared" si="20"/>
        <v>190291</v>
      </c>
      <c r="AA31" s="65">
        <f t="shared" si="8"/>
        <v>190291</v>
      </c>
      <c r="AB31" s="65">
        <f t="shared" si="21"/>
        <v>60893</v>
      </c>
      <c r="AC31" s="65">
        <f t="shared" si="10"/>
        <v>251184</v>
      </c>
      <c r="AD31" s="391"/>
      <c r="AE31" s="39">
        <v>4946</v>
      </c>
      <c r="AF31" s="40">
        <v>0</v>
      </c>
      <c r="AG31" s="40">
        <v>0</v>
      </c>
      <c r="AH31" s="41">
        <f t="shared" si="11"/>
        <v>185345</v>
      </c>
      <c r="AJ31" s="39">
        <v>0</v>
      </c>
      <c r="AK31" s="40">
        <v>0</v>
      </c>
      <c r="AL31" s="40">
        <f t="shared" si="12"/>
        <v>0</v>
      </c>
      <c r="AM31" s="40">
        <f t="shared" si="16"/>
        <v>0</v>
      </c>
      <c r="AN31" s="41">
        <f t="shared" si="13"/>
        <v>0</v>
      </c>
      <c r="AP31" s="397">
        <v>12933</v>
      </c>
      <c r="AQ31" s="40">
        <f t="shared" si="17"/>
        <v>4139</v>
      </c>
      <c r="AR31" s="41">
        <f t="shared" si="14"/>
        <v>17072</v>
      </c>
    </row>
    <row r="32" spans="1:44" ht="12.75">
      <c r="A32" s="17" t="s">
        <v>115</v>
      </c>
      <c r="B32" s="44">
        <v>58703</v>
      </c>
      <c r="C32" s="45">
        <v>1982</v>
      </c>
      <c r="D32" s="45">
        <v>798</v>
      </c>
      <c r="E32" s="45">
        <v>0</v>
      </c>
      <c r="F32" s="45">
        <v>2377</v>
      </c>
      <c r="G32" s="45">
        <f t="shared" si="2"/>
        <v>63860</v>
      </c>
      <c r="H32" s="45">
        <v>0</v>
      </c>
      <c r="I32" s="45">
        <v>2716</v>
      </c>
      <c r="J32" s="64">
        <v>0</v>
      </c>
      <c r="K32" s="44">
        <v>974</v>
      </c>
      <c r="L32" s="45">
        <v>0</v>
      </c>
      <c r="M32" s="45">
        <v>0</v>
      </c>
      <c r="N32" s="45">
        <v>0</v>
      </c>
      <c r="O32" s="45">
        <v>41</v>
      </c>
      <c r="P32" s="160">
        <v>0</v>
      </c>
      <c r="Q32" s="64">
        <f t="shared" si="4"/>
        <v>1015</v>
      </c>
      <c r="R32" s="65">
        <f t="shared" si="1"/>
        <v>67591</v>
      </c>
      <c r="S32" s="44">
        <v>0</v>
      </c>
      <c r="T32" s="45">
        <v>0</v>
      </c>
      <c r="U32" s="45">
        <v>1193</v>
      </c>
      <c r="V32" s="82">
        <f t="shared" si="18"/>
        <v>1193</v>
      </c>
      <c r="W32" s="65">
        <v>4177</v>
      </c>
      <c r="X32" s="65">
        <f t="shared" si="19"/>
        <v>72961</v>
      </c>
      <c r="Y32" s="83">
        <v>-743</v>
      </c>
      <c r="Z32" s="65">
        <f t="shared" si="20"/>
        <v>72218</v>
      </c>
      <c r="AA32" s="65">
        <f t="shared" si="8"/>
        <v>72218</v>
      </c>
      <c r="AB32" s="65">
        <f t="shared" si="21"/>
        <v>23110</v>
      </c>
      <c r="AC32" s="65">
        <f t="shared" si="10"/>
        <v>95328</v>
      </c>
      <c r="AD32" s="391"/>
      <c r="AE32" s="39">
        <v>996</v>
      </c>
      <c r="AF32" s="40">
        <v>0</v>
      </c>
      <c r="AG32" s="40">
        <v>0</v>
      </c>
      <c r="AH32" s="41">
        <f t="shared" si="11"/>
        <v>71222</v>
      </c>
      <c r="AJ32" s="39">
        <v>0</v>
      </c>
      <c r="AK32" s="40">
        <v>0</v>
      </c>
      <c r="AL32" s="40">
        <f t="shared" si="12"/>
        <v>0</v>
      </c>
      <c r="AM32" s="40">
        <f t="shared" si="16"/>
        <v>0</v>
      </c>
      <c r="AN32" s="41">
        <f t="shared" si="13"/>
        <v>0</v>
      </c>
      <c r="AP32" s="397">
        <v>5211</v>
      </c>
      <c r="AQ32" s="40">
        <f t="shared" si="17"/>
        <v>1668</v>
      </c>
      <c r="AR32" s="41">
        <f t="shared" si="14"/>
        <v>6879</v>
      </c>
    </row>
    <row r="33" spans="1:44" ht="12.75">
      <c r="A33" s="17" t="s">
        <v>116</v>
      </c>
      <c r="B33" s="44">
        <v>157000</v>
      </c>
      <c r="C33" s="45">
        <v>5957</v>
      </c>
      <c r="D33" s="45">
        <v>2004</v>
      </c>
      <c r="E33" s="45">
        <v>686</v>
      </c>
      <c r="F33" s="45">
        <v>5843</v>
      </c>
      <c r="G33" s="45">
        <f t="shared" si="2"/>
        <v>171490</v>
      </c>
      <c r="H33" s="45">
        <v>1411</v>
      </c>
      <c r="I33" s="45">
        <v>4848</v>
      </c>
      <c r="J33" s="64">
        <v>1851</v>
      </c>
      <c r="K33" s="44">
        <v>2710</v>
      </c>
      <c r="L33" s="45">
        <v>109</v>
      </c>
      <c r="M33" s="45">
        <v>74</v>
      </c>
      <c r="N33" s="45">
        <v>0</v>
      </c>
      <c r="O33" s="45">
        <v>89</v>
      </c>
      <c r="P33" s="160">
        <v>0</v>
      </c>
      <c r="Q33" s="64">
        <f t="shared" si="4"/>
        <v>2982</v>
      </c>
      <c r="R33" s="65">
        <f t="shared" si="1"/>
        <v>182582</v>
      </c>
      <c r="S33" s="414">
        <v>8706</v>
      </c>
      <c r="T33" s="45">
        <v>0</v>
      </c>
      <c r="U33" s="45">
        <v>4198</v>
      </c>
      <c r="V33" s="415">
        <f t="shared" si="18"/>
        <v>12904</v>
      </c>
      <c r="W33" s="65">
        <v>2636</v>
      </c>
      <c r="X33" s="65">
        <f t="shared" si="19"/>
        <v>198122</v>
      </c>
      <c r="Y33" s="83">
        <v>-1308</v>
      </c>
      <c r="Z33" s="65">
        <f t="shared" si="20"/>
        <v>196814</v>
      </c>
      <c r="AA33" s="65">
        <f t="shared" si="8"/>
        <v>196814</v>
      </c>
      <c r="AB33" s="65">
        <f t="shared" si="21"/>
        <v>62980</v>
      </c>
      <c r="AC33" s="65">
        <f t="shared" si="10"/>
        <v>259794</v>
      </c>
      <c r="AD33" s="391"/>
      <c r="AE33" s="39">
        <v>1483</v>
      </c>
      <c r="AF33" s="40">
        <v>0</v>
      </c>
      <c r="AG33" s="40">
        <v>0</v>
      </c>
      <c r="AH33" s="41">
        <f t="shared" si="11"/>
        <v>195331</v>
      </c>
      <c r="AJ33" s="39">
        <v>0</v>
      </c>
      <c r="AK33" s="40">
        <v>0</v>
      </c>
      <c r="AL33" s="40">
        <f t="shared" si="12"/>
        <v>0</v>
      </c>
      <c r="AM33" s="40">
        <f t="shared" si="16"/>
        <v>0</v>
      </c>
      <c r="AN33" s="41">
        <f t="shared" si="13"/>
        <v>0</v>
      </c>
      <c r="AP33" s="397">
        <v>14061</v>
      </c>
      <c r="AQ33" s="40">
        <f t="shared" si="17"/>
        <v>4500</v>
      </c>
      <c r="AR33" s="41">
        <f t="shared" si="14"/>
        <v>18561</v>
      </c>
    </row>
    <row r="34" spans="1:44" ht="12.75">
      <c r="A34" s="17" t="s">
        <v>117</v>
      </c>
      <c r="B34" s="44">
        <v>130172</v>
      </c>
      <c r="C34" s="45">
        <v>3481</v>
      </c>
      <c r="D34" s="45">
        <v>1651</v>
      </c>
      <c r="E34" s="45">
        <v>320</v>
      </c>
      <c r="F34" s="45">
        <v>5268</v>
      </c>
      <c r="G34" s="45">
        <f t="shared" si="2"/>
        <v>140892</v>
      </c>
      <c r="H34" s="45">
        <v>0</v>
      </c>
      <c r="I34" s="45">
        <v>3964</v>
      </c>
      <c r="J34" s="64">
        <v>0</v>
      </c>
      <c r="K34" s="44">
        <v>3256</v>
      </c>
      <c r="L34" s="45">
        <v>0</v>
      </c>
      <c r="M34" s="45">
        <v>55</v>
      </c>
      <c r="N34" s="45">
        <v>0</v>
      </c>
      <c r="O34" s="45">
        <v>108</v>
      </c>
      <c r="P34" s="160">
        <v>0</v>
      </c>
      <c r="Q34" s="64">
        <f t="shared" si="4"/>
        <v>3419</v>
      </c>
      <c r="R34" s="65">
        <f t="shared" si="1"/>
        <v>148275</v>
      </c>
      <c r="S34" s="44">
        <v>12547</v>
      </c>
      <c r="T34" s="45">
        <v>165</v>
      </c>
      <c r="U34" s="45">
        <v>3305</v>
      </c>
      <c r="V34" s="82">
        <f t="shared" si="18"/>
        <v>16017</v>
      </c>
      <c r="W34" s="65">
        <v>1599</v>
      </c>
      <c r="X34" s="65">
        <f t="shared" si="19"/>
        <v>165891</v>
      </c>
      <c r="Y34" s="83">
        <v>-83</v>
      </c>
      <c r="Z34" s="65">
        <f t="shared" si="20"/>
        <v>165808</v>
      </c>
      <c r="AA34" s="65">
        <f t="shared" si="8"/>
        <v>165808</v>
      </c>
      <c r="AB34" s="65">
        <f t="shared" si="21"/>
        <v>53059</v>
      </c>
      <c r="AC34" s="65">
        <f t="shared" si="10"/>
        <v>218867</v>
      </c>
      <c r="AD34" s="391"/>
      <c r="AE34" s="39">
        <v>800</v>
      </c>
      <c r="AF34" s="40">
        <v>0</v>
      </c>
      <c r="AG34" s="40">
        <v>0</v>
      </c>
      <c r="AH34" s="41">
        <f t="shared" si="11"/>
        <v>165008</v>
      </c>
      <c r="AJ34" s="39">
        <v>0</v>
      </c>
      <c r="AK34" s="40">
        <v>0</v>
      </c>
      <c r="AL34" s="40">
        <f t="shared" si="12"/>
        <v>0</v>
      </c>
      <c r="AM34" s="40">
        <f t="shared" si="16"/>
        <v>0</v>
      </c>
      <c r="AN34" s="41">
        <f t="shared" si="13"/>
        <v>0</v>
      </c>
      <c r="AP34" s="397">
        <v>11591</v>
      </c>
      <c r="AQ34" s="40">
        <f t="shared" si="17"/>
        <v>3709</v>
      </c>
      <c r="AR34" s="41">
        <f t="shared" si="14"/>
        <v>15300</v>
      </c>
    </row>
    <row r="35" spans="1:44" ht="12.75">
      <c r="A35" s="17" t="s">
        <v>118</v>
      </c>
      <c r="B35" s="44">
        <v>340222</v>
      </c>
      <c r="C35" s="45">
        <v>12394</v>
      </c>
      <c r="D35" s="45">
        <v>3775</v>
      </c>
      <c r="E35" s="45">
        <v>3385</v>
      </c>
      <c r="F35" s="45">
        <v>13242</v>
      </c>
      <c r="G35" s="45">
        <f t="shared" si="2"/>
        <v>373018</v>
      </c>
      <c r="H35" s="45">
        <v>235</v>
      </c>
      <c r="I35" s="45">
        <v>11630</v>
      </c>
      <c r="J35" s="64">
        <v>2930</v>
      </c>
      <c r="K35" s="44">
        <v>0</v>
      </c>
      <c r="L35" s="45">
        <v>0</v>
      </c>
      <c r="M35" s="45">
        <v>0</v>
      </c>
      <c r="N35" s="45">
        <v>0</v>
      </c>
      <c r="O35" s="45">
        <v>0</v>
      </c>
      <c r="P35" s="160">
        <v>0</v>
      </c>
      <c r="Q35" s="64">
        <f t="shared" si="4"/>
        <v>0</v>
      </c>
      <c r="R35" s="65">
        <f t="shared" si="1"/>
        <v>387813</v>
      </c>
      <c r="S35" s="44">
        <v>15261</v>
      </c>
      <c r="T35" s="45">
        <v>14055</v>
      </c>
      <c r="U35" s="45">
        <v>7238</v>
      </c>
      <c r="V35" s="82">
        <f t="shared" si="18"/>
        <v>36554</v>
      </c>
      <c r="W35" s="65">
        <v>4341</v>
      </c>
      <c r="X35" s="65">
        <f t="shared" si="19"/>
        <v>428708</v>
      </c>
      <c r="Y35" s="83">
        <v>0</v>
      </c>
      <c r="Z35" s="65">
        <f t="shared" si="20"/>
        <v>428708</v>
      </c>
      <c r="AA35" s="65">
        <f t="shared" si="8"/>
        <v>428708</v>
      </c>
      <c r="AB35" s="65">
        <f t="shared" si="21"/>
        <v>137187</v>
      </c>
      <c r="AC35" s="65">
        <f t="shared" si="10"/>
        <v>565895</v>
      </c>
      <c r="AD35" s="391"/>
      <c r="AE35" s="39">
        <v>0</v>
      </c>
      <c r="AF35" s="40">
        <v>0</v>
      </c>
      <c r="AG35" s="40">
        <v>0</v>
      </c>
      <c r="AH35" s="41">
        <f t="shared" si="11"/>
        <v>428708</v>
      </c>
      <c r="AJ35" s="39">
        <v>0</v>
      </c>
      <c r="AK35" s="40">
        <v>0</v>
      </c>
      <c r="AL35" s="40">
        <f t="shared" si="12"/>
        <v>0</v>
      </c>
      <c r="AM35" s="40">
        <f t="shared" si="16"/>
        <v>0</v>
      </c>
      <c r="AN35" s="41">
        <f t="shared" si="13"/>
        <v>0</v>
      </c>
      <c r="AP35" s="397">
        <v>30010</v>
      </c>
      <c r="AQ35" s="40">
        <f t="shared" si="17"/>
        <v>9603</v>
      </c>
      <c r="AR35" s="41">
        <f t="shared" si="14"/>
        <v>39613</v>
      </c>
    </row>
    <row r="36" spans="1:44" ht="12.75">
      <c r="A36" s="17" t="s">
        <v>119</v>
      </c>
      <c r="B36" s="44">
        <v>112177</v>
      </c>
      <c r="C36" s="45">
        <v>5129</v>
      </c>
      <c r="D36" s="45">
        <v>1671</v>
      </c>
      <c r="E36" s="45">
        <v>1057</v>
      </c>
      <c r="F36" s="45">
        <v>4725</v>
      </c>
      <c r="G36" s="45">
        <f t="shared" si="2"/>
        <v>124759</v>
      </c>
      <c r="H36" s="45">
        <v>235</v>
      </c>
      <c r="I36" s="45">
        <v>5281</v>
      </c>
      <c r="J36" s="64">
        <v>1740</v>
      </c>
      <c r="K36" s="44">
        <v>4408</v>
      </c>
      <c r="L36" s="45">
        <v>0</v>
      </c>
      <c r="M36" s="45">
        <v>0</v>
      </c>
      <c r="N36" s="45">
        <v>122</v>
      </c>
      <c r="O36" s="45">
        <v>90</v>
      </c>
      <c r="P36" s="160">
        <v>60</v>
      </c>
      <c r="Q36" s="64">
        <f t="shared" si="4"/>
        <v>4680</v>
      </c>
      <c r="R36" s="65">
        <f t="shared" si="1"/>
        <v>136695</v>
      </c>
      <c r="S36" s="44">
        <v>23523</v>
      </c>
      <c r="T36" s="45">
        <v>479</v>
      </c>
      <c r="U36" s="45">
        <v>3368</v>
      </c>
      <c r="V36" s="82">
        <f t="shared" si="18"/>
        <v>27370</v>
      </c>
      <c r="W36" s="65">
        <v>3630</v>
      </c>
      <c r="X36" s="65">
        <f t="shared" si="19"/>
        <v>167695</v>
      </c>
      <c r="Y36" s="83">
        <v>-249</v>
      </c>
      <c r="Z36" s="65">
        <f t="shared" si="20"/>
        <v>167446</v>
      </c>
      <c r="AA36" s="65">
        <f t="shared" si="8"/>
        <v>167446</v>
      </c>
      <c r="AB36" s="65">
        <f t="shared" si="21"/>
        <v>53583</v>
      </c>
      <c r="AC36" s="65">
        <f t="shared" si="10"/>
        <v>221029</v>
      </c>
      <c r="AD36" s="391"/>
      <c r="AE36" s="39">
        <v>1253</v>
      </c>
      <c r="AF36" s="40">
        <v>0</v>
      </c>
      <c r="AG36" s="40">
        <v>0</v>
      </c>
      <c r="AH36" s="41">
        <f t="shared" si="11"/>
        <v>166193</v>
      </c>
      <c r="AJ36" s="39">
        <v>0</v>
      </c>
      <c r="AK36" s="40">
        <v>0</v>
      </c>
      <c r="AL36" s="40">
        <f t="shared" si="12"/>
        <v>0</v>
      </c>
      <c r="AM36" s="40">
        <f t="shared" si="16"/>
        <v>0</v>
      </c>
      <c r="AN36" s="41">
        <f t="shared" si="13"/>
        <v>0</v>
      </c>
      <c r="AP36" s="397">
        <v>10334</v>
      </c>
      <c r="AQ36" s="40">
        <f t="shared" si="17"/>
        <v>3307</v>
      </c>
      <c r="AR36" s="41">
        <f t="shared" si="14"/>
        <v>13641</v>
      </c>
    </row>
    <row r="37" spans="1:44" ht="12.75">
      <c r="A37" s="17" t="s">
        <v>120</v>
      </c>
      <c r="B37" s="44">
        <v>74494</v>
      </c>
      <c r="C37" s="45">
        <v>2974</v>
      </c>
      <c r="D37" s="45">
        <v>787</v>
      </c>
      <c r="E37" s="45">
        <v>968</v>
      </c>
      <c r="F37" s="45">
        <v>3052</v>
      </c>
      <c r="G37" s="45">
        <f t="shared" si="2"/>
        <v>82275</v>
      </c>
      <c r="H37" s="45">
        <v>0</v>
      </c>
      <c r="I37" s="45">
        <v>3326</v>
      </c>
      <c r="J37" s="64">
        <v>449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160">
        <v>0</v>
      </c>
      <c r="Q37" s="64">
        <f t="shared" si="4"/>
        <v>0</v>
      </c>
      <c r="R37" s="65">
        <f t="shared" si="1"/>
        <v>86050</v>
      </c>
      <c r="S37" s="44">
        <v>1225</v>
      </c>
      <c r="T37" s="45">
        <v>8936</v>
      </c>
      <c r="U37" s="45">
        <v>1063</v>
      </c>
      <c r="V37" s="82">
        <f t="shared" si="18"/>
        <v>11224</v>
      </c>
      <c r="W37" s="65">
        <v>1030</v>
      </c>
      <c r="X37" s="65">
        <f t="shared" si="19"/>
        <v>98304</v>
      </c>
      <c r="Y37" s="83">
        <v>-1120</v>
      </c>
      <c r="Z37" s="65">
        <f t="shared" si="20"/>
        <v>97184</v>
      </c>
      <c r="AA37" s="65">
        <f t="shared" si="8"/>
        <v>97184</v>
      </c>
      <c r="AB37" s="65">
        <f t="shared" si="21"/>
        <v>31099</v>
      </c>
      <c r="AC37" s="65">
        <f t="shared" si="10"/>
        <v>128283</v>
      </c>
      <c r="AD37" s="391"/>
      <c r="AE37" s="39">
        <v>0</v>
      </c>
      <c r="AF37" s="40">
        <v>0</v>
      </c>
      <c r="AG37" s="40">
        <v>0</v>
      </c>
      <c r="AH37" s="41">
        <f t="shared" si="11"/>
        <v>97184</v>
      </c>
      <c r="AJ37" s="39">
        <v>0</v>
      </c>
      <c r="AK37" s="40">
        <v>0</v>
      </c>
      <c r="AL37" s="40">
        <f t="shared" si="12"/>
        <v>0</v>
      </c>
      <c r="AM37" s="40">
        <f t="shared" si="16"/>
        <v>0</v>
      </c>
      <c r="AN37" s="41">
        <f t="shared" si="13"/>
        <v>0</v>
      </c>
      <c r="AP37" s="397">
        <v>6608</v>
      </c>
      <c r="AQ37" s="40">
        <f t="shared" si="17"/>
        <v>2115</v>
      </c>
      <c r="AR37" s="41">
        <f t="shared" si="14"/>
        <v>8723</v>
      </c>
    </row>
    <row r="38" spans="1:44" ht="12.75">
      <c r="A38" s="17" t="s">
        <v>122</v>
      </c>
      <c r="B38" s="44">
        <f>B55</f>
        <v>54310</v>
      </c>
      <c r="C38" s="45">
        <f>C55</f>
        <v>1156</v>
      </c>
      <c r="D38" s="45">
        <f>D55</f>
        <v>556</v>
      </c>
      <c r="E38" s="45">
        <f>E55</f>
        <v>3821</v>
      </c>
      <c r="F38" s="45">
        <f>F55</f>
        <v>2329</v>
      </c>
      <c r="G38" s="45">
        <f t="shared" si="2"/>
        <v>62172</v>
      </c>
      <c r="H38" s="45">
        <f aca="true" t="shared" si="22" ref="H38:P38">H55</f>
        <v>0</v>
      </c>
      <c r="I38" s="45">
        <f t="shared" si="22"/>
        <v>3721</v>
      </c>
      <c r="J38" s="64">
        <f t="shared" si="22"/>
        <v>1016</v>
      </c>
      <c r="K38" s="44">
        <f t="shared" si="22"/>
        <v>5367</v>
      </c>
      <c r="L38" s="45">
        <f t="shared" si="22"/>
        <v>26</v>
      </c>
      <c r="M38" s="45">
        <f t="shared" si="22"/>
        <v>73</v>
      </c>
      <c r="N38" s="45">
        <f t="shared" si="22"/>
        <v>0</v>
      </c>
      <c r="O38" s="45">
        <f t="shared" si="22"/>
        <v>225</v>
      </c>
      <c r="P38" s="160">
        <f t="shared" si="22"/>
        <v>293</v>
      </c>
      <c r="Q38" s="64">
        <f t="shared" si="4"/>
        <v>5984</v>
      </c>
      <c r="R38" s="65">
        <f t="shared" si="1"/>
        <v>72893</v>
      </c>
      <c r="S38" s="44">
        <f>S55</f>
        <v>0</v>
      </c>
      <c r="T38" s="45">
        <f>T55</f>
        <v>0</v>
      </c>
      <c r="U38" s="45">
        <f>U55</f>
        <v>1581</v>
      </c>
      <c r="V38" s="82">
        <f t="shared" si="18"/>
        <v>1581</v>
      </c>
      <c r="W38" s="65">
        <f>W55</f>
        <v>5445</v>
      </c>
      <c r="X38" s="65">
        <f t="shared" si="19"/>
        <v>79919</v>
      </c>
      <c r="Y38" s="83">
        <f>Y55</f>
        <v>-474</v>
      </c>
      <c r="Z38" s="65">
        <f t="shared" si="20"/>
        <v>79445</v>
      </c>
      <c r="AA38" s="65">
        <f t="shared" si="8"/>
        <v>79445</v>
      </c>
      <c r="AB38" s="65">
        <f t="shared" si="21"/>
        <v>25422</v>
      </c>
      <c r="AC38" s="65">
        <f t="shared" si="10"/>
        <v>104867</v>
      </c>
      <c r="AD38" s="391"/>
      <c r="AE38" s="39">
        <f>AE55</f>
        <v>0</v>
      </c>
      <c r="AF38" s="40">
        <f>AF55</f>
        <v>0</v>
      </c>
      <c r="AG38" s="40">
        <f>AG55</f>
        <v>0</v>
      </c>
      <c r="AH38" s="41">
        <f t="shared" si="11"/>
        <v>79445</v>
      </c>
      <c r="AJ38" s="39">
        <f>AJ55</f>
        <v>0</v>
      </c>
      <c r="AK38" s="40">
        <f>AK55</f>
        <v>0</v>
      </c>
      <c r="AL38" s="40">
        <f t="shared" si="12"/>
        <v>0</v>
      </c>
      <c r="AM38" s="40">
        <f>AM55</f>
        <v>0</v>
      </c>
      <c r="AN38" s="41">
        <f t="shared" si="13"/>
        <v>0</v>
      </c>
      <c r="AP38" s="397">
        <f>AP55</f>
        <v>5448</v>
      </c>
      <c r="AQ38" s="40">
        <f>AQ55</f>
        <v>1744</v>
      </c>
      <c r="AR38" s="41">
        <f t="shared" si="14"/>
        <v>7192</v>
      </c>
    </row>
    <row r="39" spans="1:44" ht="13.5" thickBot="1">
      <c r="A39" s="17" t="s">
        <v>123</v>
      </c>
      <c r="B39" s="44">
        <f>B59</f>
        <v>44814</v>
      </c>
      <c r="C39" s="45">
        <f>C59</f>
        <v>1249</v>
      </c>
      <c r="D39" s="45">
        <f>D59</f>
        <v>453</v>
      </c>
      <c r="E39" s="45">
        <f>E59</f>
        <v>6400</v>
      </c>
      <c r="F39" s="45">
        <f>F59</f>
        <v>2154</v>
      </c>
      <c r="G39" s="45">
        <f t="shared" si="2"/>
        <v>55070</v>
      </c>
      <c r="H39" s="45">
        <f aca="true" t="shared" si="23" ref="H39:P39">H59</f>
        <v>0</v>
      </c>
      <c r="I39" s="45">
        <f t="shared" si="23"/>
        <v>2834</v>
      </c>
      <c r="J39" s="64">
        <f t="shared" si="23"/>
        <v>1774</v>
      </c>
      <c r="K39" s="44">
        <f t="shared" si="23"/>
        <v>6800</v>
      </c>
      <c r="L39" s="45">
        <f t="shared" si="23"/>
        <v>0</v>
      </c>
      <c r="M39" s="45">
        <f t="shared" si="23"/>
        <v>83</v>
      </c>
      <c r="N39" s="45">
        <f t="shared" si="23"/>
        <v>79</v>
      </c>
      <c r="O39" s="45">
        <f t="shared" si="23"/>
        <v>363</v>
      </c>
      <c r="P39" s="160">
        <f t="shared" si="23"/>
        <v>0</v>
      </c>
      <c r="Q39" s="64">
        <f t="shared" si="4"/>
        <v>7325</v>
      </c>
      <c r="R39" s="65">
        <f t="shared" si="1"/>
        <v>67003</v>
      </c>
      <c r="S39" s="44">
        <f>S59</f>
        <v>0</v>
      </c>
      <c r="T39" s="45">
        <f>T59</f>
        <v>2733</v>
      </c>
      <c r="U39" s="45">
        <f>U59</f>
        <v>2082</v>
      </c>
      <c r="V39" s="82">
        <f t="shared" si="18"/>
        <v>4815</v>
      </c>
      <c r="W39" s="65">
        <f>W59</f>
        <v>11530</v>
      </c>
      <c r="X39" s="65">
        <f t="shared" si="19"/>
        <v>83348</v>
      </c>
      <c r="Y39" s="83">
        <f>Y59</f>
        <v>-408</v>
      </c>
      <c r="Z39" s="65">
        <f t="shared" si="20"/>
        <v>82940</v>
      </c>
      <c r="AA39" s="65">
        <f t="shared" si="8"/>
        <v>82940</v>
      </c>
      <c r="AB39" s="65">
        <f t="shared" si="21"/>
        <v>26541</v>
      </c>
      <c r="AC39" s="65">
        <f t="shared" si="10"/>
        <v>109481</v>
      </c>
      <c r="AD39" s="391"/>
      <c r="AE39" s="39">
        <f>AE59</f>
        <v>4941</v>
      </c>
      <c r="AF39" s="40">
        <f>AF59</f>
        <v>0</v>
      </c>
      <c r="AG39" s="40">
        <f>AG59</f>
        <v>0</v>
      </c>
      <c r="AH39" s="41">
        <f t="shared" si="11"/>
        <v>77999</v>
      </c>
      <c r="AJ39" s="39">
        <f>AJ59</f>
        <v>0</v>
      </c>
      <c r="AK39" s="40">
        <f>AK59</f>
        <v>0</v>
      </c>
      <c r="AL39" s="40">
        <f t="shared" si="12"/>
        <v>0</v>
      </c>
      <c r="AM39" s="40">
        <f>AM59</f>
        <v>0</v>
      </c>
      <c r="AN39" s="41">
        <f t="shared" si="13"/>
        <v>0</v>
      </c>
      <c r="AP39" s="397">
        <f>AP59</f>
        <v>4990</v>
      </c>
      <c r="AQ39" s="40">
        <f>AQ59</f>
        <v>1597</v>
      </c>
      <c r="AR39" s="41">
        <f t="shared" si="14"/>
        <v>6587</v>
      </c>
    </row>
    <row r="40" spans="1:44" ht="13.5" thickTop="1">
      <c r="A40" s="129" t="s">
        <v>72</v>
      </c>
      <c r="B40" s="139">
        <f>SUM(B6:B7,B11,B27:B39)</f>
        <v>3738500</v>
      </c>
      <c r="C40" s="140">
        <f aca="true" t="shared" si="24" ref="C40:AR40">SUM(C6:C7,C11,C27:C39)</f>
        <v>94829</v>
      </c>
      <c r="D40" s="140">
        <f t="shared" si="24"/>
        <v>50500</v>
      </c>
      <c r="E40" s="140">
        <f t="shared" si="24"/>
        <v>45566</v>
      </c>
      <c r="F40" s="140">
        <f t="shared" si="24"/>
        <v>153980</v>
      </c>
      <c r="G40" s="140">
        <f t="shared" si="24"/>
        <v>4083375</v>
      </c>
      <c r="H40" s="140">
        <f t="shared" si="24"/>
        <v>2705</v>
      </c>
      <c r="I40" s="140">
        <f t="shared" si="24"/>
        <v>139456</v>
      </c>
      <c r="J40" s="141">
        <f t="shared" si="24"/>
        <v>22251</v>
      </c>
      <c r="K40" s="139">
        <f t="shared" si="24"/>
        <v>96630</v>
      </c>
      <c r="L40" s="140">
        <f t="shared" si="24"/>
        <v>1285</v>
      </c>
      <c r="M40" s="140">
        <f t="shared" si="24"/>
        <v>1328</v>
      </c>
      <c r="N40" s="142">
        <f t="shared" si="24"/>
        <v>1698</v>
      </c>
      <c r="O40" s="140">
        <f t="shared" si="24"/>
        <v>3642</v>
      </c>
      <c r="P40" s="140">
        <f t="shared" si="24"/>
        <v>919</v>
      </c>
      <c r="Q40" s="141">
        <f t="shared" si="24"/>
        <v>105502</v>
      </c>
      <c r="R40" s="143">
        <f>SUM(R6:R7,R11,R27:R39)</f>
        <v>4353289</v>
      </c>
      <c r="S40" s="139">
        <f t="shared" si="24"/>
        <v>158224</v>
      </c>
      <c r="T40" s="140">
        <f t="shared" si="24"/>
        <v>53055</v>
      </c>
      <c r="U40" s="140">
        <f t="shared" si="24"/>
        <v>87584</v>
      </c>
      <c r="V40" s="141">
        <f t="shared" si="24"/>
        <v>298863</v>
      </c>
      <c r="W40" s="143">
        <f t="shared" si="24"/>
        <v>70856</v>
      </c>
      <c r="X40" s="143">
        <f t="shared" si="24"/>
        <v>4723008</v>
      </c>
      <c r="Y40" s="143">
        <f t="shared" si="24"/>
        <v>-10267</v>
      </c>
      <c r="Z40" s="143">
        <f t="shared" si="24"/>
        <v>4712741</v>
      </c>
      <c r="AA40" s="143">
        <f t="shared" si="24"/>
        <v>4712741</v>
      </c>
      <c r="AB40" s="143">
        <f t="shared" si="24"/>
        <v>1508078</v>
      </c>
      <c r="AC40" s="143">
        <f t="shared" si="24"/>
        <v>6220819</v>
      </c>
      <c r="AE40" s="145">
        <f t="shared" si="24"/>
        <v>58945</v>
      </c>
      <c r="AF40" s="155">
        <f t="shared" si="24"/>
        <v>110438</v>
      </c>
      <c r="AG40" s="155">
        <f t="shared" si="24"/>
        <v>1165</v>
      </c>
      <c r="AH40" s="146">
        <f t="shared" si="24"/>
        <v>4542193</v>
      </c>
      <c r="AJ40" s="145">
        <f t="shared" si="24"/>
        <v>6289</v>
      </c>
      <c r="AK40" s="155">
        <f t="shared" si="24"/>
        <v>280</v>
      </c>
      <c r="AL40" s="155">
        <f t="shared" si="24"/>
        <v>6569</v>
      </c>
      <c r="AM40" s="157">
        <f t="shared" si="24"/>
        <v>2102</v>
      </c>
      <c r="AN40" s="146">
        <f t="shared" si="24"/>
        <v>8671</v>
      </c>
      <c r="AP40" s="399">
        <f t="shared" si="24"/>
        <v>335909</v>
      </c>
      <c r="AQ40" s="157">
        <f t="shared" si="24"/>
        <v>107495</v>
      </c>
      <c r="AR40" s="378">
        <f t="shared" si="24"/>
        <v>443404</v>
      </c>
    </row>
    <row r="41" ht="12.75">
      <c r="D41" s="76"/>
    </row>
    <row r="45" spans="1:44" s="103" customFormat="1" ht="12.75">
      <c r="A45" s="91" t="s">
        <v>0</v>
      </c>
      <c r="B45" s="92" t="s">
        <v>31</v>
      </c>
      <c r="C45" s="93"/>
      <c r="D45" s="93"/>
      <c r="E45" s="93"/>
      <c r="F45" s="93"/>
      <c r="G45" s="93"/>
      <c r="H45" s="93"/>
      <c r="I45" s="93"/>
      <c r="J45" s="94"/>
      <c r="K45" s="95" t="s">
        <v>32</v>
      </c>
      <c r="L45" s="96"/>
      <c r="M45" s="96"/>
      <c r="N45" s="96"/>
      <c r="O45" s="96"/>
      <c r="P45" s="96"/>
      <c r="Q45" s="97"/>
      <c r="R45" s="91" t="s">
        <v>33</v>
      </c>
      <c r="S45" s="98" t="s">
        <v>34</v>
      </c>
      <c r="T45" s="99" t="s">
        <v>35</v>
      </c>
      <c r="U45" s="99" t="s">
        <v>36</v>
      </c>
      <c r="V45" s="100" t="s">
        <v>37</v>
      </c>
      <c r="W45" s="91" t="s">
        <v>38</v>
      </c>
      <c r="X45" s="91" t="s">
        <v>39</v>
      </c>
      <c r="Y45" s="101" t="s">
        <v>40</v>
      </c>
      <c r="Z45" s="102" t="s">
        <v>41</v>
      </c>
      <c r="AA45" s="102" t="s">
        <v>41</v>
      </c>
      <c r="AB45" s="91" t="s">
        <v>67</v>
      </c>
      <c r="AC45" s="91" t="s">
        <v>39</v>
      </c>
      <c r="AD45" s="389"/>
      <c r="AE45" s="147" t="s">
        <v>82</v>
      </c>
      <c r="AF45" s="153"/>
      <c r="AG45" s="153"/>
      <c r="AH45" s="148"/>
      <c r="AI45" s="389"/>
      <c r="AJ45" s="147" t="s">
        <v>211</v>
      </c>
      <c r="AK45" s="153"/>
      <c r="AL45" s="153"/>
      <c r="AM45" s="153"/>
      <c r="AN45" s="148"/>
      <c r="AO45" s="389"/>
      <c r="AP45" s="393" t="s">
        <v>216</v>
      </c>
      <c r="AQ45" s="401"/>
      <c r="AR45" s="376"/>
    </row>
    <row r="46" spans="1:44" s="103" customFormat="1" ht="12.75">
      <c r="A46" s="90"/>
      <c r="B46" s="104" t="s">
        <v>42</v>
      </c>
      <c r="C46" s="105"/>
      <c r="D46" s="105"/>
      <c r="E46" s="105"/>
      <c r="F46" s="105"/>
      <c r="G46" s="105"/>
      <c r="H46" s="144" t="s">
        <v>79</v>
      </c>
      <c r="I46" s="106" t="s">
        <v>43</v>
      </c>
      <c r="J46" s="107" t="s">
        <v>43</v>
      </c>
      <c r="K46" s="108"/>
      <c r="L46" s="109"/>
      <c r="M46" s="109"/>
      <c r="N46" s="109"/>
      <c r="O46" s="109"/>
      <c r="P46" s="109"/>
      <c r="Q46" s="110"/>
      <c r="R46" s="90" t="s">
        <v>44</v>
      </c>
      <c r="S46" s="111"/>
      <c r="T46" s="106" t="s">
        <v>45</v>
      </c>
      <c r="U46" s="106" t="s">
        <v>46</v>
      </c>
      <c r="V46" s="112" t="s">
        <v>44</v>
      </c>
      <c r="W46" s="90" t="s">
        <v>44</v>
      </c>
      <c r="X46" s="90" t="s">
        <v>47</v>
      </c>
      <c r="Y46" s="113" t="s">
        <v>48</v>
      </c>
      <c r="Z46" s="114" t="s">
        <v>49</v>
      </c>
      <c r="AA46" s="114" t="s">
        <v>49</v>
      </c>
      <c r="AB46" s="90" t="s">
        <v>68</v>
      </c>
      <c r="AC46" s="90" t="s">
        <v>71</v>
      </c>
      <c r="AD46" s="389"/>
      <c r="AE46" s="51" t="s">
        <v>81</v>
      </c>
      <c r="AF46" s="206" t="s">
        <v>91</v>
      </c>
      <c r="AG46" s="206" t="s">
        <v>7</v>
      </c>
      <c r="AH46" s="79" t="s">
        <v>84</v>
      </c>
      <c r="AI46" s="389"/>
      <c r="AJ46" s="51" t="s">
        <v>50</v>
      </c>
      <c r="AK46" s="206" t="s">
        <v>198</v>
      </c>
      <c r="AL46" s="206" t="s">
        <v>39</v>
      </c>
      <c r="AM46" s="374" t="s">
        <v>67</v>
      </c>
      <c r="AN46" s="79" t="s">
        <v>39</v>
      </c>
      <c r="AO46" s="389"/>
      <c r="AP46" s="394" t="s">
        <v>220</v>
      </c>
      <c r="AQ46" s="402"/>
      <c r="AR46" s="377"/>
    </row>
    <row r="47" spans="1:44" s="103" customFormat="1" ht="12.75">
      <c r="A47" s="90"/>
      <c r="B47" s="111" t="s">
        <v>50</v>
      </c>
      <c r="C47" s="106" t="s">
        <v>51</v>
      </c>
      <c r="D47" s="106" t="s">
        <v>52</v>
      </c>
      <c r="E47" s="106" t="s">
        <v>53</v>
      </c>
      <c r="F47" s="106" t="s">
        <v>198</v>
      </c>
      <c r="G47" s="106" t="s">
        <v>4</v>
      </c>
      <c r="H47" s="106" t="s">
        <v>80</v>
      </c>
      <c r="I47" s="106" t="s">
        <v>54</v>
      </c>
      <c r="J47" s="107" t="s">
        <v>55</v>
      </c>
      <c r="K47" s="111" t="s">
        <v>50</v>
      </c>
      <c r="L47" s="106" t="s">
        <v>51</v>
      </c>
      <c r="M47" s="106" t="s">
        <v>52</v>
      </c>
      <c r="N47" s="106" t="s">
        <v>53</v>
      </c>
      <c r="O47" s="106" t="s">
        <v>198</v>
      </c>
      <c r="P47" s="158" t="s">
        <v>54</v>
      </c>
      <c r="Q47" s="107" t="s">
        <v>4</v>
      </c>
      <c r="R47" s="90" t="s">
        <v>47</v>
      </c>
      <c r="S47" s="111"/>
      <c r="T47" s="106"/>
      <c r="U47" s="106" t="s">
        <v>56</v>
      </c>
      <c r="V47" s="112" t="s">
        <v>47</v>
      </c>
      <c r="W47" s="90" t="s">
        <v>47</v>
      </c>
      <c r="X47" s="90" t="s">
        <v>49</v>
      </c>
      <c r="Y47" s="113"/>
      <c r="Z47" s="114" t="s">
        <v>48</v>
      </c>
      <c r="AA47" s="114" t="s">
        <v>48</v>
      </c>
      <c r="AB47" s="90" t="s">
        <v>69</v>
      </c>
      <c r="AC47" s="90" t="s">
        <v>49</v>
      </c>
      <c r="AD47" s="389"/>
      <c r="AE47" s="149" t="s">
        <v>86</v>
      </c>
      <c r="AF47" s="207" t="s">
        <v>90</v>
      </c>
      <c r="AG47" s="207" t="s">
        <v>90</v>
      </c>
      <c r="AH47" s="150" t="s">
        <v>85</v>
      </c>
      <c r="AI47" s="389"/>
      <c r="AJ47" s="149" t="s">
        <v>57</v>
      </c>
      <c r="AK47" s="207" t="s">
        <v>57</v>
      </c>
      <c r="AL47" s="207" t="s">
        <v>212</v>
      </c>
      <c r="AM47" s="375" t="s">
        <v>214</v>
      </c>
      <c r="AN47" s="150" t="s">
        <v>215</v>
      </c>
      <c r="AO47" s="389"/>
      <c r="AP47" s="395" t="s">
        <v>198</v>
      </c>
      <c r="AQ47" s="207" t="s">
        <v>67</v>
      </c>
      <c r="AR47" s="150" t="s">
        <v>4</v>
      </c>
    </row>
    <row r="48" spans="1:44" s="103" customFormat="1" ht="12.75">
      <c r="A48" s="115"/>
      <c r="B48" s="116" t="s">
        <v>57</v>
      </c>
      <c r="C48" s="117" t="s">
        <v>58</v>
      </c>
      <c r="D48" s="117" t="s">
        <v>59</v>
      </c>
      <c r="E48" s="117" t="s">
        <v>60</v>
      </c>
      <c r="F48" s="117" t="s">
        <v>210</v>
      </c>
      <c r="G48" s="117"/>
      <c r="H48" s="117"/>
      <c r="I48" s="117" t="s">
        <v>61</v>
      </c>
      <c r="J48" s="118" t="s">
        <v>61</v>
      </c>
      <c r="K48" s="116" t="s">
        <v>57</v>
      </c>
      <c r="L48" s="117" t="s">
        <v>58</v>
      </c>
      <c r="M48" s="117" t="s">
        <v>59</v>
      </c>
      <c r="N48" s="117" t="s">
        <v>60</v>
      </c>
      <c r="O48" s="117" t="s">
        <v>210</v>
      </c>
      <c r="P48" s="159" t="s">
        <v>80</v>
      </c>
      <c r="Q48" s="118"/>
      <c r="R48" s="119" t="s">
        <v>49</v>
      </c>
      <c r="S48" s="116"/>
      <c r="T48" s="117"/>
      <c r="U48" s="117" t="s">
        <v>47</v>
      </c>
      <c r="V48" s="120" t="s">
        <v>49</v>
      </c>
      <c r="W48" s="119"/>
      <c r="X48" s="119"/>
      <c r="Y48" s="121"/>
      <c r="Z48" s="122" t="s">
        <v>66</v>
      </c>
      <c r="AA48" s="122" t="s">
        <v>66</v>
      </c>
      <c r="AB48" s="119" t="s">
        <v>70</v>
      </c>
      <c r="AC48" s="119"/>
      <c r="AD48" s="389"/>
      <c r="AE48" s="151" t="s">
        <v>83</v>
      </c>
      <c r="AF48" s="208"/>
      <c r="AG48" s="208"/>
      <c r="AH48" s="152"/>
      <c r="AI48" s="389"/>
      <c r="AJ48" s="149"/>
      <c r="AK48" s="207"/>
      <c r="AL48" s="207" t="s">
        <v>213</v>
      </c>
      <c r="AM48" s="207" t="s">
        <v>70</v>
      </c>
      <c r="AN48" s="150" t="s">
        <v>49</v>
      </c>
      <c r="AO48" s="389"/>
      <c r="AP48" s="395" t="s">
        <v>57</v>
      </c>
      <c r="AQ48" s="207" t="s">
        <v>214</v>
      </c>
      <c r="AR48" s="150"/>
    </row>
    <row r="49" spans="1:44" ht="12.75">
      <c r="A49" s="16" t="s">
        <v>76</v>
      </c>
      <c r="B49" s="58">
        <v>36204</v>
      </c>
      <c r="C49" s="60">
        <v>0</v>
      </c>
      <c r="D49" s="60">
        <v>226</v>
      </c>
      <c r="E49" s="60">
        <v>8575</v>
      </c>
      <c r="F49" s="60">
        <v>1916</v>
      </c>
      <c r="G49" s="60">
        <f>SUM(B49:F49)</f>
        <v>46921</v>
      </c>
      <c r="H49" s="60">
        <v>0</v>
      </c>
      <c r="I49" s="60">
        <v>1352</v>
      </c>
      <c r="J49" s="61">
        <v>0</v>
      </c>
      <c r="K49" s="58">
        <v>0</v>
      </c>
      <c r="L49" s="60">
        <v>0</v>
      </c>
      <c r="M49" s="60">
        <v>0</v>
      </c>
      <c r="N49" s="59">
        <v>0</v>
      </c>
      <c r="O49" s="60">
        <v>0</v>
      </c>
      <c r="P49" s="162">
        <v>0</v>
      </c>
      <c r="Q49" s="61">
        <f>SUM(K49:P49)</f>
        <v>0</v>
      </c>
      <c r="R49" s="65">
        <f>SUM(Q49,G49,H49,I49,J49)</f>
        <v>48273</v>
      </c>
      <c r="S49" s="58">
        <v>0</v>
      </c>
      <c r="T49" s="60">
        <v>0</v>
      </c>
      <c r="U49" s="60">
        <v>1024</v>
      </c>
      <c r="V49" s="80">
        <f>SUM(S49:U49)</f>
        <v>1024</v>
      </c>
      <c r="W49" s="417">
        <v>3818</v>
      </c>
      <c r="X49" s="62">
        <f>SUM(R49,V49,W49)</f>
        <v>53115</v>
      </c>
      <c r="Y49" s="81">
        <v>0</v>
      </c>
      <c r="Z49" s="62">
        <f>SUM(X49:Y49)</f>
        <v>53115</v>
      </c>
      <c r="AA49" s="65">
        <f>Z49</f>
        <v>53115</v>
      </c>
      <c r="AB49" s="62">
        <f>ROUND(Z49*0.32,0)</f>
        <v>16997</v>
      </c>
      <c r="AC49" s="65">
        <f>SUM(AA49:AB49)</f>
        <v>70112</v>
      </c>
      <c r="AE49" s="33">
        <v>0</v>
      </c>
      <c r="AF49" s="156">
        <v>0</v>
      </c>
      <c r="AG49" s="156">
        <v>0</v>
      </c>
      <c r="AH49" s="35">
        <f>Z49-AE49-AF49-AG49</f>
        <v>53115</v>
      </c>
      <c r="AJ49" s="33">
        <v>0</v>
      </c>
      <c r="AK49" s="34">
        <v>0</v>
      </c>
      <c r="AL49" s="34">
        <f>SUM(AJ49:AK49)</f>
        <v>0</v>
      </c>
      <c r="AM49" s="34">
        <f>ROUND(AL49*0.32,0)</f>
        <v>0</v>
      </c>
      <c r="AN49" s="35">
        <f>SUM(AL49:AM49)</f>
        <v>0</v>
      </c>
      <c r="AP49" s="400">
        <v>3752</v>
      </c>
      <c r="AQ49" s="34">
        <f>ROUND(AP49*0.32,0)</f>
        <v>1201</v>
      </c>
      <c r="AR49" s="35">
        <f>SUM(AP49:AQ49)</f>
        <v>4953</v>
      </c>
    </row>
    <row r="50" spans="1:44" ht="13.5" thickBot="1">
      <c r="A50" s="136" t="s">
        <v>77</v>
      </c>
      <c r="B50" s="137">
        <v>62304</v>
      </c>
      <c r="C50" s="138">
        <v>169</v>
      </c>
      <c r="D50" s="138">
        <v>2353</v>
      </c>
      <c r="E50" s="138">
        <v>3813</v>
      </c>
      <c r="F50" s="138">
        <v>2582</v>
      </c>
      <c r="G50" s="50">
        <f>SUM(B50:F50)</f>
        <v>71221</v>
      </c>
      <c r="H50" s="50">
        <v>118</v>
      </c>
      <c r="I50" s="50">
        <v>1176</v>
      </c>
      <c r="J50" s="85">
        <v>164</v>
      </c>
      <c r="K50" s="84">
        <v>617</v>
      </c>
      <c r="L50" s="50">
        <v>0</v>
      </c>
      <c r="M50" s="50">
        <v>118</v>
      </c>
      <c r="N50" s="86">
        <v>0</v>
      </c>
      <c r="O50" s="50">
        <v>27</v>
      </c>
      <c r="P50" s="161">
        <v>0</v>
      </c>
      <c r="Q50" s="85">
        <f>SUM(K50:P50)</f>
        <v>762</v>
      </c>
      <c r="R50" s="65">
        <f>SUM(Q50,G50,H50,I50,J50)</f>
        <v>73441</v>
      </c>
      <c r="S50" s="84">
        <v>4215</v>
      </c>
      <c r="T50" s="50">
        <v>3735</v>
      </c>
      <c r="U50" s="50">
        <v>1397</v>
      </c>
      <c r="V50" s="88">
        <f>SUM(S50:U50)</f>
        <v>9347</v>
      </c>
      <c r="W50" s="87">
        <v>260</v>
      </c>
      <c r="X50" s="87">
        <f>SUM(R50,V50,W50)</f>
        <v>83048</v>
      </c>
      <c r="Y50" s="89">
        <v>0</v>
      </c>
      <c r="Z50" s="87">
        <f>SUM(X50:Y50)</f>
        <v>83048</v>
      </c>
      <c r="AA50" s="65">
        <f>Z50</f>
        <v>83048</v>
      </c>
      <c r="AB50" s="87">
        <f>ROUND(Z50*0.32,0)</f>
        <v>26575</v>
      </c>
      <c r="AC50" s="65">
        <f>SUM(AA50:AB50)</f>
        <v>109623</v>
      </c>
      <c r="AE50" s="47">
        <v>15231</v>
      </c>
      <c r="AF50" s="154">
        <v>0</v>
      </c>
      <c r="AG50" s="154">
        <v>0</v>
      </c>
      <c r="AH50" s="49">
        <f>Z50-AE50-AF50-AG50</f>
        <v>67817</v>
      </c>
      <c r="AJ50" s="39">
        <v>0</v>
      </c>
      <c r="AK50" s="40">
        <v>0</v>
      </c>
      <c r="AL50" s="40">
        <f>SUM(AJ50:AK50)</f>
        <v>0</v>
      </c>
      <c r="AM50" s="40">
        <f>ROUND(AL50*0.32,0)</f>
        <v>0</v>
      </c>
      <c r="AN50" s="41">
        <f>SUM(AL50:AM50)</f>
        <v>0</v>
      </c>
      <c r="AP50" s="397">
        <v>5415</v>
      </c>
      <c r="AQ50" s="40">
        <f>ROUND(AP50*0.32,0)</f>
        <v>1733</v>
      </c>
      <c r="AR50" s="41">
        <f>SUM(AP50:AQ50)</f>
        <v>7148</v>
      </c>
    </row>
    <row r="51" spans="1:44" ht="13.5" thickTop="1">
      <c r="A51" s="129" t="s">
        <v>78</v>
      </c>
      <c r="B51" s="139">
        <f>SUM(B49:B50)</f>
        <v>98508</v>
      </c>
      <c r="C51" s="140">
        <f aca="true" t="shared" si="25" ref="C51:AC51">SUM(C49:C50)</f>
        <v>169</v>
      </c>
      <c r="D51" s="140">
        <f t="shared" si="25"/>
        <v>2579</v>
      </c>
      <c r="E51" s="140">
        <f t="shared" si="25"/>
        <v>12388</v>
      </c>
      <c r="F51" s="140">
        <f t="shared" si="25"/>
        <v>4498</v>
      </c>
      <c r="G51" s="140">
        <f t="shared" si="25"/>
        <v>118142</v>
      </c>
      <c r="H51" s="140">
        <f t="shared" si="25"/>
        <v>118</v>
      </c>
      <c r="I51" s="140">
        <f t="shared" si="25"/>
        <v>2528</v>
      </c>
      <c r="J51" s="141">
        <f t="shared" si="25"/>
        <v>164</v>
      </c>
      <c r="K51" s="139">
        <f t="shared" si="25"/>
        <v>617</v>
      </c>
      <c r="L51" s="140">
        <f t="shared" si="25"/>
        <v>0</v>
      </c>
      <c r="M51" s="140">
        <f t="shared" si="25"/>
        <v>118</v>
      </c>
      <c r="N51" s="142">
        <f t="shared" si="25"/>
        <v>0</v>
      </c>
      <c r="O51" s="140">
        <f t="shared" si="25"/>
        <v>27</v>
      </c>
      <c r="P51" s="140">
        <f t="shared" si="25"/>
        <v>0</v>
      </c>
      <c r="Q51" s="141">
        <f>SUM(Q49:Q50)</f>
        <v>762</v>
      </c>
      <c r="R51" s="143">
        <f t="shared" si="25"/>
        <v>121714</v>
      </c>
      <c r="S51" s="139">
        <f t="shared" si="25"/>
        <v>4215</v>
      </c>
      <c r="T51" s="140">
        <f t="shared" si="25"/>
        <v>3735</v>
      </c>
      <c r="U51" s="140">
        <f t="shared" si="25"/>
        <v>2421</v>
      </c>
      <c r="V51" s="141">
        <f t="shared" si="25"/>
        <v>10371</v>
      </c>
      <c r="W51" s="143">
        <f t="shared" si="25"/>
        <v>4078</v>
      </c>
      <c r="X51" s="143">
        <f t="shared" si="25"/>
        <v>136163</v>
      </c>
      <c r="Y51" s="143">
        <f t="shared" si="25"/>
        <v>0</v>
      </c>
      <c r="Z51" s="143">
        <f t="shared" si="25"/>
        <v>136163</v>
      </c>
      <c r="AA51" s="143">
        <f t="shared" si="25"/>
        <v>136163</v>
      </c>
      <c r="AB51" s="143">
        <f t="shared" si="25"/>
        <v>43572</v>
      </c>
      <c r="AC51" s="143">
        <f t="shared" si="25"/>
        <v>179735</v>
      </c>
      <c r="AE51" s="145">
        <f>SUM(AE49:AE50)</f>
        <v>15231</v>
      </c>
      <c r="AF51" s="155">
        <f>SUM(AF49:AF50)</f>
        <v>0</v>
      </c>
      <c r="AG51" s="155">
        <f>SUM(AG49:AG50)</f>
        <v>0</v>
      </c>
      <c r="AH51" s="146">
        <f>SUM(AH49:AH50)</f>
        <v>120932</v>
      </c>
      <c r="AJ51" s="145">
        <f>SUM(AJ49:AJ50)</f>
        <v>0</v>
      </c>
      <c r="AK51" s="155">
        <f>SUM(AK49:AK50)</f>
        <v>0</v>
      </c>
      <c r="AL51" s="155">
        <f>SUM(AL49:AL50)</f>
        <v>0</v>
      </c>
      <c r="AM51" s="157">
        <f>SUM(AM49:AM50)</f>
        <v>0</v>
      </c>
      <c r="AN51" s="146">
        <f>SUM(AN49:AN50)</f>
        <v>0</v>
      </c>
      <c r="AP51" s="399">
        <f>SUM(AP49:AP50)</f>
        <v>9167</v>
      </c>
      <c r="AQ51" s="157">
        <f>SUM(AQ49:AQ50)</f>
        <v>2934</v>
      </c>
      <c r="AR51" s="378">
        <f>SUM(AR49:AR50)</f>
        <v>12101</v>
      </c>
    </row>
    <row r="53" spans="1:44" ht="12.75">
      <c r="A53" s="16" t="s">
        <v>122</v>
      </c>
      <c r="B53" s="58">
        <v>39626</v>
      </c>
      <c r="C53" s="60">
        <v>1058</v>
      </c>
      <c r="D53" s="60">
        <v>311</v>
      </c>
      <c r="E53" s="60">
        <v>2789</v>
      </c>
      <c r="F53" s="60">
        <v>1698</v>
      </c>
      <c r="G53" s="60">
        <f>SUM(B53:F53)</f>
        <v>45482</v>
      </c>
      <c r="H53" s="60">
        <v>0</v>
      </c>
      <c r="I53" s="60">
        <v>2957</v>
      </c>
      <c r="J53" s="61">
        <v>720</v>
      </c>
      <c r="K53" s="58">
        <v>4480</v>
      </c>
      <c r="L53" s="60">
        <v>26</v>
      </c>
      <c r="M53" s="60">
        <v>32</v>
      </c>
      <c r="N53" s="59">
        <v>0</v>
      </c>
      <c r="O53" s="60">
        <v>188</v>
      </c>
      <c r="P53" s="162">
        <v>293</v>
      </c>
      <c r="Q53" s="61">
        <f>SUM(K53:P53)</f>
        <v>5019</v>
      </c>
      <c r="R53" s="62">
        <f>SUM(Q53,G53,H53,I53,J53)</f>
        <v>54178</v>
      </c>
      <c r="S53" s="58">
        <v>0</v>
      </c>
      <c r="T53" s="60">
        <v>0</v>
      </c>
      <c r="U53" s="60">
        <v>1203</v>
      </c>
      <c r="V53" s="80">
        <f>SUM(S53:U53)</f>
        <v>1203</v>
      </c>
      <c r="W53" s="62">
        <v>4806</v>
      </c>
      <c r="X53" s="62">
        <f>SUM(R53,V53,W53)</f>
        <v>60187</v>
      </c>
      <c r="Y53" s="81">
        <v>-380</v>
      </c>
      <c r="Z53" s="62">
        <f>SUM(X53:Y53)</f>
        <v>59807</v>
      </c>
      <c r="AA53" s="62">
        <f>Z53</f>
        <v>59807</v>
      </c>
      <c r="AB53" s="62">
        <f>ROUND(Z53*0.32,0)</f>
        <v>19138</v>
      </c>
      <c r="AC53" s="62">
        <f>SUM(AA53:AB53)</f>
        <v>78945</v>
      </c>
      <c r="AE53" s="33">
        <v>0</v>
      </c>
      <c r="AF53" s="156">
        <v>0</v>
      </c>
      <c r="AG53" s="156">
        <v>0</v>
      </c>
      <c r="AH53" s="35">
        <f>Z53-AE53-AF53-AG53</f>
        <v>59807</v>
      </c>
      <c r="AJ53" s="33">
        <v>0</v>
      </c>
      <c r="AK53" s="34">
        <v>0</v>
      </c>
      <c r="AL53" s="34">
        <f>SUM(AJ53:AK53)</f>
        <v>0</v>
      </c>
      <c r="AM53" s="34">
        <f>ROUND(AL53*0.32,0)</f>
        <v>0</v>
      </c>
      <c r="AN53" s="35">
        <f>SUM(AL53:AM53)</f>
        <v>0</v>
      </c>
      <c r="AP53" s="400">
        <v>4030</v>
      </c>
      <c r="AQ53" s="34">
        <f>ROUND(AP53*0.32,0)</f>
        <v>1290</v>
      </c>
      <c r="AR53" s="35">
        <f>SUM(AP53:AQ53)</f>
        <v>5320</v>
      </c>
    </row>
    <row r="54" spans="1:44" ht="13.5" thickBot="1">
      <c r="A54" s="136" t="s">
        <v>124</v>
      </c>
      <c r="B54" s="137">
        <v>14684</v>
      </c>
      <c r="C54" s="138">
        <v>98</v>
      </c>
      <c r="D54" s="138">
        <v>245</v>
      </c>
      <c r="E54" s="138">
        <v>1032</v>
      </c>
      <c r="F54" s="138">
        <v>631</v>
      </c>
      <c r="G54" s="50">
        <f>SUM(B54:F54)</f>
        <v>16690</v>
      </c>
      <c r="H54" s="50">
        <v>0</v>
      </c>
      <c r="I54" s="50">
        <v>764</v>
      </c>
      <c r="J54" s="85">
        <v>296</v>
      </c>
      <c r="K54" s="84">
        <v>887</v>
      </c>
      <c r="L54" s="50">
        <v>0</v>
      </c>
      <c r="M54" s="50">
        <v>41</v>
      </c>
      <c r="N54" s="86">
        <v>0</v>
      </c>
      <c r="O54" s="50">
        <v>37</v>
      </c>
      <c r="P54" s="161">
        <v>0</v>
      </c>
      <c r="Q54" s="85">
        <f>SUM(K54:P54)</f>
        <v>965</v>
      </c>
      <c r="R54" s="65">
        <f>SUM(Q54,G54,H54,I54,J54)</f>
        <v>18715</v>
      </c>
      <c r="S54" s="84">
        <v>0</v>
      </c>
      <c r="T54" s="50">
        <v>0</v>
      </c>
      <c r="U54" s="50">
        <v>378</v>
      </c>
      <c r="V54" s="88">
        <f>SUM(S54:U54)</f>
        <v>378</v>
      </c>
      <c r="W54" s="87">
        <v>639</v>
      </c>
      <c r="X54" s="87">
        <f>SUM(R54,V54,W54)</f>
        <v>19732</v>
      </c>
      <c r="Y54" s="89">
        <v>-94</v>
      </c>
      <c r="Z54" s="87">
        <f>SUM(X54:Y54)</f>
        <v>19638</v>
      </c>
      <c r="AA54" s="65">
        <f>Z54</f>
        <v>19638</v>
      </c>
      <c r="AB54" s="87">
        <f>ROUND(Z54*0.32,0)</f>
        <v>6284</v>
      </c>
      <c r="AC54" s="65">
        <f>SUM(AA54:AB54)</f>
        <v>25922</v>
      </c>
      <c r="AE54" s="47">
        <v>0</v>
      </c>
      <c r="AF54" s="154">
        <v>0</v>
      </c>
      <c r="AG54" s="154">
        <v>0</v>
      </c>
      <c r="AH54" s="49">
        <f>Z54-AE54-AF54-AG54</f>
        <v>19638</v>
      </c>
      <c r="AJ54" s="39">
        <v>0</v>
      </c>
      <c r="AK54" s="40">
        <v>0</v>
      </c>
      <c r="AL54" s="40">
        <f>SUM(AJ54:AK54)</f>
        <v>0</v>
      </c>
      <c r="AM54" s="40">
        <f>ROUND(AL54*0.32,0)</f>
        <v>0</v>
      </c>
      <c r="AN54" s="41">
        <f>SUM(AL54:AM54)</f>
        <v>0</v>
      </c>
      <c r="AP54" s="397">
        <v>1418</v>
      </c>
      <c r="AQ54" s="40">
        <f>ROUND(AP54*0.32,0)</f>
        <v>454</v>
      </c>
      <c r="AR54" s="41">
        <f>SUM(AP54:AQ54)</f>
        <v>1872</v>
      </c>
    </row>
    <row r="55" spans="1:44" ht="13.5" thickTop="1">
      <c r="A55" s="129" t="s">
        <v>125</v>
      </c>
      <c r="B55" s="139">
        <f aca="true" t="shared" si="26" ref="B55:AC55">SUM(B53:B54)</f>
        <v>54310</v>
      </c>
      <c r="C55" s="140">
        <f t="shared" si="26"/>
        <v>1156</v>
      </c>
      <c r="D55" s="140">
        <f t="shared" si="26"/>
        <v>556</v>
      </c>
      <c r="E55" s="140">
        <f t="shared" si="26"/>
        <v>3821</v>
      </c>
      <c r="F55" s="140">
        <f t="shared" si="26"/>
        <v>2329</v>
      </c>
      <c r="G55" s="140">
        <f t="shared" si="26"/>
        <v>62172</v>
      </c>
      <c r="H55" s="140">
        <f t="shared" si="26"/>
        <v>0</v>
      </c>
      <c r="I55" s="140">
        <f t="shared" si="26"/>
        <v>3721</v>
      </c>
      <c r="J55" s="141">
        <f t="shared" si="26"/>
        <v>1016</v>
      </c>
      <c r="K55" s="139">
        <f t="shared" si="26"/>
        <v>5367</v>
      </c>
      <c r="L55" s="140">
        <f t="shared" si="26"/>
        <v>26</v>
      </c>
      <c r="M55" s="140">
        <f t="shared" si="26"/>
        <v>73</v>
      </c>
      <c r="N55" s="142">
        <f t="shared" si="26"/>
        <v>0</v>
      </c>
      <c r="O55" s="140">
        <f t="shared" si="26"/>
        <v>225</v>
      </c>
      <c r="P55" s="140">
        <f t="shared" si="26"/>
        <v>293</v>
      </c>
      <c r="Q55" s="141">
        <f t="shared" si="26"/>
        <v>5984</v>
      </c>
      <c r="R55" s="143">
        <f>SUM(R53:R54)</f>
        <v>72893</v>
      </c>
      <c r="S55" s="139">
        <f t="shared" si="26"/>
        <v>0</v>
      </c>
      <c r="T55" s="140">
        <f t="shared" si="26"/>
        <v>0</v>
      </c>
      <c r="U55" s="140">
        <f t="shared" si="26"/>
        <v>1581</v>
      </c>
      <c r="V55" s="141">
        <f t="shared" si="26"/>
        <v>1581</v>
      </c>
      <c r="W55" s="143">
        <f t="shared" si="26"/>
        <v>5445</v>
      </c>
      <c r="X55" s="143">
        <f t="shared" si="26"/>
        <v>79919</v>
      </c>
      <c r="Y55" s="143">
        <f t="shared" si="26"/>
        <v>-474</v>
      </c>
      <c r="Z55" s="143">
        <f t="shared" si="26"/>
        <v>79445</v>
      </c>
      <c r="AA55" s="143">
        <f t="shared" si="26"/>
        <v>79445</v>
      </c>
      <c r="AB55" s="143">
        <f t="shared" si="26"/>
        <v>25422</v>
      </c>
      <c r="AC55" s="143">
        <f t="shared" si="26"/>
        <v>104867</v>
      </c>
      <c r="AE55" s="145">
        <f>SUM(AE53:AE54)</f>
        <v>0</v>
      </c>
      <c r="AF55" s="155">
        <f>SUM(AF53:AF54)</f>
        <v>0</v>
      </c>
      <c r="AG55" s="155">
        <f>SUM(AG53:AG54)</f>
        <v>0</v>
      </c>
      <c r="AH55" s="146">
        <f>SUM(AH53:AH54)</f>
        <v>79445</v>
      </c>
      <c r="AJ55" s="145">
        <f>SUM(AJ53:AJ54)</f>
        <v>0</v>
      </c>
      <c r="AK55" s="155">
        <f>SUM(AK53:AK54)</f>
        <v>0</v>
      </c>
      <c r="AL55" s="155">
        <f>SUM(AL53:AL54)</f>
        <v>0</v>
      </c>
      <c r="AM55" s="157">
        <f>SUM(AM53:AM54)</f>
        <v>0</v>
      </c>
      <c r="AN55" s="146">
        <f>SUM(AN53:AN54)</f>
        <v>0</v>
      </c>
      <c r="AP55" s="399">
        <f>SUM(AP53:AP54)</f>
        <v>5448</v>
      </c>
      <c r="AQ55" s="157">
        <f>SUM(AQ53:AQ54)</f>
        <v>1744</v>
      </c>
      <c r="AR55" s="378">
        <f>SUM(AR53:AR54)</f>
        <v>7192</v>
      </c>
    </row>
    <row r="57" spans="1:44" ht="12.75">
      <c r="A57" s="16" t="s">
        <v>126</v>
      </c>
      <c r="B57" s="58">
        <v>32286</v>
      </c>
      <c r="C57" s="60">
        <v>1001</v>
      </c>
      <c r="D57" s="60">
        <v>339</v>
      </c>
      <c r="E57" s="60">
        <v>2561</v>
      </c>
      <c r="F57" s="60">
        <v>1462</v>
      </c>
      <c r="G57" s="60">
        <f>SUM(B57:F57)</f>
        <v>37649</v>
      </c>
      <c r="H57" s="60">
        <v>0</v>
      </c>
      <c r="I57" s="60">
        <v>1893</v>
      </c>
      <c r="J57" s="61">
        <v>814</v>
      </c>
      <c r="K57" s="58">
        <v>5809</v>
      </c>
      <c r="L57" s="60">
        <v>0</v>
      </c>
      <c r="M57" s="60">
        <v>40</v>
      </c>
      <c r="N57" s="59">
        <v>30</v>
      </c>
      <c r="O57" s="60">
        <v>243</v>
      </c>
      <c r="P57" s="162">
        <v>0</v>
      </c>
      <c r="Q57" s="61">
        <f>SUM(K57:P57)</f>
        <v>6122</v>
      </c>
      <c r="R57" s="62">
        <f>SUM(Q57,G57,H57,I57,J57)</f>
        <v>46478</v>
      </c>
      <c r="S57" s="58">
        <v>0</v>
      </c>
      <c r="T57" s="60">
        <v>2733</v>
      </c>
      <c r="U57" s="60">
        <v>1012</v>
      </c>
      <c r="V57" s="80">
        <f>SUM(S57:U57)</f>
        <v>3745</v>
      </c>
      <c r="W57" s="62">
        <v>4530</v>
      </c>
      <c r="X57" s="62">
        <f>SUM(R57,V57,W57)</f>
        <v>54753</v>
      </c>
      <c r="Y57" s="81">
        <v>-297</v>
      </c>
      <c r="Z57" s="62">
        <f>SUM(X57:Y57)</f>
        <v>54456</v>
      </c>
      <c r="AA57" s="62">
        <f>Z57</f>
        <v>54456</v>
      </c>
      <c r="AB57" s="62">
        <f>ROUND(Z57*0.32,0)</f>
        <v>17426</v>
      </c>
      <c r="AC57" s="62">
        <f>SUM(AA57:AB57)</f>
        <v>71882</v>
      </c>
      <c r="AE57" s="33">
        <v>4300</v>
      </c>
      <c r="AF57" s="156">
        <v>0</v>
      </c>
      <c r="AG57" s="156">
        <v>0</v>
      </c>
      <c r="AH57" s="35">
        <f>Z57-AE57-AF57-AG57</f>
        <v>50156</v>
      </c>
      <c r="AJ57" s="33">
        <v>0</v>
      </c>
      <c r="AK57" s="34">
        <v>0</v>
      </c>
      <c r="AL57" s="34">
        <f>SUM(AJ57:AK57)</f>
        <v>0</v>
      </c>
      <c r="AM57" s="34">
        <f>ROUND(AL57*0.32,0)</f>
        <v>0</v>
      </c>
      <c r="AN57" s="35">
        <f>SUM(AL57:AM57)</f>
        <v>0</v>
      </c>
      <c r="AP57" s="400">
        <v>3508</v>
      </c>
      <c r="AQ57" s="34">
        <f>ROUND(AP57*0.32,0)</f>
        <v>1123</v>
      </c>
      <c r="AR57" s="35">
        <f>SUM(AP57:AQ57)</f>
        <v>4631</v>
      </c>
    </row>
    <row r="58" spans="1:44" ht="13.5" thickBot="1">
      <c r="A58" s="136" t="s">
        <v>127</v>
      </c>
      <c r="B58" s="137">
        <v>12528</v>
      </c>
      <c r="C58" s="138">
        <v>248</v>
      </c>
      <c r="D58" s="138">
        <v>114</v>
      </c>
      <c r="E58" s="138">
        <v>3839</v>
      </c>
      <c r="F58" s="138">
        <v>692</v>
      </c>
      <c r="G58" s="50">
        <f>SUM(B58:F58)</f>
        <v>17421</v>
      </c>
      <c r="H58" s="50">
        <v>0</v>
      </c>
      <c r="I58" s="50">
        <v>941</v>
      </c>
      <c r="J58" s="85">
        <v>960</v>
      </c>
      <c r="K58" s="84">
        <v>991</v>
      </c>
      <c r="L58" s="50">
        <v>0</v>
      </c>
      <c r="M58" s="50">
        <v>43</v>
      </c>
      <c r="N58" s="86">
        <v>49</v>
      </c>
      <c r="O58" s="50">
        <v>120</v>
      </c>
      <c r="P58" s="161">
        <v>0</v>
      </c>
      <c r="Q58" s="85">
        <f>SUM(K58:P58)</f>
        <v>1203</v>
      </c>
      <c r="R58" s="65">
        <f>SUM(Q58,G58,H58,I58,J58)</f>
        <v>20525</v>
      </c>
      <c r="S58" s="84">
        <v>0</v>
      </c>
      <c r="T58" s="50">
        <v>0</v>
      </c>
      <c r="U58" s="50">
        <v>1070</v>
      </c>
      <c r="V58" s="88">
        <f>SUM(S58:U58)</f>
        <v>1070</v>
      </c>
      <c r="W58" s="87">
        <v>7000</v>
      </c>
      <c r="X58" s="87">
        <f>SUM(R58,V58,W58)</f>
        <v>28595</v>
      </c>
      <c r="Y58" s="89">
        <v>-111</v>
      </c>
      <c r="Z58" s="87">
        <f>SUM(X58:Y58)</f>
        <v>28484</v>
      </c>
      <c r="AA58" s="65">
        <f>Z58</f>
        <v>28484</v>
      </c>
      <c r="AB58" s="87">
        <f>ROUND(Z58*0.32,0)</f>
        <v>9115</v>
      </c>
      <c r="AC58" s="65">
        <f>SUM(AA58:AB58)</f>
        <v>37599</v>
      </c>
      <c r="AE58" s="47">
        <v>641</v>
      </c>
      <c r="AF58" s="154">
        <v>0</v>
      </c>
      <c r="AG58" s="154">
        <v>0</v>
      </c>
      <c r="AH58" s="49">
        <f>Z58-AE58-AF58-AG58</f>
        <v>27843</v>
      </c>
      <c r="AJ58" s="39">
        <v>0</v>
      </c>
      <c r="AK58" s="40">
        <v>0</v>
      </c>
      <c r="AL58" s="40">
        <f>SUM(AJ58:AK58)</f>
        <v>0</v>
      </c>
      <c r="AM58" s="40">
        <f>ROUND(AL58*0.32,0)</f>
        <v>0</v>
      </c>
      <c r="AN58" s="41">
        <f>SUM(AL58:AM58)</f>
        <v>0</v>
      </c>
      <c r="AP58" s="397">
        <v>1482</v>
      </c>
      <c r="AQ58" s="40">
        <f>ROUND(AP58*0.32,0)</f>
        <v>474</v>
      </c>
      <c r="AR58" s="41">
        <f>SUM(AP58:AQ58)</f>
        <v>1956</v>
      </c>
    </row>
    <row r="59" spans="1:44" ht="13.5" thickTop="1">
      <c r="A59" s="129" t="s">
        <v>128</v>
      </c>
      <c r="B59" s="139">
        <f aca="true" t="shared" si="27" ref="B59:AC59">SUM(B57:B58)</f>
        <v>44814</v>
      </c>
      <c r="C59" s="140">
        <f t="shared" si="27"/>
        <v>1249</v>
      </c>
      <c r="D59" s="140">
        <f t="shared" si="27"/>
        <v>453</v>
      </c>
      <c r="E59" s="140">
        <f t="shared" si="27"/>
        <v>6400</v>
      </c>
      <c r="F59" s="140">
        <f t="shared" si="27"/>
        <v>2154</v>
      </c>
      <c r="G59" s="140">
        <f t="shared" si="27"/>
        <v>55070</v>
      </c>
      <c r="H59" s="140">
        <f t="shared" si="27"/>
        <v>0</v>
      </c>
      <c r="I59" s="140">
        <f t="shared" si="27"/>
        <v>2834</v>
      </c>
      <c r="J59" s="141">
        <f t="shared" si="27"/>
        <v>1774</v>
      </c>
      <c r="K59" s="139">
        <f t="shared" si="27"/>
        <v>6800</v>
      </c>
      <c r="L59" s="140">
        <f t="shared" si="27"/>
        <v>0</v>
      </c>
      <c r="M59" s="140">
        <f t="shared" si="27"/>
        <v>83</v>
      </c>
      <c r="N59" s="142">
        <f t="shared" si="27"/>
        <v>79</v>
      </c>
      <c r="O59" s="140">
        <f t="shared" si="27"/>
        <v>363</v>
      </c>
      <c r="P59" s="140">
        <f t="shared" si="27"/>
        <v>0</v>
      </c>
      <c r="Q59" s="141">
        <f t="shared" si="27"/>
        <v>7325</v>
      </c>
      <c r="R59" s="143">
        <f t="shared" si="27"/>
        <v>67003</v>
      </c>
      <c r="S59" s="139">
        <f t="shared" si="27"/>
        <v>0</v>
      </c>
      <c r="T59" s="140">
        <f t="shared" si="27"/>
        <v>2733</v>
      </c>
      <c r="U59" s="140">
        <f t="shared" si="27"/>
        <v>2082</v>
      </c>
      <c r="V59" s="141">
        <f t="shared" si="27"/>
        <v>4815</v>
      </c>
      <c r="W59" s="143">
        <f t="shared" si="27"/>
        <v>11530</v>
      </c>
      <c r="X59" s="143">
        <f t="shared" si="27"/>
        <v>83348</v>
      </c>
      <c r="Y59" s="143">
        <f t="shared" si="27"/>
        <v>-408</v>
      </c>
      <c r="Z59" s="143">
        <f t="shared" si="27"/>
        <v>82940</v>
      </c>
      <c r="AA59" s="143">
        <f t="shared" si="27"/>
        <v>82940</v>
      </c>
      <c r="AB59" s="143">
        <f t="shared" si="27"/>
        <v>26541</v>
      </c>
      <c r="AC59" s="143">
        <f t="shared" si="27"/>
        <v>109481</v>
      </c>
      <c r="AE59" s="145">
        <f>SUM(AE57:AE58)</f>
        <v>4941</v>
      </c>
      <c r="AF59" s="155">
        <f>SUM(AF57:AF58)</f>
        <v>0</v>
      </c>
      <c r="AG59" s="155">
        <f>SUM(AG57:AG58)</f>
        <v>0</v>
      </c>
      <c r="AH59" s="146">
        <f>SUM(AH57:AH58)</f>
        <v>77999</v>
      </c>
      <c r="AJ59" s="145">
        <f>SUM(AJ57:AJ58)</f>
        <v>0</v>
      </c>
      <c r="AK59" s="155">
        <f>SUM(AK57:AK58)</f>
        <v>0</v>
      </c>
      <c r="AL59" s="155">
        <f>SUM(AL57:AL58)</f>
        <v>0</v>
      </c>
      <c r="AM59" s="157">
        <f>SUM(AM57:AM58)</f>
        <v>0</v>
      </c>
      <c r="AN59" s="146">
        <f>SUM(AN57:AN58)</f>
        <v>0</v>
      </c>
      <c r="AP59" s="399">
        <f>SUM(AP57:AP58)</f>
        <v>4990</v>
      </c>
      <c r="AQ59" s="157">
        <f>SUM(AQ57:AQ58)</f>
        <v>1597</v>
      </c>
      <c r="AR59" s="378">
        <f>SUM(AR57:AR58)</f>
        <v>6587</v>
      </c>
    </row>
    <row r="61" ht="12.75">
      <c r="AP61" s="76" t="s">
        <v>218</v>
      </c>
    </row>
    <row r="62" ht="12.75">
      <c r="AP62" s="76" t="s">
        <v>219</v>
      </c>
    </row>
  </sheetData>
  <sheetProtection/>
  <printOptions horizontalCentered="1"/>
  <pageMargins left="0.1968503937007874" right="0.1968503937007874" top="0.5905511811023623" bottom="0.1968503937007874" header="0.31496062992125984" footer="0.1968503937007874"/>
  <pageSetup horizontalDpi="600" verticalDpi="600" orientation="portrait" paperSize="9" scale="95" r:id="rId1"/>
  <headerFooter alignWithMargins="0">
    <oddHeader>&amp;C&amp;"Times New Roman CE,Félkövér"&amp;12Kimutatás az intézmények személyi jellegű kifizetéseinek 2008. évi terv adatairól
&amp;"Times New Roman CE,Normál"&amp;10(adatok ezer Ft-ban)</oddHeader>
    <oddFooter>&amp;L&amp;D&amp;C&amp;F\&amp;A        Oláhné P. Andrea&amp;R&amp;P. oldal/&amp;N</oddFooter>
  </headerFooter>
  <colBreaks count="3" manualBreakCount="3">
    <brk id="10" max="65535" man="1"/>
    <brk id="18" max="65535" man="1"/>
    <brk id="4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4.125" style="5" customWidth="1"/>
    <col min="2" max="2" width="7.875" style="0" customWidth="1"/>
    <col min="3" max="3" width="10.375" style="0" bestFit="1" customWidth="1"/>
    <col min="4" max="4" width="8.375" style="0" customWidth="1"/>
    <col min="5" max="5" width="11.50390625" style="0" bestFit="1" customWidth="1"/>
    <col min="6" max="6" width="10.125" style="0" bestFit="1" customWidth="1"/>
    <col min="7" max="7" width="8.375" style="0" bestFit="1" customWidth="1"/>
    <col min="8" max="8" width="12.625" style="0" bestFit="1" customWidth="1"/>
    <col min="9" max="9" width="10.125" style="0" bestFit="1" customWidth="1"/>
    <col min="10" max="10" width="20.00390625" style="0" customWidth="1"/>
    <col min="11" max="11" width="8.375" style="0" bestFit="1" customWidth="1"/>
    <col min="12" max="12" width="11.50390625" style="0" bestFit="1" customWidth="1"/>
    <col min="13" max="13" width="10.125" style="0" bestFit="1" customWidth="1"/>
    <col min="14" max="14" width="8.375" style="0" bestFit="1" customWidth="1"/>
    <col min="15" max="15" width="11.50390625" style="0" bestFit="1" customWidth="1"/>
    <col min="16" max="16" width="10.125" style="0" bestFit="1" customWidth="1"/>
    <col min="17" max="17" width="8.375" style="0" bestFit="1" customWidth="1"/>
    <col min="18" max="18" width="11.50390625" style="0" bestFit="1" customWidth="1"/>
    <col min="19" max="19" width="10.125" style="0" bestFit="1" customWidth="1"/>
    <col min="20" max="20" width="8.375" style="0" bestFit="1" customWidth="1"/>
    <col min="21" max="21" width="11.50390625" style="0" bestFit="1" customWidth="1"/>
    <col min="22" max="22" width="10.125" style="0" bestFit="1" customWidth="1"/>
    <col min="23" max="23" width="8.375" style="0" bestFit="1" customWidth="1"/>
    <col min="24" max="24" width="10.375" style="0" bestFit="1" customWidth="1"/>
    <col min="25" max="25" width="10.125" style="0" bestFit="1" customWidth="1"/>
    <col min="26" max="26" width="8.375" style="0" bestFit="1" customWidth="1"/>
    <col min="27" max="27" width="11.50390625" style="0" bestFit="1" customWidth="1"/>
    <col min="28" max="28" width="10.125" style="0" bestFit="1" customWidth="1"/>
    <col min="29" max="29" width="25.375" style="0" customWidth="1"/>
    <col min="31" max="31" width="10.375" style="0" bestFit="1" customWidth="1"/>
    <col min="33" max="33" width="10.375" style="0" bestFit="1" customWidth="1"/>
    <col min="36" max="36" width="11.50390625" style="0" bestFit="1" customWidth="1"/>
    <col min="39" max="39" width="10.375" style="0" bestFit="1" customWidth="1"/>
  </cols>
  <sheetData>
    <row r="1" ht="12.75">
      <c r="A1" s="163"/>
    </row>
    <row r="2" spans="1:40" ht="12.75">
      <c r="A2" s="91" t="s">
        <v>172</v>
      </c>
      <c r="B2" s="174" t="s">
        <v>129</v>
      </c>
      <c r="C2" s="4"/>
      <c r="D2" s="174" t="s">
        <v>151</v>
      </c>
      <c r="E2" s="3"/>
      <c r="F2" s="4"/>
      <c r="G2" s="174" t="s">
        <v>139</v>
      </c>
      <c r="H2" s="3"/>
      <c r="I2" s="4"/>
      <c r="J2" s="91" t="s">
        <v>172</v>
      </c>
      <c r="K2" s="174" t="s">
        <v>145</v>
      </c>
      <c r="L2" s="3"/>
      <c r="M2" s="4"/>
      <c r="N2" s="174" t="s">
        <v>146</v>
      </c>
      <c r="O2" s="3"/>
      <c r="P2" s="4"/>
      <c r="Q2" s="174" t="s">
        <v>147</v>
      </c>
      <c r="R2" s="3"/>
      <c r="S2" s="4"/>
      <c r="T2" s="174" t="s">
        <v>148</v>
      </c>
      <c r="U2" s="3"/>
      <c r="V2" s="4"/>
      <c r="W2" s="174" t="s">
        <v>149</v>
      </c>
      <c r="X2" s="3"/>
      <c r="Y2" s="4"/>
      <c r="Z2" s="174" t="s">
        <v>150</v>
      </c>
      <c r="AA2" s="3"/>
      <c r="AB2" s="4"/>
      <c r="AC2" s="91" t="s">
        <v>172</v>
      </c>
      <c r="AD2" s="174" t="s">
        <v>129</v>
      </c>
      <c r="AE2" s="4"/>
      <c r="AF2" s="174" t="s">
        <v>135</v>
      </c>
      <c r="AG2" s="3"/>
      <c r="AH2" s="4"/>
      <c r="AI2" s="174" t="s">
        <v>141</v>
      </c>
      <c r="AJ2" s="3"/>
      <c r="AK2" s="4"/>
      <c r="AL2" s="174" t="s">
        <v>142</v>
      </c>
      <c r="AM2" s="3"/>
      <c r="AN2" s="4"/>
    </row>
    <row r="3" spans="1:40" ht="12.75">
      <c r="A3" s="90" t="s">
        <v>173</v>
      </c>
      <c r="B3" s="165" t="s">
        <v>130</v>
      </c>
      <c r="C3" s="167" t="s">
        <v>132</v>
      </c>
      <c r="D3" s="165" t="s">
        <v>130</v>
      </c>
      <c r="E3" s="166" t="s">
        <v>132</v>
      </c>
      <c r="F3" s="167" t="s">
        <v>136</v>
      </c>
      <c r="G3" s="165" t="s">
        <v>130</v>
      </c>
      <c r="H3" s="166" t="s">
        <v>132</v>
      </c>
      <c r="I3" s="167" t="s">
        <v>136</v>
      </c>
      <c r="J3" s="90" t="s">
        <v>173</v>
      </c>
      <c r="K3" s="165" t="s">
        <v>130</v>
      </c>
      <c r="L3" s="166" t="s">
        <v>132</v>
      </c>
      <c r="M3" s="167" t="s">
        <v>136</v>
      </c>
      <c r="N3" s="165" t="s">
        <v>130</v>
      </c>
      <c r="O3" s="166" t="s">
        <v>132</v>
      </c>
      <c r="P3" s="167" t="s">
        <v>136</v>
      </c>
      <c r="Q3" s="165" t="s">
        <v>130</v>
      </c>
      <c r="R3" s="166" t="s">
        <v>132</v>
      </c>
      <c r="S3" s="167" t="s">
        <v>136</v>
      </c>
      <c r="T3" s="165" t="s">
        <v>130</v>
      </c>
      <c r="U3" s="166" t="s">
        <v>132</v>
      </c>
      <c r="V3" s="167" t="s">
        <v>136</v>
      </c>
      <c r="W3" s="165" t="s">
        <v>130</v>
      </c>
      <c r="X3" s="166" t="s">
        <v>132</v>
      </c>
      <c r="Y3" s="167" t="s">
        <v>136</v>
      </c>
      <c r="Z3" s="165" t="s">
        <v>130</v>
      </c>
      <c r="AA3" s="166" t="s">
        <v>132</v>
      </c>
      <c r="AB3" s="167" t="s">
        <v>136</v>
      </c>
      <c r="AC3" s="90" t="s">
        <v>173</v>
      </c>
      <c r="AD3" s="165" t="s">
        <v>130</v>
      </c>
      <c r="AE3" s="167" t="s">
        <v>132</v>
      </c>
      <c r="AF3" s="165" t="s">
        <v>130</v>
      </c>
      <c r="AG3" s="166" t="s">
        <v>132</v>
      </c>
      <c r="AH3" s="167" t="s">
        <v>136</v>
      </c>
      <c r="AI3" s="165" t="s">
        <v>130</v>
      </c>
      <c r="AJ3" s="166" t="s">
        <v>132</v>
      </c>
      <c r="AK3" s="167" t="s">
        <v>136</v>
      </c>
      <c r="AL3" s="165" t="s">
        <v>130</v>
      </c>
      <c r="AM3" s="166" t="s">
        <v>132</v>
      </c>
      <c r="AN3" s="167" t="s">
        <v>136</v>
      </c>
    </row>
    <row r="4" spans="1:40" ht="12.75">
      <c r="A4" s="90"/>
      <c r="B4" s="168" t="s">
        <v>131</v>
      </c>
      <c r="C4" s="170" t="s">
        <v>133</v>
      </c>
      <c r="D4" s="168" t="s">
        <v>131</v>
      </c>
      <c r="E4" s="169" t="s">
        <v>133</v>
      </c>
      <c r="F4" s="170" t="s">
        <v>137</v>
      </c>
      <c r="G4" s="168" t="s">
        <v>131</v>
      </c>
      <c r="H4" s="169" t="s">
        <v>133</v>
      </c>
      <c r="I4" s="170" t="s">
        <v>137</v>
      </c>
      <c r="J4" s="90"/>
      <c r="K4" s="168" t="s">
        <v>131</v>
      </c>
      <c r="L4" s="169" t="s">
        <v>133</v>
      </c>
      <c r="M4" s="170" t="s">
        <v>137</v>
      </c>
      <c r="N4" s="168" t="s">
        <v>131</v>
      </c>
      <c r="O4" s="169" t="s">
        <v>133</v>
      </c>
      <c r="P4" s="170" t="s">
        <v>137</v>
      </c>
      <c r="Q4" s="168" t="s">
        <v>131</v>
      </c>
      <c r="R4" s="169" t="s">
        <v>133</v>
      </c>
      <c r="S4" s="170" t="s">
        <v>137</v>
      </c>
      <c r="T4" s="168" t="s">
        <v>131</v>
      </c>
      <c r="U4" s="169" t="s">
        <v>133</v>
      </c>
      <c r="V4" s="170" t="s">
        <v>137</v>
      </c>
      <c r="W4" s="168" t="s">
        <v>131</v>
      </c>
      <c r="X4" s="169" t="s">
        <v>133</v>
      </c>
      <c r="Y4" s="170" t="s">
        <v>137</v>
      </c>
      <c r="Z4" s="168" t="s">
        <v>131</v>
      </c>
      <c r="AA4" s="169" t="s">
        <v>133</v>
      </c>
      <c r="AB4" s="170" t="s">
        <v>137</v>
      </c>
      <c r="AC4" s="90"/>
      <c r="AD4" s="168" t="s">
        <v>131</v>
      </c>
      <c r="AE4" s="170" t="s">
        <v>133</v>
      </c>
      <c r="AF4" s="168" t="s">
        <v>131</v>
      </c>
      <c r="AG4" s="169" t="s">
        <v>133</v>
      </c>
      <c r="AH4" s="170" t="s">
        <v>137</v>
      </c>
      <c r="AI4" s="168" t="s">
        <v>131</v>
      </c>
      <c r="AJ4" s="169" t="s">
        <v>133</v>
      </c>
      <c r="AK4" s="170" t="s">
        <v>137</v>
      </c>
      <c r="AL4" s="168" t="s">
        <v>131</v>
      </c>
      <c r="AM4" s="169" t="s">
        <v>133</v>
      </c>
      <c r="AN4" s="170" t="s">
        <v>137</v>
      </c>
    </row>
    <row r="5" spans="1:40" ht="12.75">
      <c r="A5" s="115"/>
      <c r="B5" s="171"/>
      <c r="C5" s="172" t="s">
        <v>134</v>
      </c>
      <c r="D5" s="171"/>
      <c r="E5" s="173" t="s">
        <v>134</v>
      </c>
      <c r="F5" s="172" t="s">
        <v>138</v>
      </c>
      <c r="G5" s="171"/>
      <c r="H5" s="173" t="s">
        <v>134</v>
      </c>
      <c r="I5" s="172" t="s">
        <v>138</v>
      </c>
      <c r="J5" s="115"/>
      <c r="K5" s="171"/>
      <c r="L5" s="173" t="s">
        <v>134</v>
      </c>
      <c r="M5" s="172" t="s">
        <v>138</v>
      </c>
      <c r="N5" s="171"/>
      <c r="O5" s="173" t="s">
        <v>134</v>
      </c>
      <c r="P5" s="172" t="s">
        <v>138</v>
      </c>
      <c r="Q5" s="171"/>
      <c r="R5" s="173" t="s">
        <v>134</v>
      </c>
      <c r="S5" s="172" t="s">
        <v>138</v>
      </c>
      <c r="T5" s="171"/>
      <c r="U5" s="173" t="s">
        <v>134</v>
      </c>
      <c r="V5" s="172" t="s">
        <v>138</v>
      </c>
      <c r="W5" s="171"/>
      <c r="X5" s="173" t="s">
        <v>134</v>
      </c>
      <c r="Y5" s="172" t="s">
        <v>138</v>
      </c>
      <c r="Z5" s="171"/>
      <c r="AA5" s="173" t="s">
        <v>134</v>
      </c>
      <c r="AB5" s="172" t="s">
        <v>138</v>
      </c>
      <c r="AC5" s="115"/>
      <c r="AD5" s="171"/>
      <c r="AE5" s="172" t="s">
        <v>134</v>
      </c>
      <c r="AF5" s="171"/>
      <c r="AG5" s="173" t="s">
        <v>134</v>
      </c>
      <c r="AH5" s="172" t="s">
        <v>138</v>
      </c>
      <c r="AI5" s="171"/>
      <c r="AJ5" s="173" t="s">
        <v>134</v>
      </c>
      <c r="AK5" s="172" t="s">
        <v>138</v>
      </c>
      <c r="AL5" s="171"/>
      <c r="AM5" s="173" t="s">
        <v>134</v>
      </c>
      <c r="AN5" s="172" t="s">
        <v>138</v>
      </c>
    </row>
    <row r="6" spans="1:40" ht="12.75">
      <c r="A6" s="123" t="s">
        <v>93</v>
      </c>
      <c r="B6" s="39">
        <v>1</v>
      </c>
      <c r="C6" s="41">
        <v>238112</v>
      </c>
      <c r="D6" s="39">
        <v>1</v>
      </c>
      <c r="E6" s="40">
        <v>203762</v>
      </c>
      <c r="F6" s="41">
        <f aca="true" t="shared" si="0" ref="F6:F33">ROUND(E6/D6,0)</f>
        <v>203762</v>
      </c>
      <c r="G6" s="33">
        <f>K6+N6+Q6+T6+W6+Z6</f>
        <v>26</v>
      </c>
      <c r="H6" s="34">
        <f>L6+O6+R6+U6+X6+AA6</f>
        <v>4271968</v>
      </c>
      <c r="I6" s="35">
        <f aca="true" t="shared" si="1" ref="I6:I33">ROUND(H6/G6,0)</f>
        <v>164306</v>
      </c>
      <c r="J6" s="123" t="s">
        <v>93</v>
      </c>
      <c r="K6" s="39">
        <v>6</v>
      </c>
      <c r="L6" s="40">
        <v>1003366</v>
      </c>
      <c r="M6" s="41">
        <f aca="true" t="shared" si="2" ref="M6:M19">ROUND(L6/K6,0)</f>
        <v>167228</v>
      </c>
      <c r="N6" s="39">
        <v>14</v>
      </c>
      <c r="O6" s="40">
        <v>2279958</v>
      </c>
      <c r="P6" s="41">
        <f aca="true" t="shared" si="3" ref="P6:P12">ROUND(O6/N6,0)</f>
        <v>162854</v>
      </c>
      <c r="Q6" s="39">
        <v>6</v>
      </c>
      <c r="R6" s="40">
        <v>988644</v>
      </c>
      <c r="S6" s="41">
        <f>ROUND(R6/Q6,0)</f>
        <v>164774</v>
      </c>
      <c r="T6" s="39"/>
      <c r="U6" s="40"/>
      <c r="V6" s="41"/>
      <c r="W6" s="39"/>
      <c r="X6" s="40"/>
      <c r="Y6" s="41"/>
      <c r="Z6" s="39"/>
      <c r="AA6" s="40"/>
      <c r="AB6" s="41"/>
      <c r="AC6" s="16" t="s">
        <v>15</v>
      </c>
      <c r="AD6" s="33">
        <v>1</v>
      </c>
      <c r="AE6" s="35">
        <v>255800</v>
      </c>
      <c r="AF6" s="33">
        <v>2</v>
      </c>
      <c r="AG6" s="34">
        <v>374800</v>
      </c>
      <c r="AH6" s="35">
        <f>ROUND(AG6/AF6,0)</f>
        <v>187400</v>
      </c>
      <c r="AI6" s="33">
        <v>11</v>
      </c>
      <c r="AJ6" s="34">
        <v>1786600</v>
      </c>
      <c r="AK6" s="35">
        <f>ROUND(AJ6/AI6,0)</f>
        <v>162418</v>
      </c>
      <c r="AL6" s="33">
        <v>6</v>
      </c>
      <c r="AM6" s="34">
        <v>544900</v>
      </c>
      <c r="AN6" s="35">
        <f aca="true" t="shared" si="4" ref="AN6:AN19">ROUND(AM6/AL6,0)</f>
        <v>90817</v>
      </c>
    </row>
    <row r="7" spans="1:40" ht="12.75">
      <c r="A7" s="123" t="s">
        <v>94</v>
      </c>
      <c r="B7" s="39">
        <v>1</v>
      </c>
      <c r="C7" s="41">
        <v>294900</v>
      </c>
      <c r="D7" s="39">
        <v>2</v>
      </c>
      <c r="E7" s="40">
        <v>428300</v>
      </c>
      <c r="F7" s="41">
        <f t="shared" si="0"/>
        <v>214150</v>
      </c>
      <c r="G7" s="178">
        <f aca="true" t="shared" si="5" ref="G7:G31">K7+N7+Q7+T7+W7+Z7</f>
        <v>35.3</v>
      </c>
      <c r="H7" s="40">
        <f aca="true" t="shared" si="6" ref="H7:H31">L7+O7+R7+U7+X7+AA7</f>
        <v>5838000</v>
      </c>
      <c r="I7" s="41">
        <f t="shared" si="1"/>
        <v>165382</v>
      </c>
      <c r="J7" s="123" t="s">
        <v>94</v>
      </c>
      <c r="K7" s="39">
        <v>8</v>
      </c>
      <c r="L7" s="40">
        <v>1358400</v>
      </c>
      <c r="M7" s="41">
        <f t="shared" si="2"/>
        <v>169800</v>
      </c>
      <c r="N7" s="39">
        <v>17</v>
      </c>
      <c r="O7" s="40">
        <v>2918700</v>
      </c>
      <c r="P7" s="41">
        <f t="shared" si="3"/>
        <v>171688</v>
      </c>
      <c r="Q7" s="178">
        <v>10.3</v>
      </c>
      <c r="R7" s="40">
        <v>1560900</v>
      </c>
      <c r="S7" s="41">
        <f>ROUND(R7/Q7,0)</f>
        <v>151544</v>
      </c>
      <c r="T7" s="39"/>
      <c r="U7" s="40"/>
      <c r="V7" s="41"/>
      <c r="W7" s="39"/>
      <c r="X7" s="40"/>
      <c r="Y7" s="41"/>
      <c r="Z7" s="39"/>
      <c r="AA7" s="40"/>
      <c r="AB7" s="41"/>
      <c r="AC7" s="17" t="s">
        <v>16</v>
      </c>
      <c r="AD7" s="39">
        <v>1</v>
      </c>
      <c r="AE7" s="41">
        <v>243900</v>
      </c>
      <c r="AF7" s="39">
        <v>2</v>
      </c>
      <c r="AG7" s="40">
        <v>425600</v>
      </c>
      <c r="AH7" s="41">
        <f aca="true" t="shared" si="7" ref="AH7:AH21">ROUND(AG7/AF7,0)</f>
        <v>212800</v>
      </c>
      <c r="AI7" s="39">
        <v>14</v>
      </c>
      <c r="AJ7" s="40">
        <v>2095700</v>
      </c>
      <c r="AK7" s="41">
        <f aca="true" t="shared" si="8" ref="AK7:AK21">ROUND(AJ7/AI7,0)</f>
        <v>149693</v>
      </c>
      <c r="AL7" s="39">
        <v>8</v>
      </c>
      <c r="AM7" s="40">
        <v>707400</v>
      </c>
      <c r="AN7" s="41">
        <f t="shared" si="4"/>
        <v>88425</v>
      </c>
    </row>
    <row r="8" spans="1:40" ht="12.75">
      <c r="A8" s="123" t="s">
        <v>95</v>
      </c>
      <c r="B8" s="39">
        <v>1</v>
      </c>
      <c r="C8" s="41">
        <v>218600</v>
      </c>
      <c r="D8" s="39">
        <v>2</v>
      </c>
      <c r="E8" s="40">
        <v>407400</v>
      </c>
      <c r="F8" s="41">
        <f t="shared" si="0"/>
        <v>203700</v>
      </c>
      <c r="G8" s="39">
        <f t="shared" si="5"/>
        <v>33</v>
      </c>
      <c r="H8" s="40">
        <f t="shared" si="6"/>
        <v>5536780</v>
      </c>
      <c r="I8" s="41">
        <f t="shared" si="1"/>
        <v>167781</v>
      </c>
      <c r="J8" s="123" t="s">
        <v>95</v>
      </c>
      <c r="K8" s="39">
        <v>9</v>
      </c>
      <c r="L8" s="40">
        <v>1574080</v>
      </c>
      <c r="M8" s="41">
        <f t="shared" si="2"/>
        <v>174898</v>
      </c>
      <c r="N8" s="39">
        <v>15</v>
      </c>
      <c r="O8" s="40">
        <v>2594600</v>
      </c>
      <c r="P8" s="41">
        <f t="shared" si="3"/>
        <v>172973</v>
      </c>
      <c r="Q8" s="39">
        <v>9</v>
      </c>
      <c r="R8" s="40">
        <v>1368100</v>
      </c>
      <c r="S8" s="41">
        <f>ROUND(R8/Q8,0)</f>
        <v>152011</v>
      </c>
      <c r="T8" s="39"/>
      <c r="U8" s="40"/>
      <c r="V8" s="41"/>
      <c r="W8" s="39"/>
      <c r="X8" s="40"/>
      <c r="Y8" s="41"/>
      <c r="Z8" s="39"/>
      <c r="AA8" s="40"/>
      <c r="AB8" s="41"/>
      <c r="AC8" s="17" t="s">
        <v>17</v>
      </c>
      <c r="AD8" s="39">
        <v>1</v>
      </c>
      <c r="AE8" s="41">
        <v>249300</v>
      </c>
      <c r="AF8" s="39">
        <v>1</v>
      </c>
      <c r="AG8" s="40">
        <v>199700</v>
      </c>
      <c r="AH8" s="41">
        <f t="shared" si="7"/>
        <v>199700</v>
      </c>
      <c r="AI8" s="39">
        <v>15</v>
      </c>
      <c r="AJ8" s="40">
        <v>2331700</v>
      </c>
      <c r="AK8" s="41">
        <f t="shared" si="8"/>
        <v>155447</v>
      </c>
      <c r="AL8" s="39">
        <v>8</v>
      </c>
      <c r="AM8" s="40">
        <v>726600</v>
      </c>
      <c r="AN8" s="41">
        <f t="shared" si="4"/>
        <v>90825</v>
      </c>
    </row>
    <row r="9" spans="1:40" ht="12.75">
      <c r="A9" s="123" t="s">
        <v>96</v>
      </c>
      <c r="B9" s="39">
        <v>1</v>
      </c>
      <c r="C9" s="41">
        <v>285900</v>
      </c>
      <c r="D9" s="39">
        <v>2</v>
      </c>
      <c r="E9" s="40">
        <v>378600</v>
      </c>
      <c r="F9" s="41">
        <f t="shared" si="0"/>
        <v>189300</v>
      </c>
      <c r="G9" s="179">
        <f t="shared" si="5"/>
        <v>23.52</v>
      </c>
      <c r="H9" s="40">
        <f t="shared" si="6"/>
        <v>3860800</v>
      </c>
      <c r="I9" s="41">
        <f t="shared" si="1"/>
        <v>164150</v>
      </c>
      <c r="J9" s="123" t="s">
        <v>96</v>
      </c>
      <c r="K9" s="179">
        <v>5.57</v>
      </c>
      <c r="L9" s="40">
        <v>936300</v>
      </c>
      <c r="M9" s="41">
        <f t="shared" si="2"/>
        <v>168097</v>
      </c>
      <c r="N9" s="179">
        <v>12.95</v>
      </c>
      <c r="O9" s="40">
        <v>2150300</v>
      </c>
      <c r="P9" s="41">
        <f t="shared" si="3"/>
        <v>166046</v>
      </c>
      <c r="Q9" s="39">
        <v>5</v>
      </c>
      <c r="R9" s="40">
        <v>774200</v>
      </c>
      <c r="S9" s="41">
        <f>ROUND(R9/Q9,0)</f>
        <v>154840</v>
      </c>
      <c r="T9" s="39"/>
      <c r="U9" s="40"/>
      <c r="V9" s="41"/>
      <c r="W9" s="39"/>
      <c r="X9" s="40"/>
      <c r="Y9" s="41"/>
      <c r="Z9" s="39"/>
      <c r="AA9" s="40"/>
      <c r="AB9" s="41"/>
      <c r="AC9" s="17" t="s">
        <v>18</v>
      </c>
      <c r="AD9" s="39">
        <v>1</v>
      </c>
      <c r="AE9" s="41">
        <v>243900</v>
      </c>
      <c r="AF9" s="39">
        <v>2</v>
      </c>
      <c r="AG9" s="40">
        <v>384700</v>
      </c>
      <c r="AH9" s="41">
        <f t="shared" si="7"/>
        <v>192350</v>
      </c>
      <c r="AI9" s="39">
        <v>10</v>
      </c>
      <c r="AJ9" s="40">
        <v>1467600</v>
      </c>
      <c r="AK9" s="41">
        <f t="shared" si="8"/>
        <v>146760</v>
      </c>
      <c r="AL9" s="39">
        <v>6</v>
      </c>
      <c r="AM9" s="40">
        <v>541900</v>
      </c>
      <c r="AN9" s="41">
        <f t="shared" si="4"/>
        <v>90317</v>
      </c>
    </row>
    <row r="10" spans="1:40" ht="12.75">
      <c r="A10" s="123" t="s">
        <v>97</v>
      </c>
      <c r="B10" s="39">
        <v>1</v>
      </c>
      <c r="C10" s="41">
        <v>314600</v>
      </c>
      <c r="D10" s="39">
        <v>1</v>
      </c>
      <c r="E10" s="40">
        <v>202500</v>
      </c>
      <c r="F10" s="41">
        <f t="shared" si="0"/>
        <v>202500</v>
      </c>
      <c r="G10" s="39">
        <f t="shared" si="5"/>
        <v>36</v>
      </c>
      <c r="H10" s="40">
        <f t="shared" si="6"/>
        <v>5939200</v>
      </c>
      <c r="I10" s="41">
        <f t="shared" si="1"/>
        <v>164978</v>
      </c>
      <c r="J10" s="123" t="s">
        <v>97</v>
      </c>
      <c r="K10" s="39">
        <v>17</v>
      </c>
      <c r="L10" s="40">
        <v>2656100</v>
      </c>
      <c r="M10" s="41">
        <f t="shared" si="2"/>
        <v>156241</v>
      </c>
      <c r="N10" s="39">
        <v>19</v>
      </c>
      <c r="O10" s="40">
        <v>3283100</v>
      </c>
      <c r="P10" s="41">
        <f t="shared" si="3"/>
        <v>172795</v>
      </c>
      <c r="Q10" s="39"/>
      <c r="R10" s="40"/>
      <c r="S10" s="41"/>
      <c r="T10" s="39"/>
      <c r="U10" s="40"/>
      <c r="V10" s="41"/>
      <c r="W10" s="39"/>
      <c r="X10" s="40"/>
      <c r="Y10" s="41"/>
      <c r="Z10" s="39"/>
      <c r="AA10" s="40"/>
      <c r="AB10" s="41"/>
      <c r="AC10" s="17" t="s">
        <v>19</v>
      </c>
      <c r="AD10" s="39">
        <v>1</v>
      </c>
      <c r="AE10" s="41">
        <v>238000</v>
      </c>
      <c r="AF10" s="39">
        <v>2</v>
      </c>
      <c r="AG10" s="40">
        <v>389300</v>
      </c>
      <c r="AH10" s="41">
        <f t="shared" si="7"/>
        <v>194650</v>
      </c>
      <c r="AI10" s="39">
        <v>12</v>
      </c>
      <c r="AJ10" s="40">
        <v>1803700</v>
      </c>
      <c r="AK10" s="41">
        <f t="shared" si="8"/>
        <v>150308</v>
      </c>
      <c r="AL10" s="39">
        <v>7</v>
      </c>
      <c r="AM10" s="40">
        <v>615800</v>
      </c>
      <c r="AN10" s="41">
        <f t="shared" si="4"/>
        <v>87971</v>
      </c>
    </row>
    <row r="11" spans="1:40" ht="12.75">
      <c r="A11" s="123" t="s">
        <v>98</v>
      </c>
      <c r="B11" s="39">
        <v>1</v>
      </c>
      <c r="C11" s="41">
        <v>229900</v>
      </c>
      <c r="D11" s="39">
        <v>2</v>
      </c>
      <c r="E11" s="40">
        <v>380600</v>
      </c>
      <c r="F11" s="41">
        <f t="shared" si="0"/>
        <v>190300</v>
      </c>
      <c r="G11" s="39">
        <f t="shared" si="5"/>
        <v>34</v>
      </c>
      <c r="H11" s="40">
        <f t="shared" si="6"/>
        <v>5406300</v>
      </c>
      <c r="I11" s="41">
        <f t="shared" si="1"/>
        <v>159009</v>
      </c>
      <c r="J11" s="123" t="s">
        <v>98</v>
      </c>
      <c r="K11" s="39">
        <v>8</v>
      </c>
      <c r="L11" s="40">
        <v>1359800</v>
      </c>
      <c r="M11" s="41">
        <f t="shared" si="2"/>
        <v>169975</v>
      </c>
      <c r="N11" s="39">
        <v>17</v>
      </c>
      <c r="O11" s="40">
        <v>2663400</v>
      </c>
      <c r="P11" s="41">
        <f t="shared" si="3"/>
        <v>156671</v>
      </c>
      <c r="Q11" s="39">
        <v>9</v>
      </c>
      <c r="R11" s="40">
        <v>1383100</v>
      </c>
      <c r="S11" s="41">
        <f aca="true" t="shared" si="9" ref="S11:S19">ROUND(R11/Q11,0)</f>
        <v>153678</v>
      </c>
      <c r="T11" s="39"/>
      <c r="U11" s="40"/>
      <c r="V11" s="41"/>
      <c r="W11" s="39"/>
      <c r="X11" s="40"/>
      <c r="Y11" s="41"/>
      <c r="Z11" s="39"/>
      <c r="AA11" s="40"/>
      <c r="AB11" s="41"/>
      <c r="AC11" s="17" t="s">
        <v>20</v>
      </c>
      <c r="AD11" s="39">
        <v>1</v>
      </c>
      <c r="AE11" s="41">
        <v>241700</v>
      </c>
      <c r="AF11" s="39">
        <v>1</v>
      </c>
      <c r="AG11" s="40">
        <v>194000</v>
      </c>
      <c r="AH11" s="41">
        <f t="shared" si="7"/>
        <v>194000</v>
      </c>
      <c r="AI11" s="39">
        <v>11</v>
      </c>
      <c r="AJ11" s="40">
        <v>1678100</v>
      </c>
      <c r="AK11" s="41">
        <f t="shared" si="8"/>
        <v>152555</v>
      </c>
      <c r="AL11" s="39">
        <v>6</v>
      </c>
      <c r="AM11" s="40">
        <v>551800</v>
      </c>
      <c r="AN11" s="41">
        <f t="shared" si="4"/>
        <v>91967</v>
      </c>
    </row>
    <row r="12" spans="1:40" ht="12.75">
      <c r="A12" s="123" t="s">
        <v>101</v>
      </c>
      <c r="B12" s="39">
        <v>1</v>
      </c>
      <c r="C12" s="41">
        <v>314600</v>
      </c>
      <c r="D12" s="39">
        <v>2</v>
      </c>
      <c r="E12" s="40">
        <v>385816</v>
      </c>
      <c r="F12" s="41">
        <f t="shared" si="0"/>
        <v>192908</v>
      </c>
      <c r="G12" s="39">
        <f t="shared" si="5"/>
        <v>34</v>
      </c>
      <c r="H12" s="40">
        <f t="shared" si="6"/>
        <v>5484508</v>
      </c>
      <c r="I12" s="41">
        <f t="shared" si="1"/>
        <v>161309</v>
      </c>
      <c r="J12" s="123" t="s">
        <v>101</v>
      </c>
      <c r="K12" s="39">
        <v>9</v>
      </c>
      <c r="L12" s="40">
        <v>1463444</v>
      </c>
      <c r="M12" s="41">
        <f t="shared" si="2"/>
        <v>162605</v>
      </c>
      <c r="N12" s="39">
        <v>16</v>
      </c>
      <c r="O12" s="40">
        <v>2571812</v>
      </c>
      <c r="P12" s="41">
        <f t="shared" si="3"/>
        <v>160738</v>
      </c>
      <c r="Q12" s="39">
        <v>9</v>
      </c>
      <c r="R12" s="40">
        <v>1449252</v>
      </c>
      <c r="S12" s="41">
        <f t="shared" si="9"/>
        <v>161028</v>
      </c>
      <c r="T12" s="39"/>
      <c r="U12" s="40"/>
      <c r="V12" s="41"/>
      <c r="W12" s="39"/>
      <c r="X12" s="40"/>
      <c r="Y12" s="41"/>
      <c r="Z12" s="39"/>
      <c r="AA12" s="40"/>
      <c r="AB12" s="41"/>
      <c r="AC12" s="17" t="s">
        <v>21</v>
      </c>
      <c r="AD12" s="39">
        <v>1</v>
      </c>
      <c r="AE12" s="41">
        <v>234800</v>
      </c>
      <c r="AF12" s="39">
        <v>2</v>
      </c>
      <c r="AG12" s="40">
        <v>399400</v>
      </c>
      <c r="AH12" s="41">
        <f t="shared" si="7"/>
        <v>199700</v>
      </c>
      <c r="AI12" s="39">
        <v>14</v>
      </c>
      <c r="AJ12" s="40">
        <v>2153300</v>
      </c>
      <c r="AK12" s="41">
        <f t="shared" si="8"/>
        <v>153807</v>
      </c>
      <c r="AL12" s="39">
        <v>8</v>
      </c>
      <c r="AM12" s="40">
        <v>745100</v>
      </c>
      <c r="AN12" s="41">
        <f t="shared" si="4"/>
        <v>93138</v>
      </c>
    </row>
    <row r="13" spans="1:40" ht="12.75">
      <c r="A13" s="123" t="s">
        <v>102</v>
      </c>
      <c r="B13" s="39">
        <v>1</v>
      </c>
      <c r="C13" s="41">
        <v>233700</v>
      </c>
      <c r="D13" s="39">
        <v>1</v>
      </c>
      <c r="E13" s="40">
        <v>202100</v>
      </c>
      <c r="F13" s="41">
        <f t="shared" si="0"/>
        <v>202100</v>
      </c>
      <c r="G13" s="39">
        <f t="shared" si="5"/>
        <v>7</v>
      </c>
      <c r="H13" s="40">
        <f t="shared" si="6"/>
        <v>1066600</v>
      </c>
      <c r="I13" s="41">
        <f t="shared" si="1"/>
        <v>152371</v>
      </c>
      <c r="J13" s="123" t="s">
        <v>102</v>
      </c>
      <c r="K13" s="39">
        <v>4</v>
      </c>
      <c r="L13" s="40">
        <v>644700</v>
      </c>
      <c r="M13" s="41">
        <f t="shared" si="2"/>
        <v>161175</v>
      </c>
      <c r="N13" s="39"/>
      <c r="O13" s="40"/>
      <c r="P13" s="41"/>
      <c r="Q13" s="39">
        <v>3</v>
      </c>
      <c r="R13" s="40">
        <v>421900</v>
      </c>
      <c r="S13" s="41">
        <f t="shared" si="9"/>
        <v>140633</v>
      </c>
      <c r="T13" s="39"/>
      <c r="U13" s="40"/>
      <c r="V13" s="41"/>
      <c r="W13" s="39"/>
      <c r="X13" s="40"/>
      <c r="Y13" s="41"/>
      <c r="Z13" s="39"/>
      <c r="AA13" s="40"/>
      <c r="AB13" s="41"/>
      <c r="AC13" s="17" t="s">
        <v>22</v>
      </c>
      <c r="AD13" s="39">
        <v>1</v>
      </c>
      <c r="AE13" s="41">
        <v>229600</v>
      </c>
      <c r="AF13" s="39">
        <v>1</v>
      </c>
      <c r="AG13" s="40">
        <v>198700</v>
      </c>
      <c r="AH13" s="41">
        <f t="shared" si="7"/>
        <v>198700</v>
      </c>
      <c r="AI13" s="39">
        <v>11</v>
      </c>
      <c r="AJ13" s="40">
        <v>1534800</v>
      </c>
      <c r="AK13" s="41">
        <f t="shared" si="8"/>
        <v>139527</v>
      </c>
      <c r="AL13" s="39">
        <v>6</v>
      </c>
      <c r="AM13" s="40">
        <v>546900</v>
      </c>
      <c r="AN13" s="41">
        <f t="shared" si="4"/>
        <v>91150</v>
      </c>
    </row>
    <row r="14" spans="1:40" ht="12.75">
      <c r="A14" s="123" t="s">
        <v>103</v>
      </c>
      <c r="B14" s="39">
        <v>1</v>
      </c>
      <c r="C14" s="41">
        <v>244100</v>
      </c>
      <c r="D14" s="39">
        <v>1</v>
      </c>
      <c r="E14" s="40">
        <v>205000</v>
      </c>
      <c r="F14" s="41">
        <f t="shared" si="0"/>
        <v>205000</v>
      </c>
      <c r="G14" s="39">
        <f t="shared" si="5"/>
        <v>30</v>
      </c>
      <c r="H14" s="40">
        <f t="shared" si="6"/>
        <v>4650500</v>
      </c>
      <c r="I14" s="41">
        <f t="shared" si="1"/>
        <v>155017</v>
      </c>
      <c r="J14" s="123" t="s">
        <v>103</v>
      </c>
      <c r="K14" s="39">
        <v>9</v>
      </c>
      <c r="L14" s="40">
        <v>1446400</v>
      </c>
      <c r="M14" s="41">
        <f t="shared" si="2"/>
        <v>160711</v>
      </c>
      <c r="N14" s="39">
        <v>13</v>
      </c>
      <c r="O14" s="40">
        <v>2076700</v>
      </c>
      <c r="P14" s="41">
        <f aca="true" t="shared" si="10" ref="P14:P19">ROUND(O14/N14,0)</f>
        <v>159746</v>
      </c>
      <c r="Q14" s="39">
        <v>8</v>
      </c>
      <c r="R14" s="40">
        <v>1127400</v>
      </c>
      <c r="S14" s="41">
        <f t="shared" si="9"/>
        <v>140925</v>
      </c>
      <c r="T14" s="39"/>
      <c r="U14" s="40"/>
      <c r="V14" s="41"/>
      <c r="W14" s="39"/>
      <c r="X14" s="40"/>
      <c r="Y14" s="41"/>
      <c r="Z14" s="39"/>
      <c r="AA14" s="40"/>
      <c r="AB14" s="41"/>
      <c r="AC14" s="17" t="s">
        <v>23</v>
      </c>
      <c r="AD14" s="39">
        <v>1</v>
      </c>
      <c r="AE14" s="41">
        <v>237300</v>
      </c>
      <c r="AF14" s="39">
        <v>1</v>
      </c>
      <c r="AG14" s="40">
        <v>172300</v>
      </c>
      <c r="AH14" s="41">
        <f t="shared" si="7"/>
        <v>172300</v>
      </c>
      <c r="AI14" s="39">
        <v>11</v>
      </c>
      <c r="AJ14" s="40">
        <v>1622300</v>
      </c>
      <c r="AK14" s="41">
        <f t="shared" si="8"/>
        <v>147482</v>
      </c>
      <c r="AL14" s="39">
        <v>6</v>
      </c>
      <c r="AM14" s="40">
        <v>517100</v>
      </c>
      <c r="AN14" s="41">
        <f t="shared" si="4"/>
        <v>86183</v>
      </c>
    </row>
    <row r="15" spans="1:40" ht="12.75">
      <c r="A15" s="123" t="s">
        <v>104</v>
      </c>
      <c r="B15" s="39">
        <v>1</v>
      </c>
      <c r="C15" s="41">
        <v>231044</v>
      </c>
      <c r="D15" s="39">
        <v>2</v>
      </c>
      <c r="E15" s="40">
        <v>405786</v>
      </c>
      <c r="F15" s="41">
        <f t="shared" si="0"/>
        <v>202893</v>
      </c>
      <c r="G15" s="39">
        <f t="shared" si="5"/>
        <v>27</v>
      </c>
      <c r="H15" s="40">
        <f t="shared" si="6"/>
        <v>4434980</v>
      </c>
      <c r="I15" s="41">
        <f t="shared" si="1"/>
        <v>164259</v>
      </c>
      <c r="J15" s="123" t="s">
        <v>104</v>
      </c>
      <c r="K15" s="39">
        <v>7</v>
      </c>
      <c r="L15" s="40">
        <v>1165338</v>
      </c>
      <c r="M15" s="41">
        <f t="shared" si="2"/>
        <v>166477</v>
      </c>
      <c r="N15" s="39">
        <v>14</v>
      </c>
      <c r="O15" s="40">
        <v>2303685</v>
      </c>
      <c r="P15" s="41">
        <f t="shared" si="10"/>
        <v>164549</v>
      </c>
      <c r="Q15" s="39">
        <v>6</v>
      </c>
      <c r="R15" s="40">
        <v>965957</v>
      </c>
      <c r="S15" s="41">
        <f t="shared" si="9"/>
        <v>160993</v>
      </c>
      <c r="T15" s="39"/>
      <c r="U15" s="40"/>
      <c r="V15" s="41"/>
      <c r="W15" s="39"/>
      <c r="X15" s="40"/>
      <c r="Y15" s="41"/>
      <c r="Z15" s="39"/>
      <c r="AA15" s="40"/>
      <c r="AB15" s="41"/>
      <c r="AC15" s="17" t="s">
        <v>24</v>
      </c>
      <c r="AD15" s="39">
        <v>1</v>
      </c>
      <c r="AE15" s="41">
        <v>244800</v>
      </c>
      <c r="AF15" s="39">
        <v>2</v>
      </c>
      <c r="AG15" s="40">
        <v>423100</v>
      </c>
      <c r="AH15" s="41">
        <f t="shared" si="7"/>
        <v>211550</v>
      </c>
      <c r="AI15" s="39">
        <v>14</v>
      </c>
      <c r="AJ15" s="40">
        <v>2221900</v>
      </c>
      <c r="AK15" s="41">
        <f t="shared" si="8"/>
        <v>158707</v>
      </c>
      <c r="AL15" s="39">
        <v>8</v>
      </c>
      <c r="AM15" s="40">
        <v>671200</v>
      </c>
      <c r="AN15" s="41">
        <f t="shared" si="4"/>
        <v>83900</v>
      </c>
    </row>
    <row r="16" spans="1:40" ht="12.75">
      <c r="A16" s="123" t="s">
        <v>105</v>
      </c>
      <c r="B16" s="39">
        <v>1</v>
      </c>
      <c r="C16" s="41">
        <v>316900</v>
      </c>
      <c r="D16" s="39">
        <v>2</v>
      </c>
      <c r="E16" s="40">
        <v>432800</v>
      </c>
      <c r="F16" s="41">
        <f t="shared" si="0"/>
        <v>216400</v>
      </c>
      <c r="G16" s="179">
        <f t="shared" si="5"/>
        <v>47.75</v>
      </c>
      <c r="H16" s="40">
        <f t="shared" si="6"/>
        <v>7956600</v>
      </c>
      <c r="I16" s="41">
        <f t="shared" si="1"/>
        <v>166630</v>
      </c>
      <c r="J16" s="123" t="s">
        <v>105</v>
      </c>
      <c r="K16" s="39">
        <v>9</v>
      </c>
      <c r="L16" s="40">
        <v>1585700</v>
      </c>
      <c r="M16" s="41">
        <f t="shared" si="2"/>
        <v>176189</v>
      </c>
      <c r="N16" s="39">
        <v>8</v>
      </c>
      <c r="O16" s="40">
        <v>1487200</v>
      </c>
      <c r="P16" s="41">
        <f t="shared" si="10"/>
        <v>185900</v>
      </c>
      <c r="Q16" s="39">
        <v>12</v>
      </c>
      <c r="R16" s="40">
        <v>1744500</v>
      </c>
      <c r="S16" s="41">
        <f t="shared" si="9"/>
        <v>145375</v>
      </c>
      <c r="T16" s="179">
        <v>18.75</v>
      </c>
      <c r="U16" s="40">
        <v>3139200</v>
      </c>
      <c r="V16" s="41">
        <f>ROUND(U16/T16,0)</f>
        <v>167424</v>
      </c>
      <c r="W16" s="39"/>
      <c r="X16" s="40"/>
      <c r="Y16" s="41"/>
      <c r="Z16" s="39"/>
      <c r="AA16" s="40"/>
      <c r="AB16" s="41"/>
      <c r="AC16" s="17" t="s">
        <v>25</v>
      </c>
      <c r="AD16" s="39">
        <v>1</v>
      </c>
      <c r="AE16" s="41">
        <v>246700</v>
      </c>
      <c r="AF16" s="39">
        <v>2</v>
      </c>
      <c r="AG16" s="40">
        <v>401700</v>
      </c>
      <c r="AH16" s="41">
        <f t="shared" si="7"/>
        <v>200850</v>
      </c>
      <c r="AI16" s="39">
        <v>16</v>
      </c>
      <c r="AJ16" s="40">
        <v>2597100</v>
      </c>
      <c r="AK16" s="41">
        <f t="shared" si="8"/>
        <v>162319</v>
      </c>
      <c r="AL16" s="39">
        <v>9</v>
      </c>
      <c r="AM16" s="40">
        <v>826700</v>
      </c>
      <c r="AN16" s="41">
        <f t="shared" si="4"/>
        <v>91856</v>
      </c>
    </row>
    <row r="17" spans="1:40" ht="12.75">
      <c r="A17" s="123" t="s">
        <v>106</v>
      </c>
      <c r="B17" s="39">
        <v>1</v>
      </c>
      <c r="C17" s="41">
        <v>235300</v>
      </c>
      <c r="D17" s="39">
        <v>2</v>
      </c>
      <c r="E17" s="40">
        <v>391300</v>
      </c>
      <c r="F17" s="41">
        <f t="shared" si="0"/>
        <v>195650</v>
      </c>
      <c r="G17" s="39">
        <f t="shared" si="5"/>
        <v>49</v>
      </c>
      <c r="H17" s="40">
        <f t="shared" si="6"/>
        <v>8049100</v>
      </c>
      <c r="I17" s="41">
        <f t="shared" si="1"/>
        <v>164267</v>
      </c>
      <c r="J17" s="123" t="s">
        <v>106</v>
      </c>
      <c r="K17" s="39">
        <v>12</v>
      </c>
      <c r="L17" s="40">
        <v>2037600</v>
      </c>
      <c r="M17" s="41">
        <f t="shared" si="2"/>
        <v>169800</v>
      </c>
      <c r="N17" s="39">
        <v>24</v>
      </c>
      <c r="O17" s="40">
        <v>4019700</v>
      </c>
      <c r="P17" s="41">
        <f t="shared" si="10"/>
        <v>167488</v>
      </c>
      <c r="Q17" s="39">
        <v>13</v>
      </c>
      <c r="R17" s="40">
        <v>1991800</v>
      </c>
      <c r="S17" s="41">
        <f t="shared" si="9"/>
        <v>153215</v>
      </c>
      <c r="T17" s="39"/>
      <c r="U17" s="40"/>
      <c r="V17" s="41"/>
      <c r="W17" s="39"/>
      <c r="X17" s="40"/>
      <c r="Y17" s="41"/>
      <c r="Z17" s="39"/>
      <c r="AA17" s="40"/>
      <c r="AB17" s="41"/>
      <c r="AC17" s="17" t="s">
        <v>26</v>
      </c>
      <c r="AD17" s="39">
        <v>1</v>
      </c>
      <c r="AE17" s="41">
        <v>253600</v>
      </c>
      <c r="AF17" s="39">
        <v>1</v>
      </c>
      <c r="AG17" s="40">
        <v>196300</v>
      </c>
      <c r="AH17" s="41">
        <f t="shared" si="7"/>
        <v>196300</v>
      </c>
      <c r="AI17" s="39">
        <v>9</v>
      </c>
      <c r="AJ17" s="40">
        <v>1459500</v>
      </c>
      <c r="AK17" s="41">
        <f t="shared" si="8"/>
        <v>162167</v>
      </c>
      <c r="AL17" s="39">
        <v>5</v>
      </c>
      <c r="AM17" s="40">
        <v>474400</v>
      </c>
      <c r="AN17" s="41">
        <f t="shared" si="4"/>
        <v>94880</v>
      </c>
    </row>
    <row r="18" spans="1:40" ht="13.5" thickBot="1">
      <c r="A18" s="123" t="s">
        <v>107</v>
      </c>
      <c r="B18" s="39">
        <v>1</v>
      </c>
      <c r="C18" s="41">
        <v>239800</v>
      </c>
      <c r="D18" s="39">
        <v>1</v>
      </c>
      <c r="E18" s="40">
        <v>199900</v>
      </c>
      <c r="F18" s="41">
        <f t="shared" si="0"/>
        <v>199900</v>
      </c>
      <c r="G18" s="39">
        <f t="shared" si="5"/>
        <v>18</v>
      </c>
      <c r="H18" s="40">
        <f t="shared" si="6"/>
        <v>3014300</v>
      </c>
      <c r="I18" s="41">
        <f t="shared" si="1"/>
        <v>167461</v>
      </c>
      <c r="J18" s="123" t="s">
        <v>107</v>
      </c>
      <c r="K18" s="39">
        <v>4</v>
      </c>
      <c r="L18" s="40">
        <v>694800</v>
      </c>
      <c r="M18" s="41">
        <f t="shared" si="2"/>
        <v>173700</v>
      </c>
      <c r="N18" s="39">
        <v>10</v>
      </c>
      <c r="O18" s="40">
        <v>1676900</v>
      </c>
      <c r="P18" s="41">
        <f t="shared" si="10"/>
        <v>167690</v>
      </c>
      <c r="Q18" s="39">
        <v>4</v>
      </c>
      <c r="R18" s="40">
        <v>642600</v>
      </c>
      <c r="S18" s="41">
        <f t="shared" si="9"/>
        <v>160650</v>
      </c>
      <c r="T18" s="39"/>
      <c r="U18" s="40"/>
      <c r="V18" s="41"/>
      <c r="W18" s="39"/>
      <c r="X18" s="40"/>
      <c r="Y18" s="41"/>
      <c r="Z18" s="39"/>
      <c r="AA18" s="40"/>
      <c r="AB18" s="41"/>
      <c r="AC18" s="17" t="s">
        <v>27</v>
      </c>
      <c r="AD18" s="47">
        <v>1</v>
      </c>
      <c r="AE18" s="49">
        <v>260500</v>
      </c>
      <c r="AF18" s="47">
        <v>1</v>
      </c>
      <c r="AG18" s="48">
        <v>211200</v>
      </c>
      <c r="AH18" s="49">
        <f t="shared" si="7"/>
        <v>211200</v>
      </c>
      <c r="AI18" s="47">
        <v>15</v>
      </c>
      <c r="AJ18" s="48">
        <v>2320400</v>
      </c>
      <c r="AK18" s="49">
        <f t="shared" si="8"/>
        <v>154693</v>
      </c>
      <c r="AL18" s="47">
        <v>8</v>
      </c>
      <c r="AM18" s="48">
        <v>672500</v>
      </c>
      <c r="AN18" s="49">
        <f t="shared" si="4"/>
        <v>84063</v>
      </c>
    </row>
    <row r="19" spans="1:40" ht="13.5" thickTop="1">
      <c r="A19" s="123" t="s">
        <v>108</v>
      </c>
      <c r="B19" s="39">
        <v>1</v>
      </c>
      <c r="C19" s="41">
        <v>249600</v>
      </c>
      <c r="D19" s="39">
        <v>2</v>
      </c>
      <c r="E19" s="40">
        <v>396400</v>
      </c>
      <c r="F19" s="41">
        <f t="shared" si="0"/>
        <v>198200</v>
      </c>
      <c r="G19" s="39">
        <f t="shared" si="5"/>
        <v>33</v>
      </c>
      <c r="H19" s="40">
        <f t="shared" si="6"/>
        <v>5384300</v>
      </c>
      <c r="I19" s="41">
        <f t="shared" si="1"/>
        <v>163161</v>
      </c>
      <c r="J19" s="123" t="s">
        <v>108</v>
      </c>
      <c r="K19" s="39">
        <v>10</v>
      </c>
      <c r="L19" s="40">
        <v>1579300</v>
      </c>
      <c r="M19" s="41">
        <f t="shared" si="2"/>
        <v>157930</v>
      </c>
      <c r="N19" s="39">
        <v>14</v>
      </c>
      <c r="O19" s="40">
        <v>2412000</v>
      </c>
      <c r="P19" s="41">
        <f t="shared" si="10"/>
        <v>172286</v>
      </c>
      <c r="Q19" s="39">
        <v>9</v>
      </c>
      <c r="R19" s="40">
        <v>1393000</v>
      </c>
      <c r="S19" s="41">
        <f t="shared" si="9"/>
        <v>154778</v>
      </c>
      <c r="T19" s="39"/>
      <c r="U19" s="40"/>
      <c r="V19" s="41"/>
      <c r="W19" s="39"/>
      <c r="X19" s="40"/>
      <c r="Y19" s="41"/>
      <c r="Z19" s="39"/>
      <c r="AA19" s="40"/>
      <c r="AB19" s="41"/>
      <c r="AC19" s="129" t="s">
        <v>28</v>
      </c>
      <c r="AD19" s="130">
        <f>SUM(AD6:AD18)</f>
        <v>13</v>
      </c>
      <c r="AE19" s="133">
        <f aca="true" t="shared" si="11" ref="AE19:AJ19">SUM(AE6:AE18)</f>
        <v>3179900</v>
      </c>
      <c r="AF19" s="130">
        <f t="shared" si="11"/>
        <v>20</v>
      </c>
      <c r="AG19" s="131">
        <f t="shared" si="11"/>
        <v>3970800</v>
      </c>
      <c r="AH19" s="133">
        <f t="shared" si="7"/>
        <v>198540</v>
      </c>
      <c r="AI19" s="130">
        <f t="shared" si="11"/>
        <v>163</v>
      </c>
      <c r="AJ19" s="131">
        <f t="shared" si="11"/>
        <v>25072700</v>
      </c>
      <c r="AK19" s="133">
        <f t="shared" si="8"/>
        <v>153820</v>
      </c>
      <c r="AL19" s="130">
        <f>SUM(AL6:AL18)</f>
        <v>91</v>
      </c>
      <c r="AM19" s="131">
        <f>SUM(AM6:AM18)</f>
        <v>8142300</v>
      </c>
      <c r="AN19" s="133">
        <f t="shared" si="4"/>
        <v>89476</v>
      </c>
    </row>
    <row r="20" spans="1:40" ht="13.5" thickBot="1">
      <c r="A20" s="123" t="s">
        <v>109</v>
      </c>
      <c r="B20" s="39">
        <v>1</v>
      </c>
      <c r="C20" s="41">
        <v>259268</v>
      </c>
      <c r="D20" s="39">
        <v>6</v>
      </c>
      <c r="E20" s="40">
        <v>1317608</v>
      </c>
      <c r="F20" s="41">
        <f t="shared" si="0"/>
        <v>219601</v>
      </c>
      <c r="G20" s="39">
        <v>72</v>
      </c>
      <c r="H20" s="40">
        <v>11633064</v>
      </c>
      <c r="I20" s="41">
        <f t="shared" si="1"/>
        <v>161570</v>
      </c>
      <c r="J20" s="123" t="s">
        <v>109</v>
      </c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39"/>
      <c r="X20" s="40"/>
      <c r="Y20" s="41"/>
      <c r="Z20" s="39"/>
      <c r="AA20" s="40"/>
      <c r="AB20" s="41"/>
      <c r="AC20" s="175" t="s">
        <v>143</v>
      </c>
      <c r="AD20" s="126">
        <v>1</v>
      </c>
      <c r="AE20" s="164">
        <v>273000</v>
      </c>
      <c r="AF20" s="126">
        <v>1</v>
      </c>
      <c r="AG20" s="127">
        <v>226100</v>
      </c>
      <c r="AH20" s="164">
        <f t="shared" si="7"/>
        <v>226100</v>
      </c>
      <c r="AI20" s="126">
        <v>9</v>
      </c>
      <c r="AJ20" s="127">
        <v>1494300</v>
      </c>
      <c r="AK20" s="164">
        <f t="shared" si="8"/>
        <v>166033</v>
      </c>
      <c r="AL20" s="126"/>
      <c r="AM20" s="127"/>
      <c r="AN20" s="164"/>
    </row>
    <row r="21" spans="1:40" ht="13.5" thickTop="1">
      <c r="A21" s="123" t="s">
        <v>110</v>
      </c>
      <c r="B21" s="39">
        <v>1</v>
      </c>
      <c r="C21" s="41">
        <v>313400</v>
      </c>
      <c r="D21" s="39">
        <v>5</v>
      </c>
      <c r="E21" s="40">
        <v>1148900</v>
      </c>
      <c r="F21" s="41">
        <f t="shared" si="0"/>
        <v>229780</v>
      </c>
      <c r="G21" s="39">
        <f t="shared" si="5"/>
        <v>55</v>
      </c>
      <c r="H21" s="40">
        <f t="shared" si="6"/>
        <v>9403900</v>
      </c>
      <c r="I21" s="41">
        <f t="shared" si="1"/>
        <v>170980</v>
      </c>
      <c r="J21" s="123" t="s">
        <v>110</v>
      </c>
      <c r="K21" s="39"/>
      <c r="L21" s="40"/>
      <c r="M21" s="41"/>
      <c r="N21" s="39"/>
      <c r="O21" s="40"/>
      <c r="P21" s="41"/>
      <c r="Q21" s="39"/>
      <c r="R21" s="40"/>
      <c r="S21" s="41"/>
      <c r="T21" s="39">
        <v>34</v>
      </c>
      <c r="U21" s="40">
        <v>5964300</v>
      </c>
      <c r="V21" s="41">
        <f aca="true" t="shared" si="12" ref="V21:V30">ROUND(U21/T21,0)</f>
        <v>175421</v>
      </c>
      <c r="W21" s="39">
        <v>10</v>
      </c>
      <c r="X21" s="40">
        <v>1581800</v>
      </c>
      <c r="Y21" s="41">
        <f>ROUND(X21/W21,0)</f>
        <v>158180</v>
      </c>
      <c r="Z21" s="39">
        <v>11</v>
      </c>
      <c r="AA21" s="40">
        <v>1857800</v>
      </c>
      <c r="AB21" s="41">
        <f>ROUND(AA21/Z21,0)</f>
        <v>168891</v>
      </c>
      <c r="AC21" s="129" t="s">
        <v>30</v>
      </c>
      <c r="AD21" s="130">
        <f>SUM(AD19:AD20)</f>
        <v>14</v>
      </c>
      <c r="AE21" s="133">
        <f>SUM(AE19:AE20)</f>
        <v>3452900</v>
      </c>
      <c r="AF21" s="130">
        <f>SUM(AF19:AF20)</f>
        <v>21</v>
      </c>
      <c r="AG21" s="131">
        <f>SUM(AG19:AG20)</f>
        <v>4196900</v>
      </c>
      <c r="AH21" s="133">
        <f t="shared" si="7"/>
        <v>199852</v>
      </c>
      <c r="AI21" s="130">
        <f>SUM(AI19:AI20)</f>
        <v>172</v>
      </c>
      <c r="AJ21" s="131">
        <f>SUM(AJ19:AJ20)</f>
        <v>26567000</v>
      </c>
      <c r="AK21" s="133">
        <f t="shared" si="8"/>
        <v>154459</v>
      </c>
      <c r="AL21" s="130">
        <f>SUM(AL19:AL20)</f>
        <v>91</v>
      </c>
      <c r="AM21" s="131">
        <f>SUM(AM19:AM20)</f>
        <v>8142300</v>
      </c>
      <c r="AN21" s="133">
        <f>ROUND(AM21/AL21,0)</f>
        <v>89476</v>
      </c>
    </row>
    <row r="22" spans="1:29" ht="12.75">
      <c r="A22" s="123" t="s">
        <v>111</v>
      </c>
      <c r="B22" s="39">
        <v>1</v>
      </c>
      <c r="C22" s="41">
        <v>300800</v>
      </c>
      <c r="D22" s="39">
        <v>5</v>
      </c>
      <c r="E22" s="40">
        <v>1066700</v>
      </c>
      <c r="F22" s="41">
        <f t="shared" si="0"/>
        <v>213340</v>
      </c>
      <c r="G22" s="179">
        <f t="shared" si="5"/>
        <v>53.949999999999996</v>
      </c>
      <c r="H22" s="40">
        <f t="shared" si="6"/>
        <v>8725600</v>
      </c>
      <c r="I22" s="41">
        <f t="shared" si="1"/>
        <v>161735</v>
      </c>
      <c r="J22" s="123" t="s">
        <v>111</v>
      </c>
      <c r="K22" s="39"/>
      <c r="L22" s="40"/>
      <c r="M22" s="41"/>
      <c r="N22" s="39"/>
      <c r="O22" s="40"/>
      <c r="P22" s="41"/>
      <c r="Q22" s="39"/>
      <c r="R22" s="40"/>
      <c r="S22" s="41"/>
      <c r="T22" s="178">
        <v>38.8</v>
      </c>
      <c r="U22" s="40">
        <v>6419700</v>
      </c>
      <c r="V22" s="41">
        <f t="shared" si="12"/>
        <v>165456</v>
      </c>
      <c r="W22" s="179">
        <v>6.55</v>
      </c>
      <c r="X22" s="40">
        <v>702100</v>
      </c>
      <c r="Y22" s="41">
        <f>ROUND(X22/W22,0)</f>
        <v>107191</v>
      </c>
      <c r="Z22" s="178">
        <v>8.6</v>
      </c>
      <c r="AA22" s="40">
        <v>1603800</v>
      </c>
      <c r="AB22" s="41">
        <f>ROUND(AA22/Z22,0)</f>
        <v>186488</v>
      </c>
      <c r="AC22" s="5"/>
    </row>
    <row r="23" spans="1:29" ht="12.75">
      <c r="A23" s="17" t="s">
        <v>112</v>
      </c>
      <c r="B23" s="39">
        <v>1</v>
      </c>
      <c r="C23" s="41">
        <v>281400</v>
      </c>
      <c r="D23" s="39">
        <v>7</v>
      </c>
      <c r="E23" s="40">
        <v>1739900</v>
      </c>
      <c r="F23" s="41">
        <f t="shared" si="0"/>
        <v>248557</v>
      </c>
      <c r="G23" s="39">
        <f t="shared" si="5"/>
        <v>62</v>
      </c>
      <c r="H23" s="40">
        <f t="shared" si="6"/>
        <v>10397500</v>
      </c>
      <c r="I23" s="41">
        <f t="shared" si="1"/>
        <v>167702</v>
      </c>
      <c r="J23" s="17" t="s">
        <v>112</v>
      </c>
      <c r="K23" s="39"/>
      <c r="L23" s="40"/>
      <c r="M23" s="41"/>
      <c r="N23" s="39"/>
      <c r="O23" s="40"/>
      <c r="P23" s="41"/>
      <c r="Q23" s="39"/>
      <c r="R23" s="40"/>
      <c r="S23" s="41"/>
      <c r="T23" s="39">
        <v>50</v>
      </c>
      <c r="U23" s="40">
        <v>8965400</v>
      </c>
      <c r="V23" s="41">
        <f t="shared" si="12"/>
        <v>179308</v>
      </c>
      <c r="W23" s="39">
        <v>12</v>
      </c>
      <c r="X23" s="40">
        <v>1432100</v>
      </c>
      <c r="Y23" s="41">
        <f>ROUND(X23/W23,0)</f>
        <v>119342</v>
      </c>
      <c r="Z23" s="39"/>
      <c r="AA23" s="40"/>
      <c r="AB23" s="41"/>
      <c r="AC23" s="5" t="s">
        <v>144</v>
      </c>
    </row>
    <row r="24" spans="1:29" ht="12.75">
      <c r="A24" s="17" t="s">
        <v>113</v>
      </c>
      <c r="B24" s="39">
        <v>1</v>
      </c>
      <c r="C24" s="41">
        <v>264500</v>
      </c>
      <c r="D24" s="39">
        <v>6</v>
      </c>
      <c r="E24" s="40">
        <v>1064380</v>
      </c>
      <c r="F24" s="41">
        <f t="shared" si="0"/>
        <v>177397</v>
      </c>
      <c r="G24" s="39">
        <f t="shared" si="5"/>
        <v>54</v>
      </c>
      <c r="H24" s="40">
        <f t="shared" si="6"/>
        <v>8601906</v>
      </c>
      <c r="I24" s="41">
        <f t="shared" si="1"/>
        <v>159295</v>
      </c>
      <c r="J24" s="17" t="s">
        <v>113</v>
      </c>
      <c r="K24" s="39"/>
      <c r="L24" s="40"/>
      <c r="M24" s="41"/>
      <c r="N24" s="39"/>
      <c r="O24" s="40"/>
      <c r="P24" s="41"/>
      <c r="Q24" s="39"/>
      <c r="R24" s="40"/>
      <c r="S24" s="41"/>
      <c r="T24" s="39">
        <v>47</v>
      </c>
      <c r="U24" s="40">
        <v>7858736</v>
      </c>
      <c r="V24" s="41">
        <f t="shared" si="12"/>
        <v>167207</v>
      </c>
      <c r="W24" s="39">
        <v>7</v>
      </c>
      <c r="X24" s="40">
        <v>743170</v>
      </c>
      <c r="Y24" s="41">
        <f>ROUND(X24/W24,0)</f>
        <v>106167</v>
      </c>
      <c r="Z24" s="39"/>
      <c r="AA24" s="40"/>
      <c r="AB24" s="41"/>
      <c r="AC24" s="5"/>
    </row>
    <row r="25" spans="1:28" ht="12.75">
      <c r="A25" s="17" t="s">
        <v>114</v>
      </c>
      <c r="B25" s="39">
        <v>1</v>
      </c>
      <c r="C25" s="41">
        <v>340250</v>
      </c>
      <c r="D25" s="39">
        <v>7</v>
      </c>
      <c r="E25" s="40">
        <v>1559141</v>
      </c>
      <c r="F25" s="41">
        <f t="shared" si="0"/>
        <v>222734</v>
      </c>
      <c r="G25" s="39">
        <f t="shared" si="5"/>
        <v>54</v>
      </c>
      <c r="H25" s="40">
        <f t="shared" si="6"/>
        <v>7904818</v>
      </c>
      <c r="I25" s="41">
        <f t="shared" si="1"/>
        <v>146386</v>
      </c>
      <c r="J25" s="17" t="s">
        <v>114</v>
      </c>
      <c r="K25" s="39"/>
      <c r="L25" s="40"/>
      <c r="M25" s="41"/>
      <c r="N25" s="39"/>
      <c r="O25" s="40"/>
      <c r="P25" s="41"/>
      <c r="Q25" s="39"/>
      <c r="R25" s="40"/>
      <c r="S25" s="41"/>
      <c r="T25" s="39">
        <v>29</v>
      </c>
      <c r="U25" s="40">
        <v>4987108</v>
      </c>
      <c r="V25" s="41">
        <f t="shared" si="12"/>
        <v>171969</v>
      </c>
      <c r="W25" s="39">
        <v>23</v>
      </c>
      <c r="X25" s="40">
        <v>2653230</v>
      </c>
      <c r="Y25" s="41">
        <f>ROUND(X25/W25,0)</f>
        <v>115358</v>
      </c>
      <c r="Z25" s="39">
        <v>2</v>
      </c>
      <c r="AA25" s="40">
        <v>264480</v>
      </c>
      <c r="AB25" s="41">
        <f>ROUND(AA25/Z25,0)</f>
        <v>132240</v>
      </c>
    </row>
    <row r="26" spans="1:28" ht="12.75">
      <c r="A26" s="17" t="s">
        <v>115</v>
      </c>
      <c r="B26" s="39">
        <v>1</v>
      </c>
      <c r="C26" s="41">
        <v>282700</v>
      </c>
      <c r="D26" s="39">
        <v>3</v>
      </c>
      <c r="E26" s="40">
        <v>605900</v>
      </c>
      <c r="F26" s="41">
        <f t="shared" si="0"/>
        <v>201967</v>
      </c>
      <c r="G26" s="39">
        <f t="shared" si="5"/>
        <v>21</v>
      </c>
      <c r="H26" s="40">
        <f t="shared" si="6"/>
        <v>3760800</v>
      </c>
      <c r="I26" s="41">
        <f t="shared" si="1"/>
        <v>179086</v>
      </c>
      <c r="J26" s="17" t="s">
        <v>115</v>
      </c>
      <c r="K26" s="39"/>
      <c r="L26" s="40"/>
      <c r="M26" s="41"/>
      <c r="N26" s="39"/>
      <c r="O26" s="40"/>
      <c r="P26" s="41"/>
      <c r="Q26" s="39"/>
      <c r="R26" s="40"/>
      <c r="S26" s="41"/>
      <c r="T26" s="39">
        <v>21</v>
      </c>
      <c r="U26" s="40">
        <v>3760800</v>
      </c>
      <c r="V26" s="41">
        <f t="shared" si="12"/>
        <v>179086</v>
      </c>
      <c r="W26" s="39"/>
      <c r="X26" s="40"/>
      <c r="Y26" s="41"/>
      <c r="Z26" s="39"/>
      <c r="AA26" s="40"/>
      <c r="AB26" s="41"/>
    </row>
    <row r="27" spans="1:28" ht="12.75">
      <c r="A27" s="17" t="s">
        <v>116</v>
      </c>
      <c r="B27" s="39">
        <v>1</v>
      </c>
      <c r="C27" s="41">
        <v>325600</v>
      </c>
      <c r="D27" s="39">
        <v>2</v>
      </c>
      <c r="E27" s="40">
        <v>496200</v>
      </c>
      <c r="F27" s="41">
        <f t="shared" si="0"/>
        <v>248100</v>
      </c>
      <c r="G27" s="39">
        <f t="shared" si="5"/>
        <v>69</v>
      </c>
      <c r="H27" s="40">
        <f t="shared" si="6"/>
        <v>12382100</v>
      </c>
      <c r="I27" s="41">
        <f t="shared" si="1"/>
        <v>179451</v>
      </c>
      <c r="J27" s="17" t="s">
        <v>167</v>
      </c>
      <c r="K27" s="39"/>
      <c r="L27" s="40"/>
      <c r="M27" s="41"/>
      <c r="N27" s="39"/>
      <c r="O27" s="40"/>
      <c r="P27" s="41"/>
      <c r="Q27" s="39"/>
      <c r="R27" s="40"/>
      <c r="S27" s="41"/>
      <c r="T27" s="39">
        <v>69</v>
      </c>
      <c r="U27" s="40">
        <v>12382100</v>
      </c>
      <c r="V27" s="41">
        <f t="shared" si="12"/>
        <v>179451</v>
      </c>
      <c r="W27" s="39"/>
      <c r="X27" s="40"/>
      <c r="Y27" s="41"/>
      <c r="Z27" s="39"/>
      <c r="AA27" s="40"/>
      <c r="AB27" s="41"/>
    </row>
    <row r="28" spans="1:28" ht="12.75">
      <c r="A28" s="17" t="s">
        <v>117</v>
      </c>
      <c r="B28" s="39">
        <v>1</v>
      </c>
      <c r="C28" s="41">
        <v>294200</v>
      </c>
      <c r="D28" s="39">
        <v>2</v>
      </c>
      <c r="E28" s="40">
        <v>410060</v>
      </c>
      <c r="F28" s="41">
        <f t="shared" si="0"/>
        <v>205030</v>
      </c>
      <c r="G28" s="39">
        <f t="shared" si="5"/>
        <v>51</v>
      </c>
      <c r="H28" s="40">
        <f t="shared" si="6"/>
        <v>9276600</v>
      </c>
      <c r="I28" s="41">
        <f t="shared" si="1"/>
        <v>181894</v>
      </c>
      <c r="J28" s="17" t="s">
        <v>168</v>
      </c>
      <c r="K28" s="39"/>
      <c r="L28" s="40"/>
      <c r="M28" s="41"/>
      <c r="N28" s="39"/>
      <c r="O28" s="40"/>
      <c r="P28" s="41"/>
      <c r="Q28" s="39"/>
      <c r="R28" s="40"/>
      <c r="S28" s="41"/>
      <c r="T28" s="39">
        <v>51</v>
      </c>
      <c r="U28" s="40">
        <v>9276600</v>
      </c>
      <c r="V28" s="41">
        <f t="shared" si="12"/>
        <v>181894</v>
      </c>
      <c r="W28" s="39"/>
      <c r="X28" s="40"/>
      <c r="Y28" s="41"/>
      <c r="Z28" s="39"/>
      <c r="AA28" s="40"/>
      <c r="AB28" s="41"/>
    </row>
    <row r="29" spans="1:28" ht="12.75">
      <c r="A29" s="17" t="s">
        <v>118</v>
      </c>
      <c r="B29" s="39">
        <v>1</v>
      </c>
      <c r="C29" s="41">
        <v>327625</v>
      </c>
      <c r="D29" s="39">
        <v>6</v>
      </c>
      <c r="E29" s="40">
        <v>1410483</v>
      </c>
      <c r="F29" s="41">
        <f t="shared" si="0"/>
        <v>235081</v>
      </c>
      <c r="G29" s="39">
        <f t="shared" si="5"/>
        <v>51</v>
      </c>
      <c r="H29" s="40">
        <f t="shared" si="6"/>
        <v>9833900</v>
      </c>
      <c r="I29" s="41">
        <f t="shared" si="1"/>
        <v>192822</v>
      </c>
      <c r="J29" s="17" t="s">
        <v>118</v>
      </c>
      <c r="K29" s="39"/>
      <c r="L29" s="40"/>
      <c r="M29" s="41"/>
      <c r="N29" s="39"/>
      <c r="O29" s="40"/>
      <c r="P29" s="41"/>
      <c r="Q29" s="39"/>
      <c r="R29" s="40"/>
      <c r="S29" s="41"/>
      <c r="T29" s="39">
        <v>35</v>
      </c>
      <c r="U29" s="40">
        <v>6559792</v>
      </c>
      <c r="V29" s="41">
        <f t="shared" si="12"/>
        <v>187423</v>
      </c>
      <c r="W29" s="39"/>
      <c r="X29" s="40"/>
      <c r="Y29" s="41"/>
      <c r="Z29" s="39">
        <v>16</v>
      </c>
      <c r="AA29" s="40">
        <v>3274108</v>
      </c>
      <c r="AB29" s="41">
        <f>ROUND(AA29/Z29,0)</f>
        <v>204632</v>
      </c>
    </row>
    <row r="30" spans="1:28" ht="12.75">
      <c r="A30" s="17" t="s">
        <v>119</v>
      </c>
      <c r="B30" s="39">
        <v>1</v>
      </c>
      <c r="C30" s="41">
        <v>321400</v>
      </c>
      <c r="D30" s="39">
        <v>2</v>
      </c>
      <c r="E30" s="40">
        <v>509400</v>
      </c>
      <c r="F30" s="41">
        <f t="shared" si="0"/>
        <v>254700</v>
      </c>
      <c r="G30" s="178">
        <f t="shared" si="5"/>
        <v>52.5</v>
      </c>
      <c r="H30" s="40">
        <f t="shared" si="6"/>
        <v>8916000</v>
      </c>
      <c r="I30" s="41">
        <f t="shared" si="1"/>
        <v>169829</v>
      </c>
      <c r="J30" s="17" t="s">
        <v>119</v>
      </c>
      <c r="K30" s="39"/>
      <c r="L30" s="40"/>
      <c r="M30" s="41"/>
      <c r="N30" s="39"/>
      <c r="O30" s="40"/>
      <c r="P30" s="41"/>
      <c r="Q30" s="39"/>
      <c r="R30" s="40"/>
      <c r="S30" s="41"/>
      <c r="T30" s="178">
        <v>52.5</v>
      </c>
      <c r="U30" s="40">
        <v>8916000</v>
      </c>
      <c r="V30" s="41">
        <f t="shared" si="12"/>
        <v>169829</v>
      </c>
      <c r="W30" s="39"/>
      <c r="X30" s="40"/>
      <c r="Y30" s="41"/>
      <c r="Z30" s="39"/>
      <c r="AA30" s="40"/>
      <c r="AB30" s="41"/>
    </row>
    <row r="31" spans="1:28" ht="12.75">
      <c r="A31" s="17" t="s">
        <v>120</v>
      </c>
      <c r="B31" s="39">
        <v>1</v>
      </c>
      <c r="C31" s="41">
        <v>322700</v>
      </c>
      <c r="D31" s="39">
        <v>2</v>
      </c>
      <c r="E31" s="40">
        <v>431700</v>
      </c>
      <c r="F31" s="41">
        <f t="shared" si="0"/>
        <v>215850</v>
      </c>
      <c r="G31" s="39">
        <f t="shared" si="5"/>
        <v>19</v>
      </c>
      <c r="H31" s="40">
        <f t="shared" si="6"/>
        <v>3153800</v>
      </c>
      <c r="I31" s="41">
        <f t="shared" si="1"/>
        <v>165989</v>
      </c>
      <c r="J31" s="17" t="s">
        <v>169</v>
      </c>
      <c r="K31" s="39"/>
      <c r="L31" s="40"/>
      <c r="M31" s="41"/>
      <c r="N31" s="39"/>
      <c r="O31" s="40"/>
      <c r="P31" s="41"/>
      <c r="Q31" s="39"/>
      <c r="R31" s="40"/>
      <c r="S31" s="41"/>
      <c r="T31" s="39"/>
      <c r="U31" s="40"/>
      <c r="V31" s="41"/>
      <c r="W31" s="39"/>
      <c r="X31" s="40"/>
      <c r="Y31" s="41"/>
      <c r="Z31" s="39">
        <v>19</v>
      </c>
      <c r="AA31" s="40">
        <v>3153800</v>
      </c>
      <c r="AB31" s="41">
        <f>ROUND(AA31/Z31,0)</f>
        <v>165989</v>
      </c>
    </row>
    <row r="32" spans="1:28" ht="12.75">
      <c r="A32" s="17" t="s">
        <v>121</v>
      </c>
      <c r="B32" s="39">
        <v>1</v>
      </c>
      <c r="C32" s="41">
        <v>250600</v>
      </c>
      <c r="D32" s="39">
        <v>2</v>
      </c>
      <c r="E32" s="40">
        <v>401400</v>
      </c>
      <c r="F32" s="41">
        <f t="shared" si="0"/>
        <v>200700</v>
      </c>
      <c r="G32" s="178">
        <v>29.5</v>
      </c>
      <c r="H32" s="40">
        <v>4444172</v>
      </c>
      <c r="I32" s="41">
        <f t="shared" si="1"/>
        <v>150650</v>
      </c>
      <c r="J32" s="17" t="s">
        <v>121</v>
      </c>
      <c r="K32" s="39"/>
      <c r="L32" s="40"/>
      <c r="M32" s="41"/>
      <c r="N32" s="39"/>
      <c r="O32" s="40"/>
      <c r="P32" s="41"/>
      <c r="Q32" s="39"/>
      <c r="R32" s="40"/>
      <c r="S32" s="41"/>
      <c r="T32" s="39"/>
      <c r="U32" s="40"/>
      <c r="V32" s="41"/>
      <c r="W32" s="39"/>
      <c r="X32" s="40"/>
      <c r="Y32" s="41"/>
      <c r="Z32" s="39"/>
      <c r="AA32" s="40"/>
      <c r="AB32" s="41"/>
    </row>
    <row r="33" spans="1:28" ht="13.5" thickBot="1">
      <c r="A33" s="17" t="s">
        <v>140</v>
      </c>
      <c r="B33" s="39"/>
      <c r="C33" s="41"/>
      <c r="D33" s="39">
        <v>1</v>
      </c>
      <c r="E33" s="40">
        <v>222395</v>
      </c>
      <c r="F33" s="41">
        <f t="shared" si="0"/>
        <v>222395</v>
      </c>
      <c r="G33" s="176">
        <v>5</v>
      </c>
      <c r="H33" s="177">
        <v>684700</v>
      </c>
      <c r="I33" s="41">
        <f t="shared" si="1"/>
        <v>136940</v>
      </c>
      <c r="J33" s="17" t="s">
        <v>170</v>
      </c>
      <c r="K33" s="39"/>
      <c r="L33" s="40"/>
      <c r="M33" s="41"/>
      <c r="N33" s="39"/>
      <c r="O33" s="40"/>
      <c r="P33" s="41"/>
      <c r="Q33" s="39"/>
      <c r="R33" s="40"/>
      <c r="S33" s="41"/>
      <c r="T33" s="39"/>
      <c r="U33" s="40"/>
      <c r="V33" s="41"/>
      <c r="W33" s="39"/>
      <c r="X33" s="40"/>
      <c r="Y33" s="41"/>
      <c r="Z33" s="39"/>
      <c r="AA33" s="40"/>
      <c r="AB33" s="41"/>
    </row>
    <row r="34" spans="1:28" ht="13.5" thickTop="1">
      <c r="A34" s="22" t="s">
        <v>72</v>
      </c>
      <c r="B34" s="130">
        <f>SUM(B6:B33)</f>
        <v>27</v>
      </c>
      <c r="C34" s="133">
        <f>SUM(C6:C33)</f>
        <v>7531499</v>
      </c>
      <c r="D34" s="130">
        <f>SUM(D6:D33)</f>
        <v>79</v>
      </c>
      <c r="E34" s="131">
        <f>SUM(E6:E33)</f>
        <v>17004431</v>
      </c>
      <c r="F34" s="133"/>
      <c r="G34" s="130">
        <f>SUM(G6:G33)</f>
        <v>1082.52</v>
      </c>
      <c r="H34" s="131">
        <f>SUM(H6:H33)</f>
        <v>180012796</v>
      </c>
      <c r="I34" s="133"/>
      <c r="J34" s="22" t="s">
        <v>72</v>
      </c>
      <c r="K34" s="130">
        <f>SUM(K6:K33)</f>
        <v>117.57</v>
      </c>
      <c r="L34" s="131">
        <f>SUM(L6:L33)</f>
        <v>19505328</v>
      </c>
      <c r="M34" s="133"/>
      <c r="N34" s="130">
        <f>SUM(N6:N33)</f>
        <v>193.95</v>
      </c>
      <c r="O34" s="131">
        <f>SUM(O6:O33)</f>
        <v>32438055</v>
      </c>
      <c r="P34" s="133"/>
      <c r="Q34" s="130">
        <f>SUM(Q6:Q33)</f>
        <v>103.3</v>
      </c>
      <c r="R34" s="131">
        <f>SUM(R6:R33)</f>
        <v>15811353</v>
      </c>
      <c r="S34" s="133"/>
      <c r="T34" s="130">
        <f>SUM(T6:T33)</f>
        <v>446.05</v>
      </c>
      <c r="U34" s="131">
        <f>SUM(U6:U33)</f>
        <v>78229736</v>
      </c>
      <c r="V34" s="133"/>
      <c r="W34" s="130">
        <f>SUM(W6:W33)</f>
        <v>58.55</v>
      </c>
      <c r="X34" s="131">
        <f>SUM(X6:X33)</f>
        <v>7112400</v>
      </c>
      <c r="Y34" s="133"/>
      <c r="Z34" s="130">
        <f>SUM(Z6:Z33)</f>
        <v>56.6</v>
      </c>
      <c r="AA34" s="131">
        <f>SUM(AA6:AA33)</f>
        <v>10153988</v>
      </c>
      <c r="AB34" s="133"/>
    </row>
  </sheetData>
  <sheetProtection/>
  <printOptions horizontalCentered="1"/>
  <pageMargins left="0.1968503937007874" right="0.1968503937007874" top="0.5905511811023623" bottom="0.3937007874015748" header="0.1968503937007874" footer="0.1968503937007874"/>
  <pageSetup horizontalDpi="300" verticalDpi="300" orientation="landscape" paperSize="9" scale="80" r:id="rId1"/>
  <headerFooter alignWithMargins="0">
    <oddHeader>&amp;C&amp;"Times New Roman CE,Félkövér"&amp;12Pedagógus átlagbérek
2008. évi bérszabályozás adatai alapján</oddHeader>
    <oddFooter>&amp;L&amp;D&amp;C&amp;Z&amp;F\&amp;A   Oláhné Pásztr Andrea&amp;R&amp;P. oldal/&amp;N</oddFooter>
  </headerFooter>
  <colBreaks count="2" manualBreakCount="2">
    <brk id="9" max="65535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23.125" style="5" customWidth="1"/>
    <col min="2" max="2" width="8.375" style="0" bestFit="1" customWidth="1"/>
    <col min="3" max="3" width="7.375" style="0" customWidth="1"/>
    <col min="4" max="4" width="11.125" style="0" customWidth="1"/>
    <col min="5" max="5" width="9.125" style="0" bestFit="1" customWidth="1"/>
    <col min="6" max="6" width="7.50390625" style="0" customWidth="1"/>
    <col min="7" max="7" width="11.50390625" style="0" bestFit="1" customWidth="1"/>
    <col min="8" max="8" width="8.375" style="0" bestFit="1" customWidth="1"/>
    <col min="9" max="9" width="7.00390625" style="0" customWidth="1"/>
    <col min="10" max="10" width="12.125" style="0" bestFit="1" customWidth="1"/>
    <col min="11" max="11" width="2.50390625" style="0" customWidth="1"/>
  </cols>
  <sheetData>
    <row r="1" spans="1:10" ht="12.75">
      <c r="A1" s="91" t="s">
        <v>0</v>
      </c>
      <c r="B1" s="218" t="s">
        <v>177</v>
      </c>
      <c r="C1" s="219"/>
      <c r="D1" s="188"/>
      <c r="E1" s="218" t="s">
        <v>177</v>
      </c>
      <c r="F1" s="219"/>
      <c r="G1" s="188"/>
      <c r="H1" s="219" t="s">
        <v>184</v>
      </c>
      <c r="I1" s="219"/>
      <c r="J1" s="188"/>
    </row>
    <row r="2" spans="1:10" ht="12.75">
      <c r="A2" s="90"/>
      <c r="B2" s="213" t="s">
        <v>178</v>
      </c>
      <c r="C2" s="214"/>
      <c r="D2" s="215"/>
      <c r="E2" s="213" t="s">
        <v>183</v>
      </c>
      <c r="F2" s="214"/>
      <c r="G2" s="215"/>
      <c r="H2" s="214" t="s">
        <v>185</v>
      </c>
      <c r="I2" s="214"/>
      <c r="J2" s="215"/>
    </row>
    <row r="3" spans="1:10" ht="12.75">
      <c r="A3" s="90"/>
      <c r="B3" s="168" t="s">
        <v>176</v>
      </c>
      <c r="C3" s="169" t="s">
        <v>179</v>
      </c>
      <c r="D3" s="170" t="s">
        <v>181</v>
      </c>
      <c r="E3" s="168" t="s">
        <v>176</v>
      </c>
      <c r="F3" s="169" t="s">
        <v>179</v>
      </c>
      <c r="G3" s="170" t="s">
        <v>181</v>
      </c>
      <c r="H3" s="216" t="s">
        <v>176</v>
      </c>
      <c r="I3" s="169" t="s">
        <v>179</v>
      </c>
      <c r="J3" s="170" t="s">
        <v>181</v>
      </c>
    </row>
    <row r="4" spans="1:10" ht="12.75">
      <c r="A4" s="210"/>
      <c r="B4" s="168" t="s">
        <v>189</v>
      </c>
      <c r="C4" s="169" t="s">
        <v>180</v>
      </c>
      <c r="D4" s="170" t="s">
        <v>182</v>
      </c>
      <c r="E4" s="168" t="s">
        <v>189</v>
      </c>
      <c r="F4" s="169" t="s">
        <v>180</v>
      </c>
      <c r="G4" s="170" t="s">
        <v>182</v>
      </c>
      <c r="H4" s="216" t="s">
        <v>189</v>
      </c>
      <c r="I4" s="169" t="s">
        <v>180</v>
      </c>
      <c r="J4" s="170" t="s">
        <v>182</v>
      </c>
    </row>
    <row r="5" spans="1:10" ht="12.75">
      <c r="A5" s="115"/>
      <c r="B5" s="171"/>
      <c r="C5" s="173"/>
      <c r="D5" s="172" t="s">
        <v>188</v>
      </c>
      <c r="E5" s="171"/>
      <c r="F5" s="173"/>
      <c r="G5" s="172" t="s">
        <v>188</v>
      </c>
      <c r="H5" s="217"/>
      <c r="I5" s="173"/>
      <c r="J5" s="172" t="s">
        <v>188</v>
      </c>
    </row>
    <row r="6" spans="1:10" ht="12.75">
      <c r="A6" s="123" t="s">
        <v>93</v>
      </c>
      <c r="B6" s="228">
        <v>62.5</v>
      </c>
      <c r="C6" s="127">
        <f>ROUND(D6/B6/16,0)</f>
        <v>1835</v>
      </c>
      <c r="D6" s="164">
        <v>1835168</v>
      </c>
      <c r="E6" s="228">
        <v>10.3</v>
      </c>
      <c r="F6" s="127">
        <f>ROUND(G6/E6/16,0)</f>
        <v>1748</v>
      </c>
      <c r="G6" s="164">
        <v>287989</v>
      </c>
      <c r="H6" s="228">
        <f>E6-B6</f>
        <v>-52.2</v>
      </c>
      <c r="I6" s="127">
        <f>F6-C6</f>
        <v>-87</v>
      </c>
      <c r="J6" s="164">
        <f>G6-D6</f>
        <v>-1547179</v>
      </c>
    </row>
    <row r="7" spans="1:10" ht="12.75">
      <c r="A7" s="123" t="s">
        <v>94</v>
      </c>
      <c r="B7" s="211">
        <v>37</v>
      </c>
      <c r="C7" s="40">
        <f aca="true" t="shared" si="0" ref="C7:C32">ROUND(D7/B7/16,0)</f>
        <v>2122</v>
      </c>
      <c r="D7" s="41">
        <v>1256020</v>
      </c>
      <c r="E7" s="211">
        <v>39</v>
      </c>
      <c r="F7" s="40">
        <f aca="true" t="shared" si="1" ref="F7:F32">ROUND(G7/E7/16,0)</f>
        <v>1648</v>
      </c>
      <c r="G7" s="41">
        <v>1028096</v>
      </c>
      <c r="H7" s="211">
        <f aca="true" t="shared" si="2" ref="H7:H31">E7-B7</f>
        <v>2</v>
      </c>
      <c r="I7" s="40">
        <f>F7-C7</f>
        <v>-474</v>
      </c>
      <c r="J7" s="41">
        <f aca="true" t="shared" si="3" ref="J7:J31">G7-D7</f>
        <v>-227924</v>
      </c>
    </row>
    <row r="8" spans="1:10" ht="12.75">
      <c r="A8" s="123" t="s">
        <v>95</v>
      </c>
      <c r="B8" s="211">
        <v>45.5</v>
      </c>
      <c r="C8" s="40">
        <f t="shared" si="0"/>
        <v>1909</v>
      </c>
      <c r="D8" s="41">
        <v>1389456</v>
      </c>
      <c r="E8" s="211">
        <v>27</v>
      </c>
      <c r="F8" s="40">
        <f t="shared" si="1"/>
        <v>1769</v>
      </c>
      <c r="G8" s="41">
        <v>764256</v>
      </c>
      <c r="H8" s="211">
        <f t="shared" si="2"/>
        <v>-18.5</v>
      </c>
      <c r="I8" s="40">
        <f aca="true" t="shared" si="4" ref="I8:I31">F8-C8</f>
        <v>-140</v>
      </c>
      <c r="J8" s="41">
        <f t="shared" si="3"/>
        <v>-625200</v>
      </c>
    </row>
    <row r="9" spans="1:10" ht="12.75">
      <c r="A9" s="123" t="s">
        <v>96</v>
      </c>
      <c r="B9" s="211">
        <v>15.2</v>
      </c>
      <c r="C9" s="40">
        <f t="shared" si="0"/>
        <v>1725</v>
      </c>
      <c r="D9" s="41">
        <v>419418</v>
      </c>
      <c r="E9" s="211">
        <v>5.9</v>
      </c>
      <c r="F9" s="40">
        <f t="shared" si="1"/>
        <v>1693</v>
      </c>
      <c r="G9" s="41">
        <v>159819</v>
      </c>
      <c r="H9" s="211">
        <f t="shared" si="2"/>
        <v>-9.299999999999999</v>
      </c>
      <c r="I9" s="40">
        <f t="shared" si="4"/>
        <v>-32</v>
      </c>
      <c r="J9" s="41">
        <f t="shared" si="3"/>
        <v>-259599</v>
      </c>
    </row>
    <row r="10" spans="1:10" ht="12.75">
      <c r="A10" s="123" t="s">
        <v>97</v>
      </c>
      <c r="B10" s="211">
        <v>70</v>
      </c>
      <c r="C10" s="40">
        <f t="shared" si="0"/>
        <v>1896</v>
      </c>
      <c r="D10" s="41">
        <v>2123520</v>
      </c>
      <c r="E10" s="211">
        <v>0</v>
      </c>
      <c r="F10" s="40">
        <v>0</v>
      </c>
      <c r="G10" s="41">
        <v>0</v>
      </c>
      <c r="H10" s="211">
        <f t="shared" si="2"/>
        <v>-70</v>
      </c>
      <c r="I10" s="40">
        <f t="shared" si="4"/>
        <v>-1896</v>
      </c>
      <c r="J10" s="41">
        <f t="shared" si="3"/>
        <v>-2123520</v>
      </c>
    </row>
    <row r="11" spans="1:10" ht="12.75">
      <c r="A11" s="123" t="s">
        <v>98</v>
      </c>
      <c r="B11" s="211">
        <v>26</v>
      </c>
      <c r="C11" s="40">
        <f t="shared" si="0"/>
        <v>2027</v>
      </c>
      <c r="D11" s="41">
        <v>843280</v>
      </c>
      <c r="E11" s="211">
        <v>7</v>
      </c>
      <c r="F11" s="40">
        <f t="shared" si="1"/>
        <v>1733</v>
      </c>
      <c r="G11" s="41">
        <v>194112</v>
      </c>
      <c r="H11" s="211">
        <f t="shared" si="2"/>
        <v>-19</v>
      </c>
      <c r="I11" s="40">
        <f t="shared" si="4"/>
        <v>-294</v>
      </c>
      <c r="J11" s="41">
        <f t="shared" si="3"/>
        <v>-649168</v>
      </c>
    </row>
    <row r="12" spans="1:10" ht="12.75">
      <c r="A12" s="123" t="s">
        <v>101</v>
      </c>
      <c r="B12" s="211">
        <v>20</v>
      </c>
      <c r="C12" s="40">
        <f t="shared" si="0"/>
        <v>1791</v>
      </c>
      <c r="D12" s="41">
        <v>573072</v>
      </c>
      <c r="E12" s="211">
        <v>17</v>
      </c>
      <c r="F12" s="40">
        <f t="shared" si="1"/>
        <v>1720</v>
      </c>
      <c r="G12" s="41">
        <v>467824</v>
      </c>
      <c r="H12" s="211">
        <f t="shared" si="2"/>
        <v>-3</v>
      </c>
      <c r="I12" s="40">
        <f t="shared" si="4"/>
        <v>-71</v>
      </c>
      <c r="J12" s="41">
        <f t="shared" si="3"/>
        <v>-105248</v>
      </c>
    </row>
    <row r="13" spans="1:10" ht="12.75">
      <c r="A13" s="123" t="s">
        <v>102</v>
      </c>
      <c r="B13" s="211">
        <v>6</v>
      </c>
      <c r="C13" s="40">
        <f t="shared" si="0"/>
        <v>1642</v>
      </c>
      <c r="D13" s="41">
        <v>157584</v>
      </c>
      <c r="E13" s="211">
        <v>0</v>
      </c>
      <c r="F13" s="40">
        <v>0</v>
      </c>
      <c r="G13" s="41">
        <v>0</v>
      </c>
      <c r="H13" s="211">
        <f t="shared" si="2"/>
        <v>-6</v>
      </c>
      <c r="I13" s="40">
        <f t="shared" si="4"/>
        <v>-1642</v>
      </c>
      <c r="J13" s="41">
        <f t="shared" si="3"/>
        <v>-157584</v>
      </c>
    </row>
    <row r="14" spans="1:10" ht="12.75">
      <c r="A14" s="123" t="s">
        <v>103</v>
      </c>
      <c r="B14" s="211">
        <v>57.3</v>
      </c>
      <c r="C14" s="40">
        <f t="shared" si="0"/>
        <v>1620</v>
      </c>
      <c r="D14" s="41">
        <v>1485635</v>
      </c>
      <c r="E14" s="211">
        <v>70.1</v>
      </c>
      <c r="F14" s="40">
        <f t="shared" si="1"/>
        <v>1574</v>
      </c>
      <c r="G14" s="41">
        <v>1765667</v>
      </c>
      <c r="H14" s="211">
        <f t="shared" si="2"/>
        <v>12.799999999999997</v>
      </c>
      <c r="I14" s="40">
        <f t="shared" si="4"/>
        <v>-46</v>
      </c>
      <c r="J14" s="41">
        <f t="shared" si="3"/>
        <v>280032</v>
      </c>
    </row>
    <row r="15" spans="1:10" ht="12.75">
      <c r="A15" s="123" t="s">
        <v>104</v>
      </c>
      <c r="B15" s="211">
        <v>30</v>
      </c>
      <c r="C15" s="40">
        <f t="shared" si="0"/>
        <v>1875</v>
      </c>
      <c r="D15" s="41">
        <v>899952</v>
      </c>
      <c r="E15" s="211">
        <v>17</v>
      </c>
      <c r="F15" s="40">
        <f t="shared" si="1"/>
        <v>1762</v>
      </c>
      <c r="G15" s="41">
        <v>479392</v>
      </c>
      <c r="H15" s="211">
        <f t="shared" si="2"/>
        <v>-13</v>
      </c>
      <c r="I15" s="40">
        <f t="shared" si="4"/>
        <v>-113</v>
      </c>
      <c r="J15" s="41">
        <f t="shared" si="3"/>
        <v>-420560</v>
      </c>
    </row>
    <row r="16" spans="1:10" ht="12.75">
      <c r="A16" s="123" t="s">
        <v>105</v>
      </c>
      <c r="B16" s="211">
        <v>149.3</v>
      </c>
      <c r="C16" s="40">
        <f t="shared" si="0"/>
        <v>1961</v>
      </c>
      <c r="D16" s="41">
        <v>4683882</v>
      </c>
      <c r="E16" s="211">
        <v>103.5</v>
      </c>
      <c r="F16" s="40">
        <f t="shared" si="1"/>
        <v>1773</v>
      </c>
      <c r="G16" s="41">
        <v>2935992</v>
      </c>
      <c r="H16" s="211">
        <f t="shared" si="2"/>
        <v>-45.80000000000001</v>
      </c>
      <c r="I16" s="40">
        <f t="shared" si="4"/>
        <v>-188</v>
      </c>
      <c r="J16" s="41">
        <f t="shared" si="3"/>
        <v>-1747890</v>
      </c>
    </row>
    <row r="17" spans="1:10" ht="12.75">
      <c r="A17" s="123" t="s">
        <v>106</v>
      </c>
      <c r="B17" s="211">
        <v>40</v>
      </c>
      <c r="C17" s="40">
        <f t="shared" si="0"/>
        <v>1801</v>
      </c>
      <c r="D17" s="41">
        <v>1152584</v>
      </c>
      <c r="E17" s="211">
        <v>23.4</v>
      </c>
      <c r="F17" s="40">
        <f t="shared" si="1"/>
        <v>1661</v>
      </c>
      <c r="G17" s="41">
        <v>621959</v>
      </c>
      <c r="H17" s="211">
        <f t="shared" si="2"/>
        <v>-16.6</v>
      </c>
      <c r="I17" s="40">
        <f t="shared" si="4"/>
        <v>-140</v>
      </c>
      <c r="J17" s="41">
        <f t="shared" si="3"/>
        <v>-530625</v>
      </c>
    </row>
    <row r="18" spans="1:10" ht="12.75">
      <c r="A18" s="123" t="s">
        <v>107</v>
      </c>
      <c r="B18" s="211">
        <v>62</v>
      </c>
      <c r="C18" s="40">
        <f t="shared" si="0"/>
        <v>1793</v>
      </c>
      <c r="D18" s="41">
        <v>1778768</v>
      </c>
      <c r="E18" s="211">
        <v>40</v>
      </c>
      <c r="F18" s="40">
        <f t="shared" si="1"/>
        <v>1715</v>
      </c>
      <c r="G18" s="41">
        <v>1097424</v>
      </c>
      <c r="H18" s="211">
        <f t="shared" si="2"/>
        <v>-22</v>
      </c>
      <c r="I18" s="40">
        <f t="shared" si="4"/>
        <v>-78</v>
      </c>
      <c r="J18" s="41">
        <f t="shared" si="3"/>
        <v>-681344</v>
      </c>
    </row>
    <row r="19" spans="1:10" ht="12.75">
      <c r="A19" s="123" t="s">
        <v>108</v>
      </c>
      <c r="B19" s="211">
        <v>47.9</v>
      </c>
      <c r="C19" s="40">
        <f t="shared" si="0"/>
        <v>1797</v>
      </c>
      <c r="D19" s="41">
        <v>1377432</v>
      </c>
      <c r="E19" s="211">
        <v>44.9</v>
      </c>
      <c r="F19" s="40">
        <f t="shared" si="1"/>
        <v>1560</v>
      </c>
      <c r="G19" s="41">
        <v>1120535</v>
      </c>
      <c r="H19" s="211">
        <f t="shared" si="2"/>
        <v>-3</v>
      </c>
      <c r="I19" s="40">
        <f t="shared" si="4"/>
        <v>-237</v>
      </c>
      <c r="J19" s="41">
        <f t="shared" si="3"/>
        <v>-256897</v>
      </c>
    </row>
    <row r="20" spans="1:10" ht="12.75">
      <c r="A20" s="123" t="s">
        <v>109</v>
      </c>
      <c r="B20" s="211">
        <v>266</v>
      </c>
      <c r="C20" s="40">
        <f t="shared" si="0"/>
        <v>2104</v>
      </c>
      <c r="D20" s="41">
        <v>8955232</v>
      </c>
      <c r="E20" s="211">
        <v>238</v>
      </c>
      <c r="F20" s="40">
        <f t="shared" si="1"/>
        <v>1920</v>
      </c>
      <c r="G20" s="41">
        <v>7310688</v>
      </c>
      <c r="H20" s="211">
        <f t="shared" si="2"/>
        <v>-28</v>
      </c>
      <c r="I20" s="40">
        <f t="shared" si="4"/>
        <v>-184</v>
      </c>
      <c r="J20" s="41">
        <f t="shared" si="3"/>
        <v>-1644544</v>
      </c>
    </row>
    <row r="21" spans="1:10" ht="12.75">
      <c r="A21" s="123" t="s">
        <v>110</v>
      </c>
      <c r="B21" s="211">
        <v>257</v>
      </c>
      <c r="C21" s="40">
        <f t="shared" si="0"/>
        <v>1963</v>
      </c>
      <c r="D21" s="41">
        <v>8070576</v>
      </c>
      <c r="E21" s="211">
        <v>254</v>
      </c>
      <c r="F21" s="40">
        <f t="shared" si="1"/>
        <v>1795</v>
      </c>
      <c r="G21" s="41">
        <v>7296544</v>
      </c>
      <c r="H21" s="211">
        <f t="shared" si="2"/>
        <v>-3</v>
      </c>
      <c r="I21" s="40">
        <f t="shared" si="4"/>
        <v>-168</v>
      </c>
      <c r="J21" s="41">
        <f t="shared" si="3"/>
        <v>-774032</v>
      </c>
    </row>
    <row r="22" spans="1:10" ht="12.75">
      <c r="A22" s="123" t="s">
        <v>111</v>
      </c>
      <c r="B22" s="211">
        <v>138.5</v>
      </c>
      <c r="C22" s="40">
        <f t="shared" si="0"/>
        <v>1704</v>
      </c>
      <c r="D22" s="41">
        <v>3776336</v>
      </c>
      <c r="E22" s="211">
        <v>115</v>
      </c>
      <c r="F22" s="40">
        <f t="shared" si="1"/>
        <v>1548</v>
      </c>
      <c r="G22" s="41">
        <v>2849016</v>
      </c>
      <c r="H22" s="211">
        <f t="shared" si="2"/>
        <v>-23.5</v>
      </c>
      <c r="I22" s="40">
        <f t="shared" si="4"/>
        <v>-156</v>
      </c>
      <c r="J22" s="41">
        <f t="shared" si="3"/>
        <v>-927320</v>
      </c>
    </row>
    <row r="23" spans="1:10" ht="12.75">
      <c r="A23" s="17" t="s">
        <v>112</v>
      </c>
      <c r="B23" s="223">
        <v>178.5</v>
      </c>
      <c r="C23" s="40">
        <f t="shared" si="0"/>
        <v>2089</v>
      </c>
      <c r="D23" s="41">
        <v>5966184</v>
      </c>
      <c r="E23" s="211">
        <v>101</v>
      </c>
      <c r="F23" s="40">
        <f t="shared" si="1"/>
        <v>1899</v>
      </c>
      <c r="G23" s="41">
        <v>3068784</v>
      </c>
      <c r="H23" s="211">
        <f t="shared" si="2"/>
        <v>-77.5</v>
      </c>
      <c r="I23" s="40">
        <f t="shared" si="4"/>
        <v>-190</v>
      </c>
      <c r="J23" s="41">
        <f t="shared" si="3"/>
        <v>-2897400</v>
      </c>
    </row>
    <row r="24" spans="1:10" ht="12.75">
      <c r="A24" s="17" t="s">
        <v>113</v>
      </c>
      <c r="B24" s="211">
        <v>293.1</v>
      </c>
      <c r="C24" s="40">
        <f t="shared" si="0"/>
        <v>1812</v>
      </c>
      <c r="D24" s="41">
        <v>8495379</v>
      </c>
      <c r="E24" s="211">
        <v>280</v>
      </c>
      <c r="F24" s="40">
        <f t="shared" si="1"/>
        <v>1665</v>
      </c>
      <c r="G24" s="41">
        <v>7457920</v>
      </c>
      <c r="H24" s="211">
        <f t="shared" si="2"/>
        <v>-13.100000000000023</v>
      </c>
      <c r="I24" s="40">
        <f t="shared" si="4"/>
        <v>-147</v>
      </c>
      <c r="J24" s="41">
        <f t="shared" si="3"/>
        <v>-1037459</v>
      </c>
    </row>
    <row r="25" spans="1:10" ht="12.75">
      <c r="A25" s="17" t="s">
        <v>114</v>
      </c>
      <c r="B25" s="211">
        <v>187.5</v>
      </c>
      <c r="C25" s="40">
        <f t="shared" si="0"/>
        <v>1831</v>
      </c>
      <c r="D25" s="41">
        <v>5492760</v>
      </c>
      <c r="E25" s="211">
        <v>186.5</v>
      </c>
      <c r="F25" s="40">
        <f t="shared" si="1"/>
        <v>1766</v>
      </c>
      <c r="G25" s="41">
        <v>5271200</v>
      </c>
      <c r="H25" s="211">
        <f t="shared" si="2"/>
        <v>-1</v>
      </c>
      <c r="I25" s="40">
        <f t="shared" si="4"/>
        <v>-65</v>
      </c>
      <c r="J25" s="41">
        <f t="shared" si="3"/>
        <v>-221560</v>
      </c>
    </row>
    <row r="26" spans="1:10" ht="12.75">
      <c r="A26" s="17" t="s">
        <v>115</v>
      </c>
      <c r="B26" s="211">
        <v>15</v>
      </c>
      <c r="C26" s="40">
        <f t="shared" si="0"/>
        <v>2040</v>
      </c>
      <c r="D26" s="41">
        <v>489600</v>
      </c>
      <c r="E26" s="211">
        <v>0</v>
      </c>
      <c r="F26" s="40">
        <v>0</v>
      </c>
      <c r="G26" s="41">
        <v>0</v>
      </c>
      <c r="H26" s="211">
        <f t="shared" si="2"/>
        <v>-15</v>
      </c>
      <c r="I26" s="40">
        <f t="shared" si="4"/>
        <v>-2040</v>
      </c>
      <c r="J26" s="41">
        <f t="shared" si="3"/>
        <v>-489600</v>
      </c>
    </row>
    <row r="27" spans="1:10" ht="12.75">
      <c r="A27" s="17" t="s">
        <v>116</v>
      </c>
      <c r="B27" s="211">
        <v>224</v>
      </c>
      <c r="C27" s="40">
        <f t="shared" si="0"/>
        <v>2013</v>
      </c>
      <c r="D27" s="41">
        <v>7214592</v>
      </c>
      <c r="E27" s="211">
        <v>135.5</v>
      </c>
      <c r="F27" s="40">
        <f t="shared" si="1"/>
        <v>1830</v>
      </c>
      <c r="G27" s="41">
        <v>3967440</v>
      </c>
      <c r="H27" s="211">
        <f t="shared" si="2"/>
        <v>-88.5</v>
      </c>
      <c r="I27" s="40">
        <f t="shared" si="4"/>
        <v>-183</v>
      </c>
      <c r="J27" s="41">
        <f t="shared" si="3"/>
        <v>-3247152</v>
      </c>
    </row>
    <row r="28" spans="1:10" ht="12.75">
      <c r="A28" s="17" t="s">
        <v>117</v>
      </c>
      <c r="B28" s="211">
        <v>227</v>
      </c>
      <c r="C28" s="40">
        <f t="shared" si="0"/>
        <v>2084</v>
      </c>
      <c r="D28" s="41">
        <v>7569088</v>
      </c>
      <c r="E28" s="211">
        <v>161</v>
      </c>
      <c r="F28" s="40">
        <f t="shared" si="1"/>
        <v>1895</v>
      </c>
      <c r="G28" s="41">
        <v>4881520</v>
      </c>
      <c r="H28" s="211">
        <f t="shared" si="2"/>
        <v>-66</v>
      </c>
      <c r="I28" s="40">
        <f t="shared" si="4"/>
        <v>-189</v>
      </c>
      <c r="J28" s="41">
        <f t="shared" si="3"/>
        <v>-2687568</v>
      </c>
    </row>
    <row r="29" spans="1:10" ht="12.75">
      <c r="A29" s="17" t="s">
        <v>118</v>
      </c>
      <c r="B29" s="211">
        <v>191</v>
      </c>
      <c r="C29" s="40">
        <f t="shared" si="0"/>
        <v>2117</v>
      </c>
      <c r="D29" s="41">
        <v>6469552</v>
      </c>
      <c r="E29" s="211">
        <v>148</v>
      </c>
      <c r="F29" s="40">
        <f t="shared" si="1"/>
        <v>1925</v>
      </c>
      <c r="G29" s="41">
        <v>4558400</v>
      </c>
      <c r="H29" s="211">
        <f t="shared" si="2"/>
        <v>-43</v>
      </c>
      <c r="I29" s="40">
        <f t="shared" si="4"/>
        <v>-192</v>
      </c>
      <c r="J29" s="41">
        <f t="shared" si="3"/>
        <v>-1911152</v>
      </c>
    </row>
    <row r="30" spans="1:10" ht="12.75">
      <c r="A30" s="17" t="s">
        <v>119</v>
      </c>
      <c r="B30" s="211">
        <v>310</v>
      </c>
      <c r="C30" s="40">
        <f t="shared" si="0"/>
        <v>1965</v>
      </c>
      <c r="D30" s="41">
        <v>9744320</v>
      </c>
      <c r="E30" s="211">
        <v>256</v>
      </c>
      <c r="F30" s="40">
        <f t="shared" si="1"/>
        <v>1834</v>
      </c>
      <c r="G30" s="41">
        <v>7514080</v>
      </c>
      <c r="H30" s="211">
        <f t="shared" si="2"/>
        <v>-54</v>
      </c>
      <c r="I30" s="40">
        <f t="shared" si="4"/>
        <v>-131</v>
      </c>
      <c r="J30" s="41">
        <f t="shared" si="3"/>
        <v>-2230240</v>
      </c>
    </row>
    <row r="31" spans="1:10" ht="13.5" thickBot="1">
      <c r="A31" s="17" t="s">
        <v>121</v>
      </c>
      <c r="B31" s="212">
        <v>102.5</v>
      </c>
      <c r="C31" s="48">
        <f t="shared" si="0"/>
        <v>1739</v>
      </c>
      <c r="D31" s="49">
        <v>2851960</v>
      </c>
      <c r="E31" s="212">
        <v>57</v>
      </c>
      <c r="F31" s="48">
        <f t="shared" si="1"/>
        <v>1581</v>
      </c>
      <c r="G31" s="49">
        <v>1441872</v>
      </c>
      <c r="H31" s="221">
        <f t="shared" si="2"/>
        <v>-45.5</v>
      </c>
      <c r="I31" s="48">
        <f t="shared" si="4"/>
        <v>-158</v>
      </c>
      <c r="J31" s="222">
        <f t="shared" si="3"/>
        <v>-1410088</v>
      </c>
    </row>
    <row r="32" spans="1:10" ht="13.5" thickTop="1">
      <c r="A32" s="22" t="s">
        <v>72</v>
      </c>
      <c r="B32" s="23">
        <f>SUM(B6:B31)</f>
        <v>3058.7999999999997</v>
      </c>
      <c r="C32" s="54">
        <f t="shared" si="0"/>
        <v>1943</v>
      </c>
      <c r="D32" s="55">
        <f>SUM(D6:D31)</f>
        <v>95071350</v>
      </c>
      <c r="E32" s="23">
        <f>SUM(E6:E31)</f>
        <v>2337.1</v>
      </c>
      <c r="F32" s="54">
        <f t="shared" si="1"/>
        <v>1779</v>
      </c>
      <c r="G32" s="55">
        <f>SUM(G6:G31)</f>
        <v>66540529</v>
      </c>
      <c r="H32" s="220">
        <f>SUM(H6:H31)</f>
        <v>-721.7</v>
      </c>
      <c r="I32" s="54">
        <f>F32-C32</f>
        <v>-164</v>
      </c>
      <c r="J32" s="55">
        <f>SUM(J6:J31)</f>
        <v>-28530821</v>
      </c>
    </row>
    <row r="33" spans="9:11" ht="13.5" thickBot="1">
      <c r="I33" s="224" t="s">
        <v>186</v>
      </c>
      <c r="J33" s="250">
        <f>ROUND(J32*0.32,0)</f>
        <v>-9129863</v>
      </c>
      <c r="K33" s="76"/>
    </row>
    <row r="34" spans="5:10" ht="13.5" thickTop="1">
      <c r="E34" s="225"/>
      <c r="F34" s="225"/>
      <c r="G34" s="225"/>
      <c r="H34" s="225"/>
      <c r="I34" s="226" t="s">
        <v>187</v>
      </c>
      <c r="J34" s="227">
        <f>SUM(J32:J33)</f>
        <v>-37660684</v>
      </c>
    </row>
  </sheetData>
  <sheetProtection/>
  <printOptions horizontalCentered="1"/>
  <pageMargins left="0.3937007874015748" right="0.3937007874015748" top="0.984251968503937" bottom="0.984251968503937" header="0.5118110236220472" footer="0.11811023622047245"/>
  <pageSetup horizontalDpi="600" verticalDpi="600" orientation="landscape" paperSize="9" r:id="rId1"/>
  <headerFooter alignWithMargins="0">
    <oddHeader>&amp;C&amp;"Times New Roman CE,Félkövér"&amp;12Kötelező óraszám változása miatti 
túlóra csökkenés 2007. 09. 01-től</oddHeader>
    <oddFooter>&amp;L&amp;8&amp;D&amp;C&amp;8&amp;F\&amp;A     Oláhné P. Andrea&amp;R&amp;8&amp;P./&amp;N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2">
      <selection activeCell="F22" sqref="F22"/>
    </sheetView>
  </sheetViews>
  <sheetFormatPr defaultColWidth="9.00390625" defaultRowHeight="12.75"/>
  <cols>
    <col min="1" max="1" width="23.625" style="5" customWidth="1"/>
    <col min="2" max="2" width="14.125" style="0" bestFit="1" customWidth="1"/>
    <col min="3" max="3" width="11.50390625" style="0" bestFit="1" customWidth="1"/>
    <col min="4" max="4" width="17.00390625" style="0" customWidth="1"/>
    <col min="5" max="5" width="1.00390625" style="0" customWidth="1"/>
    <col min="6" max="6" width="7.00390625" style="183" bestFit="1" customWidth="1"/>
    <col min="7" max="7" width="11.00390625" style="0" bestFit="1" customWidth="1"/>
    <col min="8" max="8" width="1.00390625" style="0" customWidth="1"/>
  </cols>
  <sheetData>
    <row r="1" ht="12.75">
      <c r="A1" s="163"/>
    </row>
    <row r="2" spans="1:7" ht="12.75">
      <c r="A2" s="91" t="s">
        <v>0</v>
      </c>
      <c r="B2" s="180" t="s">
        <v>193</v>
      </c>
      <c r="C2" s="181" t="s">
        <v>67</v>
      </c>
      <c r="D2" s="182" t="s">
        <v>193</v>
      </c>
      <c r="F2" s="187" t="s">
        <v>157</v>
      </c>
      <c r="G2" s="188"/>
    </row>
    <row r="3" spans="1:7" ht="12.75">
      <c r="A3" s="90"/>
      <c r="B3" s="168" t="s">
        <v>153</v>
      </c>
      <c r="C3" s="169" t="s">
        <v>68</v>
      </c>
      <c r="D3" s="170" t="s">
        <v>153</v>
      </c>
      <c r="F3" s="189" t="s">
        <v>158</v>
      </c>
      <c r="G3" s="190"/>
    </row>
    <row r="4" spans="1:7" ht="12.75">
      <c r="A4" s="90"/>
      <c r="B4" s="168" t="s">
        <v>171</v>
      </c>
      <c r="C4" s="169" t="s">
        <v>69</v>
      </c>
      <c r="D4" s="170" t="s">
        <v>161</v>
      </c>
      <c r="F4" s="184" t="s">
        <v>154</v>
      </c>
      <c r="G4" s="167" t="s">
        <v>159</v>
      </c>
    </row>
    <row r="5" spans="1:7" ht="12.75">
      <c r="A5" s="90"/>
      <c r="B5" s="168" t="s">
        <v>155</v>
      </c>
      <c r="C5" s="106" t="s">
        <v>70</v>
      </c>
      <c r="D5" s="170" t="s">
        <v>155</v>
      </c>
      <c r="F5" s="185"/>
      <c r="G5" s="170"/>
    </row>
    <row r="6" spans="1:7" ht="12.75">
      <c r="A6" s="115"/>
      <c r="B6" s="171" t="s">
        <v>156</v>
      </c>
      <c r="C6" s="173"/>
      <c r="D6" s="172" t="s">
        <v>156</v>
      </c>
      <c r="F6" s="186"/>
      <c r="G6" s="172"/>
    </row>
    <row r="7" spans="1:7" ht="12.75">
      <c r="A7" s="17" t="s">
        <v>76</v>
      </c>
      <c r="B7" s="33">
        <f>B66</f>
        <v>120932</v>
      </c>
      <c r="C7" s="34">
        <f>C66</f>
        <v>38698</v>
      </c>
      <c r="D7" s="35">
        <f>D66</f>
        <v>159630</v>
      </c>
      <c r="F7" s="191">
        <f>F66</f>
        <v>0.015</v>
      </c>
      <c r="G7" s="35">
        <f>G66</f>
        <v>2395</v>
      </c>
    </row>
    <row r="8" spans="1:7" ht="12.75">
      <c r="A8" s="17" t="s">
        <v>88</v>
      </c>
      <c r="B8" s="39">
        <f>SUM(B9:B11)</f>
        <v>170054</v>
      </c>
      <c r="C8" s="40">
        <f>SUM(C9:C11)</f>
        <v>54418</v>
      </c>
      <c r="D8" s="41">
        <f aca="true" t="shared" si="0" ref="D8:D13">SUM(B8:C8)</f>
        <v>224472</v>
      </c>
      <c r="F8" s="192"/>
      <c r="G8" s="41">
        <f>SUM(G9:G11)</f>
        <v>2245</v>
      </c>
    </row>
    <row r="9" spans="1:7" ht="12.75">
      <c r="A9" s="334" t="s">
        <v>88</v>
      </c>
      <c r="B9" s="346">
        <f>'bér összes intézmény - éves'!AH8</f>
        <v>72524</v>
      </c>
      <c r="C9" s="347">
        <f aca="true" t="shared" si="1" ref="C9:C39">ROUND(B9*0.32,0)</f>
        <v>23208</v>
      </c>
      <c r="D9" s="362">
        <f t="shared" si="0"/>
        <v>95732</v>
      </c>
      <c r="E9" s="343"/>
      <c r="F9" s="403">
        <v>0.01</v>
      </c>
      <c r="G9" s="362">
        <f aca="true" t="shared" si="2" ref="G9:G38">ROUND(D9*F9,0)</f>
        <v>957</v>
      </c>
    </row>
    <row r="10" spans="1:7" ht="12.75">
      <c r="A10" s="334" t="s">
        <v>89</v>
      </c>
      <c r="B10" s="346">
        <f>'bér összes intézmény - éves'!AH9</f>
        <v>55143</v>
      </c>
      <c r="C10" s="347">
        <f t="shared" si="1"/>
        <v>17646</v>
      </c>
      <c r="D10" s="362">
        <f t="shared" si="0"/>
        <v>72789</v>
      </c>
      <c r="E10" s="343"/>
      <c r="F10" s="403">
        <v>0.01</v>
      </c>
      <c r="G10" s="362">
        <f t="shared" si="2"/>
        <v>728</v>
      </c>
    </row>
    <row r="11" spans="1:7" ht="12.75">
      <c r="A11" s="334" t="s">
        <v>92</v>
      </c>
      <c r="B11" s="346">
        <f>'bér összes intézmény - éves'!AH10</f>
        <v>42387</v>
      </c>
      <c r="C11" s="347">
        <f t="shared" si="1"/>
        <v>13564</v>
      </c>
      <c r="D11" s="362">
        <f t="shared" si="0"/>
        <v>55951</v>
      </c>
      <c r="E11" s="343"/>
      <c r="F11" s="403">
        <v>0.01</v>
      </c>
      <c r="G11" s="362">
        <f t="shared" si="2"/>
        <v>560</v>
      </c>
    </row>
    <row r="12" spans="1:7" ht="26.25" customHeight="1">
      <c r="A12" s="388" t="s">
        <v>217</v>
      </c>
      <c r="B12" s="39">
        <f>SUM(B13:B28)</f>
        <v>1952136</v>
      </c>
      <c r="C12" s="40">
        <f t="shared" si="1"/>
        <v>624684</v>
      </c>
      <c r="D12" s="41">
        <f t="shared" si="0"/>
        <v>2576820</v>
      </c>
      <c r="F12" s="192"/>
      <c r="G12" s="41">
        <f>SUM(G13:G28)</f>
        <v>42771</v>
      </c>
    </row>
    <row r="13" spans="1:7" ht="12.75">
      <c r="A13" s="344" t="s">
        <v>209</v>
      </c>
      <c r="B13" s="346">
        <f>'bér összes intézmény - éves'!AH12</f>
        <v>633382</v>
      </c>
      <c r="C13" s="347">
        <f t="shared" si="1"/>
        <v>202682</v>
      </c>
      <c r="D13" s="362">
        <f t="shared" si="0"/>
        <v>836064</v>
      </c>
      <c r="E13" s="343"/>
      <c r="F13" s="403">
        <v>0.01</v>
      </c>
      <c r="G13" s="362">
        <f>ROUND(D13*F13,0)</f>
        <v>8361</v>
      </c>
    </row>
    <row r="14" spans="1:7" ht="12.75">
      <c r="A14" s="344" t="s">
        <v>87</v>
      </c>
      <c r="B14" s="346">
        <f>'bér összes intézmény - éves'!AH13</f>
        <v>95494</v>
      </c>
      <c r="C14" s="40">
        <f t="shared" si="1"/>
        <v>30558</v>
      </c>
      <c r="D14" s="41">
        <f aca="true" t="shared" si="3" ref="D14:D38">SUM(B14:C14)</f>
        <v>126052</v>
      </c>
      <c r="F14" s="192">
        <v>0.01</v>
      </c>
      <c r="G14" s="41">
        <f t="shared" si="2"/>
        <v>1261</v>
      </c>
    </row>
    <row r="15" spans="1:7" ht="12.75">
      <c r="A15" s="334" t="s">
        <v>93</v>
      </c>
      <c r="B15" s="346">
        <f>'bér összes intézmény - éves'!AH14</f>
        <v>105084</v>
      </c>
      <c r="C15" s="40">
        <f t="shared" si="1"/>
        <v>33627</v>
      </c>
      <c r="D15" s="41">
        <f t="shared" si="3"/>
        <v>138711</v>
      </c>
      <c r="F15" s="192">
        <v>0.02</v>
      </c>
      <c r="G15" s="41">
        <f t="shared" si="2"/>
        <v>2774</v>
      </c>
    </row>
    <row r="16" spans="1:7" ht="12.75">
      <c r="A16" s="334" t="s">
        <v>94</v>
      </c>
      <c r="B16" s="346">
        <f>'bér összes intézmény - éves'!AH15</f>
        <v>91747</v>
      </c>
      <c r="C16" s="40">
        <f t="shared" si="1"/>
        <v>29359</v>
      </c>
      <c r="D16" s="41">
        <f t="shared" si="3"/>
        <v>121106</v>
      </c>
      <c r="F16" s="192">
        <v>0.02</v>
      </c>
      <c r="G16" s="41">
        <f t="shared" si="2"/>
        <v>2422</v>
      </c>
    </row>
    <row r="17" spans="1:7" ht="12.75">
      <c r="A17" s="334" t="s">
        <v>95</v>
      </c>
      <c r="B17" s="346">
        <f>'bér összes intézmény - éves'!AH16</f>
        <v>95495</v>
      </c>
      <c r="C17" s="40">
        <f t="shared" si="1"/>
        <v>30558</v>
      </c>
      <c r="D17" s="41">
        <f t="shared" si="3"/>
        <v>126053</v>
      </c>
      <c r="F17" s="192">
        <v>0.02</v>
      </c>
      <c r="G17" s="41">
        <f t="shared" si="2"/>
        <v>2521</v>
      </c>
    </row>
    <row r="18" spans="1:7" ht="12.75">
      <c r="A18" s="334" t="s">
        <v>97</v>
      </c>
      <c r="B18" s="346">
        <f>'bér összes intézmény - éves'!AH17</f>
        <v>96295</v>
      </c>
      <c r="C18" s="40">
        <f t="shared" si="1"/>
        <v>30814</v>
      </c>
      <c r="D18" s="41">
        <f t="shared" si="3"/>
        <v>127109</v>
      </c>
      <c r="F18" s="192">
        <v>0.02</v>
      </c>
      <c r="G18" s="41">
        <f t="shared" si="2"/>
        <v>2542</v>
      </c>
    </row>
    <row r="19" spans="1:7" ht="12.75">
      <c r="A19" s="334" t="s">
        <v>98</v>
      </c>
      <c r="B19" s="346">
        <f>'bér összes intézmény - éves'!AH18</f>
        <v>113331</v>
      </c>
      <c r="C19" s="40">
        <f t="shared" si="1"/>
        <v>36266</v>
      </c>
      <c r="D19" s="41">
        <f t="shared" si="3"/>
        <v>149597</v>
      </c>
      <c r="F19" s="192">
        <v>0.02</v>
      </c>
      <c r="G19" s="41">
        <f t="shared" si="2"/>
        <v>2992</v>
      </c>
    </row>
    <row r="20" spans="1:7" ht="12.75">
      <c r="A20" s="334" t="s">
        <v>101</v>
      </c>
      <c r="B20" s="346">
        <f>'bér összes intézmény - éves'!AH19</f>
        <v>86619</v>
      </c>
      <c r="C20" s="40">
        <f t="shared" si="1"/>
        <v>27718</v>
      </c>
      <c r="D20" s="41">
        <f t="shared" si="3"/>
        <v>114337</v>
      </c>
      <c r="F20" s="192">
        <v>0.02</v>
      </c>
      <c r="G20" s="41">
        <f t="shared" si="2"/>
        <v>2287</v>
      </c>
    </row>
    <row r="21" spans="1:7" ht="12.75">
      <c r="A21" s="334" t="s">
        <v>103</v>
      </c>
      <c r="B21" s="346">
        <f>'bér összes intézmény - éves'!AH20</f>
        <v>80655</v>
      </c>
      <c r="C21" s="40">
        <f t="shared" si="1"/>
        <v>25810</v>
      </c>
      <c r="D21" s="41">
        <f t="shared" si="3"/>
        <v>106465</v>
      </c>
      <c r="F21" s="192">
        <v>0.02</v>
      </c>
      <c r="G21" s="41">
        <f t="shared" si="2"/>
        <v>2129</v>
      </c>
    </row>
    <row r="22" spans="1:9" ht="12.75">
      <c r="A22" s="334" t="s">
        <v>104</v>
      </c>
      <c r="B22" s="346">
        <f>'bér összes intézmény - éves'!AH21</f>
        <v>73803</v>
      </c>
      <c r="C22" s="40">
        <f t="shared" si="1"/>
        <v>23617</v>
      </c>
      <c r="D22" s="41">
        <f t="shared" si="3"/>
        <v>97420</v>
      </c>
      <c r="F22" s="192">
        <v>0.025</v>
      </c>
      <c r="G22" s="41">
        <f t="shared" si="2"/>
        <v>2436</v>
      </c>
      <c r="I22" t="s">
        <v>226</v>
      </c>
    </row>
    <row r="23" spans="1:7" ht="12.75">
      <c r="A23" s="334" t="s">
        <v>221</v>
      </c>
      <c r="B23" s="346">
        <f>ROUND('bér összes intézmény - éves'!AH22*0.61,0)</f>
        <v>87067</v>
      </c>
      <c r="C23" s="40">
        <f t="shared" si="1"/>
        <v>27861</v>
      </c>
      <c r="D23" s="41">
        <f t="shared" si="3"/>
        <v>114928</v>
      </c>
      <c r="F23" s="192">
        <v>0.02</v>
      </c>
      <c r="G23" s="41">
        <f t="shared" si="2"/>
        <v>2299</v>
      </c>
    </row>
    <row r="24" spans="1:7" ht="12.75">
      <c r="A24" s="334" t="s">
        <v>160</v>
      </c>
      <c r="B24" s="346">
        <f>'bér összes intézmény - éves'!AH22-B23</f>
        <v>55665</v>
      </c>
      <c r="C24" s="40">
        <f>ROUND(B24*0.32,0)</f>
        <v>17813</v>
      </c>
      <c r="D24" s="41">
        <f>SUM(B24:C24)</f>
        <v>73478</v>
      </c>
      <c r="F24" s="192">
        <v>0.025</v>
      </c>
      <c r="G24" s="41">
        <f t="shared" si="2"/>
        <v>1837</v>
      </c>
    </row>
    <row r="25" spans="1:7" ht="12.75">
      <c r="A25" s="334" t="s">
        <v>106</v>
      </c>
      <c r="B25" s="346">
        <f>'bér összes intézmény - éves'!AH23</f>
        <v>123821</v>
      </c>
      <c r="C25" s="40">
        <f t="shared" si="1"/>
        <v>39623</v>
      </c>
      <c r="D25" s="41">
        <f t="shared" si="3"/>
        <v>163444</v>
      </c>
      <c r="F25" s="192">
        <v>0.02</v>
      </c>
      <c r="G25" s="41">
        <f t="shared" si="2"/>
        <v>3269</v>
      </c>
    </row>
    <row r="26" spans="1:7" ht="12.75">
      <c r="A26" s="334" t="s">
        <v>107</v>
      </c>
      <c r="B26" s="346">
        <f>'bér összes intézmény - éves'!AH24</f>
        <v>56518</v>
      </c>
      <c r="C26" s="40">
        <f t="shared" si="1"/>
        <v>18086</v>
      </c>
      <c r="D26" s="41">
        <f t="shared" si="3"/>
        <v>74604</v>
      </c>
      <c r="F26" s="192">
        <v>0.02</v>
      </c>
      <c r="G26" s="41">
        <f t="shared" si="2"/>
        <v>1492</v>
      </c>
    </row>
    <row r="27" spans="1:7" ht="12.75">
      <c r="A27" s="334" t="s">
        <v>108</v>
      </c>
      <c r="B27" s="346">
        <f>'bér összes intézmény - éves'!AH25</f>
        <v>85001</v>
      </c>
      <c r="C27" s="40">
        <f t="shared" si="1"/>
        <v>27200</v>
      </c>
      <c r="D27" s="41">
        <f t="shared" si="3"/>
        <v>112201</v>
      </c>
      <c r="F27" s="192">
        <v>0.02</v>
      </c>
      <c r="G27" s="41">
        <f t="shared" si="2"/>
        <v>2244</v>
      </c>
    </row>
    <row r="28" spans="1:7" ht="12.75">
      <c r="A28" s="345" t="s">
        <v>121</v>
      </c>
      <c r="B28" s="346">
        <f>'bér összes intézmény - éves'!AH26</f>
        <v>72159</v>
      </c>
      <c r="C28" s="40">
        <f t="shared" si="1"/>
        <v>23091</v>
      </c>
      <c r="D28" s="41">
        <f t="shared" si="3"/>
        <v>95250</v>
      </c>
      <c r="F28" s="192">
        <v>0.02</v>
      </c>
      <c r="G28" s="41">
        <f t="shared" si="2"/>
        <v>1905</v>
      </c>
    </row>
    <row r="29" spans="1:7" ht="12.75">
      <c r="A29" s="123" t="s">
        <v>109</v>
      </c>
      <c r="B29" s="39">
        <f>'bér összes intézmény - éves'!AH27</f>
        <v>294985</v>
      </c>
      <c r="C29" s="40">
        <f t="shared" si="1"/>
        <v>94395</v>
      </c>
      <c r="D29" s="41">
        <f t="shared" si="3"/>
        <v>389380</v>
      </c>
      <c r="F29" s="192">
        <v>0.02</v>
      </c>
      <c r="G29" s="41">
        <f t="shared" si="2"/>
        <v>7788</v>
      </c>
    </row>
    <row r="30" spans="1:7" ht="12.75">
      <c r="A30" s="123" t="s">
        <v>111</v>
      </c>
      <c r="B30" s="39">
        <f>'bér összes intézmény - éves'!AH28</f>
        <v>173943</v>
      </c>
      <c r="C30" s="40">
        <f t="shared" si="1"/>
        <v>55662</v>
      </c>
      <c r="D30" s="41">
        <f t="shared" si="3"/>
        <v>229605</v>
      </c>
      <c r="F30" s="192">
        <v>0.025</v>
      </c>
      <c r="G30" s="41">
        <f t="shared" si="2"/>
        <v>5740</v>
      </c>
    </row>
    <row r="31" spans="1:7" ht="12.75">
      <c r="A31" s="17" t="s">
        <v>112</v>
      </c>
      <c r="B31" s="39">
        <f>'bér összes intézmény - éves'!AH29</f>
        <v>196962</v>
      </c>
      <c r="C31" s="40">
        <f t="shared" si="1"/>
        <v>63028</v>
      </c>
      <c r="D31" s="41">
        <f t="shared" si="3"/>
        <v>259990</v>
      </c>
      <c r="F31" s="192">
        <v>0.025</v>
      </c>
      <c r="G31" s="41">
        <f t="shared" si="2"/>
        <v>6500</v>
      </c>
    </row>
    <row r="32" spans="1:7" ht="12.75">
      <c r="A32" s="17" t="s">
        <v>113</v>
      </c>
      <c r="B32" s="39">
        <f>'bér összes intézmény - éves'!AH30</f>
        <v>166746</v>
      </c>
      <c r="C32" s="40">
        <f t="shared" si="1"/>
        <v>53359</v>
      </c>
      <c r="D32" s="41">
        <f t="shared" si="3"/>
        <v>220105</v>
      </c>
      <c r="F32" s="192">
        <v>0.025</v>
      </c>
      <c r="G32" s="41">
        <f t="shared" si="2"/>
        <v>5503</v>
      </c>
    </row>
    <row r="33" spans="1:7" ht="12.75">
      <c r="A33" s="17" t="s">
        <v>114</v>
      </c>
      <c r="B33" s="39">
        <f>'bér összes intézmény - éves'!AH31</f>
        <v>185345</v>
      </c>
      <c r="C33" s="40">
        <f t="shared" si="1"/>
        <v>59310</v>
      </c>
      <c r="D33" s="41">
        <f t="shared" si="3"/>
        <v>244655</v>
      </c>
      <c r="F33" s="192">
        <v>0.025</v>
      </c>
      <c r="G33" s="41">
        <f t="shared" si="2"/>
        <v>6116</v>
      </c>
    </row>
    <row r="34" spans="1:7" ht="12.75">
      <c r="A34" s="17" t="s">
        <v>115</v>
      </c>
      <c r="B34" s="39">
        <f>'bér összes intézmény - éves'!AH32</f>
        <v>71222</v>
      </c>
      <c r="C34" s="40">
        <f t="shared" si="1"/>
        <v>22791</v>
      </c>
      <c r="D34" s="41">
        <f t="shared" si="3"/>
        <v>94013</v>
      </c>
      <c r="F34" s="192">
        <v>0.025</v>
      </c>
      <c r="G34" s="41">
        <f t="shared" si="2"/>
        <v>2350</v>
      </c>
    </row>
    <row r="35" spans="1:7" ht="12.75">
      <c r="A35" s="17" t="s">
        <v>116</v>
      </c>
      <c r="B35" s="39">
        <f>'bér összes intézmény - éves'!AH33</f>
        <v>195331</v>
      </c>
      <c r="C35" s="40">
        <f t="shared" si="1"/>
        <v>62506</v>
      </c>
      <c r="D35" s="41">
        <f t="shared" si="3"/>
        <v>257837</v>
      </c>
      <c r="F35" s="192">
        <v>0.025</v>
      </c>
      <c r="G35" s="41">
        <f t="shared" si="2"/>
        <v>6446</v>
      </c>
    </row>
    <row r="36" spans="1:7" ht="12.75">
      <c r="A36" s="17" t="s">
        <v>117</v>
      </c>
      <c r="B36" s="39">
        <f>'bér összes intézmény - éves'!AH34</f>
        <v>165008</v>
      </c>
      <c r="C36" s="40">
        <f t="shared" si="1"/>
        <v>52803</v>
      </c>
      <c r="D36" s="41">
        <f t="shared" si="3"/>
        <v>217811</v>
      </c>
      <c r="F36" s="192">
        <v>0.025</v>
      </c>
      <c r="G36" s="41">
        <f t="shared" si="2"/>
        <v>5445</v>
      </c>
    </row>
    <row r="37" spans="1:7" ht="12.75">
      <c r="A37" s="17" t="s">
        <v>118</v>
      </c>
      <c r="B37" s="39">
        <f>'bér összes intézmény - éves'!AH35</f>
        <v>428708</v>
      </c>
      <c r="C37" s="40">
        <f t="shared" si="1"/>
        <v>137187</v>
      </c>
      <c r="D37" s="41">
        <f t="shared" si="3"/>
        <v>565895</v>
      </c>
      <c r="F37" s="192">
        <v>0.025</v>
      </c>
      <c r="G37" s="41">
        <f t="shared" si="2"/>
        <v>14147</v>
      </c>
    </row>
    <row r="38" spans="1:7" ht="12.75">
      <c r="A38" s="17" t="s">
        <v>119</v>
      </c>
      <c r="B38" s="39">
        <f>'bér összes intézmény - éves'!AH36</f>
        <v>166193</v>
      </c>
      <c r="C38" s="40">
        <f t="shared" si="1"/>
        <v>53182</v>
      </c>
      <c r="D38" s="41">
        <f t="shared" si="3"/>
        <v>219375</v>
      </c>
      <c r="F38" s="192">
        <v>0.025</v>
      </c>
      <c r="G38" s="41">
        <f t="shared" si="2"/>
        <v>5484</v>
      </c>
    </row>
    <row r="39" spans="1:7" ht="12.75">
      <c r="A39" s="17" t="s">
        <v>120</v>
      </c>
      <c r="B39" s="39">
        <f>'bér összes intézmény - éves'!AH37</f>
        <v>97184</v>
      </c>
      <c r="C39" s="40">
        <f t="shared" si="1"/>
        <v>31099</v>
      </c>
      <c r="D39" s="41">
        <f>D70</f>
        <v>104867</v>
      </c>
      <c r="F39" s="193">
        <v>0.025</v>
      </c>
      <c r="G39" s="41">
        <f>G70</f>
        <v>1048</v>
      </c>
    </row>
    <row r="40" spans="1:7" ht="12.75">
      <c r="A40" s="17" t="s">
        <v>122</v>
      </c>
      <c r="B40" s="47">
        <f>B70</f>
        <v>79445</v>
      </c>
      <c r="C40" s="40">
        <f>C70</f>
        <v>25422</v>
      </c>
      <c r="D40" s="41">
        <f>SUM(B40:C40)</f>
        <v>104867</v>
      </c>
      <c r="F40" s="194">
        <v>0.01</v>
      </c>
      <c r="G40" s="41">
        <f>ROUND(D40*F40,0)</f>
        <v>1049</v>
      </c>
    </row>
    <row r="41" spans="1:7" ht="13.5" thickBot="1">
      <c r="A41" s="17" t="s">
        <v>123</v>
      </c>
      <c r="B41" s="47">
        <f>B74</f>
        <v>77999</v>
      </c>
      <c r="C41" s="48">
        <f>C74</f>
        <v>24960</v>
      </c>
      <c r="D41" s="49">
        <f>D74</f>
        <v>102959</v>
      </c>
      <c r="F41" s="194">
        <f>F74</f>
        <v>0.01</v>
      </c>
      <c r="G41" s="49">
        <f>G74</f>
        <v>1030</v>
      </c>
    </row>
    <row r="42" spans="1:7" ht="13.5" thickTop="1">
      <c r="A42" s="22" t="s">
        <v>72</v>
      </c>
      <c r="B42" s="53">
        <f>SUM(B7:B8,B12,B29:B41)</f>
        <v>4542193</v>
      </c>
      <c r="C42" s="54">
        <f>SUM(C7:C8,C12,C29:C41)</f>
        <v>1453504</v>
      </c>
      <c r="D42" s="55">
        <f>SUM(D7:D8,D12,D29:D41)</f>
        <v>5972281</v>
      </c>
      <c r="F42" s="205"/>
      <c r="G42" s="57">
        <f>SUM(G7:G8,G12,G29:G41)</f>
        <v>116057</v>
      </c>
    </row>
    <row r="43" spans="2:10" ht="12.75">
      <c r="B43" s="76"/>
      <c r="C43" s="76"/>
      <c r="D43" s="76"/>
      <c r="G43" s="76"/>
      <c r="I43" s="78"/>
      <c r="J43" s="78"/>
    </row>
    <row r="44" spans="1:10" ht="12.75">
      <c r="A44" s="16" t="s">
        <v>222</v>
      </c>
      <c r="B44" s="33">
        <v>816594</v>
      </c>
      <c r="C44" s="34">
        <f>ROUND(B44*0.32,0)</f>
        <v>261310</v>
      </c>
      <c r="D44" s="35">
        <f>SUM(B44:C44)</f>
        <v>1077904</v>
      </c>
      <c r="E44" s="209"/>
      <c r="F44" s="404">
        <v>0.04</v>
      </c>
      <c r="G44" s="35">
        <f>ROUND(D44*F44,0)</f>
        <v>43116</v>
      </c>
      <c r="H44" s="251"/>
      <c r="I44" s="78"/>
      <c r="J44" s="78"/>
    </row>
    <row r="45" spans="1:10" ht="13.5" thickBot="1">
      <c r="A45" s="66" t="s">
        <v>223</v>
      </c>
      <c r="B45" s="67">
        <v>57474</v>
      </c>
      <c r="C45" s="127">
        <f>ROUND(B45*0.32,0)</f>
        <v>18392</v>
      </c>
      <c r="D45" s="69">
        <f>SUM(B45:C45)</f>
        <v>75866</v>
      </c>
      <c r="E45" s="209"/>
      <c r="F45" s="405">
        <v>0.01</v>
      </c>
      <c r="G45" s="41">
        <f>ROUND(D45*F45,0)</f>
        <v>759</v>
      </c>
      <c r="H45" s="251"/>
      <c r="I45" s="78"/>
      <c r="J45" s="78"/>
    </row>
    <row r="46" spans="1:10" ht="13.5" thickTop="1">
      <c r="A46" s="22" t="s">
        <v>224</v>
      </c>
      <c r="B46" s="53">
        <f>SUM(B44:B45)</f>
        <v>874068</v>
      </c>
      <c r="C46" s="54">
        <f>SUM(C44:C45)</f>
        <v>279702</v>
      </c>
      <c r="D46" s="55">
        <f>SUM(D44:D45)</f>
        <v>1153770</v>
      </c>
      <c r="F46" s="205"/>
      <c r="G46" s="57">
        <f>SUM(G44:G45)</f>
        <v>43875</v>
      </c>
      <c r="H46" s="78"/>
      <c r="I46" s="78"/>
      <c r="J46" s="78"/>
    </row>
    <row r="47" spans="2:10" ht="13.5" thickBot="1">
      <c r="B47" s="76"/>
      <c r="C47" s="76"/>
      <c r="D47" s="76"/>
      <c r="G47" s="76"/>
      <c r="I47" s="78"/>
      <c r="J47" s="78"/>
    </row>
    <row r="48" spans="1:7" ht="13.5" thickTop="1">
      <c r="A48" s="22" t="s">
        <v>175</v>
      </c>
      <c r="B48" s="53">
        <f>SUM(B42,B46)</f>
        <v>5416261</v>
      </c>
      <c r="C48" s="54">
        <f>SUM(C42,C46)</f>
        <v>1733206</v>
      </c>
      <c r="D48" s="55">
        <f>SUM(D42,D46)</f>
        <v>7126051</v>
      </c>
      <c r="F48" s="205"/>
      <c r="G48" s="57">
        <f>SUM(G42,G46)</f>
        <v>159932</v>
      </c>
    </row>
    <row r="49" spans="2:7" ht="12.75">
      <c r="B49" s="76"/>
      <c r="C49" s="76"/>
      <c r="D49" s="76"/>
      <c r="G49" s="76"/>
    </row>
    <row r="50" spans="1:7" ht="12.75">
      <c r="A50" s="197" t="s">
        <v>174</v>
      </c>
      <c r="B50" s="76"/>
      <c r="C50" s="76"/>
      <c r="D50" s="76"/>
      <c r="G50" s="76"/>
    </row>
    <row r="51" spans="1:7" ht="12.75">
      <c r="A51" s="16" t="s">
        <v>162</v>
      </c>
      <c r="B51" s="33">
        <f>SUM(B9:B11,B14)</f>
        <v>265548</v>
      </c>
      <c r="C51" s="34">
        <f>SUM(C9:C11,C14)</f>
        <v>84976</v>
      </c>
      <c r="D51" s="35">
        <f>SUM(B51:C51)</f>
        <v>350524</v>
      </c>
      <c r="F51" s="198"/>
      <c r="G51" s="199">
        <f>SUM(G9:G11,G14)</f>
        <v>3506</v>
      </c>
    </row>
    <row r="52" spans="1:7" ht="12.75">
      <c r="A52" s="17" t="s">
        <v>163</v>
      </c>
      <c r="B52" s="39">
        <f>SUM(B15:B39,B13)</f>
        <v>3998269</v>
      </c>
      <c r="C52" s="40">
        <f>SUM(C15:C39,C13)+1</f>
        <v>1279448</v>
      </c>
      <c r="D52" s="41">
        <f>SUM(B52:C52)</f>
        <v>5277717</v>
      </c>
      <c r="F52" s="200"/>
      <c r="G52" s="201">
        <f>SUM(G15:G39,G13)</f>
        <v>108077</v>
      </c>
    </row>
    <row r="53" spans="1:7" ht="12.75">
      <c r="A53" s="17" t="s">
        <v>164</v>
      </c>
      <c r="B53" s="39">
        <f>SUM(B40:B40)</f>
        <v>79445</v>
      </c>
      <c r="C53" s="40">
        <f>SUM(C40:C40)</f>
        <v>25422</v>
      </c>
      <c r="D53" s="41">
        <f>SUM(B53:C53)</f>
        <v>104867</v>
      </c>
      <c r="F53" s="200"/>
      <c r="G53" s="201">
        <f>SUM(G40:G40)</f>
        <v>1049</v>
      </c>
    </row>
    <row r="54" spans="1:7" ht="12.75">
      <c r="A54" s="17" t="s">
        <v>165</v>
      </c>
      <c r="B54" s="39">
        <f>SUM(B41)</f>
        <v>77999</v>
      </c>
      <c r="C54" s="40">
        <f>SUM(C41)</f>
        <v>24960</v>
      </c>
      <c r="D54" s="41">
        <f>SUM(B54:C54)</f>
        <v>102959</v>
      </c>
      <c r="F54" s="202"/>
      <c r="G54" s="201">
        <f>SUM(G41)</f>
        <v>1030</v>
      </c>
    </row>
    <row r="55" spans="1:7" ht="13.5" thickBot="1">
      <c r="A55" s="17" t="s">
        <v>166</v>
      </c>
      <c r="B55" s="47">
        <f>SUM(B7,B46)</f>
        <v>995000</v>
      </c>
      <c r="C55" s="48">
        <f>SUM(C7,C46)</f>
        <v>318400</v>
      </c>
      <c r="D55" s="222">
        <f>SUM(B55:C55)</f>
        <v>1313400</v>
      </c>
      <c r="F55" s="203"/>
      <c r="G55" s="204">
        <f>SUM(G7,G46)</f>
        <v>46270</v>
      </c>
    </row>
    <row r="56" spans="1:7" ht="13.5" thickTop="1">
      <c r="A56" s="22" t="s">
        <v>4</v>
      </c>
      <c r="B56" s="53">
        <f>SUM(B51:B55)</f>
        <v>5416261</v>
      </c>
      <c r="C56" s="54">
        <f>SUM(C51:C55)</f>
        <v>1733206</v>
      </c>
      <c r="D56" s="55">
        <f>SUM(D51:D55)</f>
        <v>7149467</v>
      </c>
      <c r="F56" s="205"/>
      <c r="G56" s="57">
        <f>SUM(G51:G55)</f>
        <v>159932</v>
      </c>
    </row>
    <row r="57" spans="2:7" ht="12.75">
      <c r="B57" s="76"/>
      <c r="C57" s="76"/>
      <c r="D57" s="76"/>
      <c r="G57" s="76"/>
    </row>
    <row r="58" spans="2:7" ht="12.75">
      <c r="B58" s="76"/>
      <c r="C58" s="76"/>
      <c r="D58" s="76"/>
      <c r="G58" s="76"/>
    </row>
    <row r="59" spans="1:7" ht="12.75">
      <c r="A59" s="91" t="s">
        <v>0</v>
      </c>
      <c r="B59" s="180" t="s">
        <v>152</v>
      </c>
      <c r="C59" s="181" t="s">
        <v>67</v>
      </c>
      <c r="D59" s="182" t="s">
        <v>152</v>
      </c>
      <c r="F59" s="187" t="s">
        <v>157</v>
      </c>
      <c r="G59" s="188"/>
    </row>
    <row r="60" spans="1:7" ht="12.75">
      <c r="A60" s="90"/>
      <c r="B60" s="168" t="s">
        <v>153</v>
      </c>
      <c r="C60" s="169" t="s">
        <v>68</v>
      </c>
      <c r="D60" s="170" t="s">
        <v>153</v>
      </c>
      <c r="F60" s="189" t="s">
        <v>158</v>
      </c>
      <c r="G60" s="190"/>
    </row>
    <row r="61" spans="1:7" ht="12.75">
      <c r="A61" s="90"/>
      <c r="B61" s="168" t="s">
        <v>171</v>
      </c>
      <c r="C61" s="169" t="s">
        <v>69</v>
      </c>
      <c r="D61" s="170" t="s">
        <v>161</v>
      </c>
      <c r="F61" s="184" t="s">
        <v>154</v>
      </c>
      <c r="G61" s="167" t="s">
        <v>159</v>
      </c>
    </row>
    <row r="62" spans="1:7" ht="12.75">
      <c r="A62" s="90"/>
      <c r="B62" s="168" t="s">
        <v>155</v>
      </c>
      <c r="C62" s="106" t="s">
        <v>70</v>
      </c>
      <c r="D62" s="170" t="s">
        <v>155</v>
      </c>
      <c r="F62" s="185"/>
      <c r="G62" s="170"/>
    </row>
    <row r="63" spans="1:7" ht="12.75">
      <c r="A63" s="115"/>
      <c r="B63" s="171" t="s">
        <v>156</v>
      </c>
      <c r="C63" s="173"/>
      <c r="D63" s="172" t="s">
        <v>156</v>
      </c>
      <c r="F63" s="186"/>
      <c r="G63" s="172"/>
    </row>
    <row r="64" spans="1:7" ht="12.75">
      <c r="A64" s="16" t="s">
        <v>76</v>
      </c>
      <c r="B64" s="33">
        <f>'bér összes intézmény - éves'!AH49</f>
        <v>53115</v>
      </c>
      <c r="C64" s="34">
        <f>ROUND(B64*0.32,0)</f>
        <v>16997</v>
      </c>
      <c r="D64" s="35">
        <f>SUM(B64:C64)</f>
        <v>70112</v>
      </c>
      <c r="F64" s="196">
        <v>0.015</v>
      </c>
      <c r="G64" s="35">
        <f>ROUND(D64*F64,0)</f>
        <v>1052</v>
      </c>
    </row>
    <row r="65" spans="1:7" ht="13.5" thickBot="1">
      <c r="A65" s="136" t="s">
        <v>77</v>
      </c>
      <c r="B65" s="47">
        <f>'bér összes intézmény - éves'!AH50</f>
        <v>67817</v>
      </c>
      <c r="C65" s="48">
        <f>ROUND(B65*0.32,0)</f>
        <v>21701</v>
      </c>
      <c r="D65" s="49">
        <f>SUM(B65:C65)</f>
        <v>89518</v>
      </c>
      <c r="F65" s="194">
        <v>0.015</v>
      </c>
      <c r="G65" s="49">
        <f>ROUND(D65*F65,0)</f>
        <v>1343</v>
      </c>
    </row>
    <row r="66" spans="1:8" ht="13.5" thickTop="1">
      <c r="A66" s="129" t="s">
        <v>78</v>
      </c>
      <c r="B66" s="53">
        <f>SUM(B64:B65)</f>
        <v>120932</v>
      </c>
      <c r="C66" s="54">
        <f>SUM(C64:C65)</f>
        <v>38698</v>
      </c>
      <c r="D66" s="55">
        <f>SUM(D64:D65)</f>
        <v>159630</v>
      </c>
      <c r="F66" s="195">
        <f>F65</f>
        <v>0.015</v>
      </c>
      <c r="G66" s="55">
        <f>SUM(G64:G65)</f>
        <v>2395</v>
      </c>
      <c r="H66" s="26"/>
    </row>
    <row r="67" spans="2:7" ht="12.75">
      <c r="B67" s="76"/>
      <c r="C67" s="76"/>
      <c r="D67" s="76"/>
      <c r="G67" s="76"/>
    </row>
    <row r="68" spans="1:7" ht="12.75">
      <c r="A68" s="16" t="s">
        <v>122</v>
      </c>
      <c r="B68" s="33">
        <f>'bér összes intézmény - éves'!AH53</f>
        <v>59807</v>
      </c>
      <c r="C68" s="34">
        <f>ROUND(B68*0.32,0)</f>
        <v>19138</v>
      </c>
      <c r="D68" s="35">
        <f>SUM(B68:C68)</f>
        <v>78945</v>
      </c>
      <c r="F68" s="196">
        <v>0.01</v>
      </c>
      <c r="G68" s="35">
        <f>ROUND(D68*F68,0)</f>
        <v>789</v>
      </c>
    </row>
    <row r="69" spans="1:7" ht="13.5" thickBot="1">
      <c r="A69" s="136" t="s">
        <v>124</v>
      </c>
      <c r="B69" s="47">
        <f>'bér összes intézmény - éves'!AH54</f>
        <v>19638</v>
      </c>
      <c r="C69" s="48">
        <f>ROUND(B69*0.32,0)</f>
        <v>6284</v>
      </c>
      <c r="D69" s="49">
        <f>SUM(B69:C69)</f>
        <v>25922</v>
      </c>
      <c r="F69" s="194">
        <v>0.01</v>
      </c>
      <c r="G69" s="49">
        <f>ROUND(D69*F69,0)</f>
        <v>259</v>
      </c>
    </row>
    <row r="70" spans="1:8" ht="13.5" thickTop="1">
      <c r="A70" s="129" t="s">
        <v>125</v>
      </c>
      <c r="B70" s="53">
        <f>SUM(B68:B69)</f>
        <v>79445</v>
      </c>
      <c r="C70" s="54">
        <f>SUM(C68:C69)</f>
        <v>25422</v>
      </c>
      <c r="D70" s="55">
        <f>SUM(D68:D69)</f>
        <v>104867</v>
      </c>
      <c r="F70" s="195">
        <f>F69</f>
        <v>0.01</v>
      </c>
      <c r="G70" s="55">
        <f>SUM(G68:G69)</f>
        <v>1048</v>
      </c>
      <c r="H70" s="26"/>
    </row>
    <row r="71" spans="2:7" ht="12.75">
      <c r="B71" s="76"/>
      <c r="C71" s="76"/>
      <c r="D71" s="76"/>
      <c r="G71" s="76"/>
    </row>
    <row r="72" spans="1:7" ht="12.75">
      <c r="A72" s="16" t="s">
        <v>126</v>
      </c>
      <c r="B72" s="33">
        <f>'bér összes intézmény - éves'!AH57</f>
        <v>50156</v>
      </c>
      <c r="C72" s="34">
        <f>ROUND(B72*0.32,0)</f>
        <v>16050</v>
      </c>
      <c r="D72" s="35">
        <f>SUM(B72:C72)</f>
        <v>66206</v>
      </c>
      <c r="F72" s="196">
        <v>0.01</v>
      </c>
      <c r="G72" s="35">
        <f>ROUND(D72*F72,0)</f>
        <v>662</v>
      </c>
    </row>
    <row r="73" spans="1:7" ht="13.5" thickBot="1">
      <c r="A73" s="136" t="s">
        <v>127</v>
      </c>
      <c r="B73" s="47">
        <f>'bér összes intézmény - éves'!AH58</f>
        <v>27843</v>
      </c>
      <c r="C73" s="48">
        <f>ROUND(B73*0.32,0)</f>
        <v>8910</v>
      </c>
      <c r="D73" s="49">
        <f>SUM(B73:C73)</f>
        <v>36753</v>
      </c>
      <c r="F73" s="194">
        <v>0.01</v>
      </c>
      <c r="G73" s="49">
        <f>ROUND(D73*F73,0)</f>
        <v>368</v>
      </c>
    </row>
    <row r="74" spans="1:8" ht="13.5" thickTop="1">
      <c r="A74" s="129" t="s">
        <v>128</v>
      </c>
      <c r="B74" s="53">
        <f>SUM(B72:B73)</f>
        <v>77999</v>
      </c>
      <c r="C74" s="54">
        <f>SUM(C72:C73)</f>
        <v>24960</v>
      </c>
      <c r="D74" s="55">
        <f>SUM(D72:D73)</f>
        <v>102959</v>
      </c>
      <c r="F74" s="195">
        <f>F73</f>
        <v>0.01</v>
      </c>
      <c r="G74" s="55">
        <f>SUM(G72:G73)</f>
        <v>1030</v>
      </c>
      <c r="H74" s="26"/>
    </row>
  </sheetData>
  <sheetProtection/>
  <printOptions horizontalCentered="1"/>
  <pageMargins left="0.3937007874015748" right="0.3937007874015748" top="0.7874015748031497" bottom="0.3937007874015748" header="0.31496062992125984" footer="0.1968503937007874"/>
  <pageSetup blackAndWhite="1" horizontalDpi="300" verticalDpi="300" orientation="portrait" paperSize="9" r:id="rId1"/>
  <headerFooter alignWithMargins="0">
    <oddHeader>&amp;C&amp;"Times New Roman CE,Félkövér"&amp;12Kimutatás a 2008. évi bérzárolás számított adatairól
&amp;"Times New Roman CE,Normál"&amp;10(adatok ezer Ft-ban)</oddHeader>
    <oddFooter>&amp;L&amp;D&amp;C&amp;F\&amp;A      Oláhné P. Andrea&amp;R&amp;P. oldal/&amp;N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23.625" style="5" customWidth="1"/>
    <col min="2" max="2" width="14.125" style="0" bestFit="1" customWidth="1"/>
    <col min="3" max="3" width="11.50390625" style="0" bestFit="1" customWidth="1"/>
    <col min="4" max="4" width="17.00390625" style="0" customWidth="1"/>
    <col min="5" max="5" width="1.12109375" style="0" customWidth="1"/>
    <col min="6" max="6" width="7.00390625" style="183" bestFit="1" customWidth="1"/>
    <col min="7" max="7" width="11.00390625" style="0" bestFit="1" customWidth="1"/>
    <col min="8" max="8" width="9.875" style="0" customWidth="1"/>
  </cols>
  <sheetData>
    <row r="1" ht="12.75">
      <c r="A1" s="163"/>
    </row>
    <row r="2" spans="1:9" ht="12.75">
      <c r="A2" s="91" t="s">
        <v>0</v>
      </c>
      <c r="B2" s="180" t="s">
        <v>193</v>
      </c>
      <c r="C2" s="181" t="s">
        <v>67</v>
      </c>
      <c r="D2" s="182" t="s">
        <v>193</v>
      </c>
      <c r="F2" s="187" t="s">
        <v>157</v>
      </c>
      <c r="G2" s="219"/>
      <c r="H2" s="219"/>
      <c r="I2" s="188"/>
    </row>
    <row r="3" spans="1:9" ht="12.75">
      <c r="A3" s="90"/>
      <c r="B3" s="168" t="s">
        <v>153</v>
      </c>
      <c r="C3" s="169" t="s">
        <v>68</v>
      </c>
      <c r="D3" s="170" t="s">
        <v>153</v>
      </c>
      <c r="F3" s="230" t="s">
        <v>158</v>
      </c>
      <c r="G3" s="236"/>
      <c r="H3" s="236"/>
      <c r="I3" s="229"/>
    </row>
    <row r="4" spans="1:9" ht="12.75">
      <c r="A4" s="90"/>
      <c r="B4" s="168" t="s">
        <v>171</v>
      </c>
      <c r="C4" s="169" t="s">
        <v>69</v>
      </c>
      <c r="D4" s="170" t="s">
        <v>161</v>
      </c>
      <c r="F4" s="184"/>
      <c r="G4" s="239" t="s">
        <v>159</v>
      </c>
      <c r="H4" s="240"/>
      <c r="I4" s="241"/>
    </row>
    <row r="5" spans="1:9" ht="12.75">
      <c r="A5" s="90"/>
      <c r="B5" s="168" t="s">
        <v>155</v>
      </c>
      <c r="C5" s="106" t="s">
        <v>70</v>
      </c>
      <c r="D5" s="170" t="s">
        <v>155</v>
      </c>
      <c r="F5" s="185" t="s">
        <v>154</v>
      </c>
      <c r="G5" s="233" t="s">
        <v>190</v>
      </c>
      <c r="H5" s="166" t="s">
        <v>192</v>
      </c>
      <c r="I5" s="234" t="s">
        <v>4</v>
      </c>
    </row>
    <row r="6" spans="1:9" ht="12.75">
      <c r="A6" s="115"/>
      <c r="B6" s="171" t="s">
        <v>156</v>
      </c>
      <c r="C6" s="173"/>
      <c r="D6" s="172" t="s">
        <v>156</v>
      </c>
      <c r="F6" s="186"/>
      <c r="G6" s="231" t="s">
        <v>191</v>
      </c>
      <c r="H6" s="173" t="s">
        <v>191</v>
      </c>
      <c r="I6" s="235"/>
    </row>
    <row r="7" spans="1:9" ht="12.75">
      <c r="A7" s="17" t="s">
        <v>16</v>
      </c>
      <c r="B7" s="39">
        <f>'bér - óvodák'!X6</f>
        <v>50343</v>
      </c>
      <c r="C7" s="40">
        <f>ROUND(B7*0.32,0)</f>
        <v>16110</v>
      </c>
      <c r="D7" s="41">
        <f aca="true" t="shared" si="0" ref="D7:D18">SUM(B7:C7)</f>
        <v>66453</v>
      </c>
      <c r="F7" s="192">
        <v>0.01</v>
      </c>
      <c r="G7" s="237">
        <f>ROUND(B7*F7,0)</f>
        <v>503</v>
      </c>
      <c r="H7" s="40">
        <f>ROUND(C7*F7,0)</f>
        <v>161</v>
      </c>
      <c r="I7" s="201">
        <f>SUM(G7:H7)</f>
        <v>664</v>
      </c>
    </row>
    <row r="8" spans="1:9" ht="12.75">
      <c r="A8" s="17" t="s">
        <v>17</v>
      </c>
      <c r="B8" s="39">
        <f>'bér - óvodák'!X7</f>
        <v>49903</v>
      </c>
      <c r="C8" s="40">
        <f aca="true" t="shared" si="1" ref="C8:C18">ROUND(B8*0.32,0)</f>
        <v>15969</v>
      </c>
      <c r="D8" s="41">
        <f t="shared" si="0"/>
        <v>65872</v>
      </c>
      <c r="F8" s="192">
        <v>0.01</v>
      </c>
      <c r="G8" s="237">
        <f aca="true" t="shared" si="2" ref="G8:G18">ROUND(B8*F8,0)</f>
        <v>499</v>
      </c>
      <c r="H8" s="40">
        <f aca="true" t="shared" si="3" ref="H8:H18">ROUND(C8*F8,0)</f>
        <v>160</v>
      </c>
      <c r="I8" s="201">
        <f aca="true" t="shared" si="4" ref="I8:I18">SUM(G8:H8)</f>
        <v>659</v>
      </c>
    </row>
    <row r="9" spans="1:9" ht="12.75">
      <c r="A9" s="17" t="s">
        <v>18</v>
      </c>
      <c r="B9" s="39">
        <f>'bér - óvodák'!X8</f>
        <v>38909</v>
      </c>
      <c r="C9" s="40">
        <f t="shared" si="1"/>
        <v>12451</v>
      </c>
      <c r="D9" s="41">
        <f t="shared" si="0"/>
        <v>51360</v>
      </c>
      <c r="F9" s="192">
        <v>0.01</v>
      </c>
      <c r="G9" s="237">
        <f t="shared" si="2"/>
        <v>389</v>
      </c>
      <c r="H9" s="40">
        <f t="shared" si="3"/>
        <v>125</v>
      </c>
      <c r="I9" s="201">
        <f t="shared" si="4"/>
        <v>514</v>
      </c>
    </row>
    <row r="10" spans="1:9" ht="12.75">
      <c r="A10" s="17" t="s">
        <v>19</v>
      </c>
      <c r="B10" s="39">
        <f>'bér - óvodák'!X9</f>
        <v>44856</v>
      </c>
      <c r="C10" s="40">
        <f t="shared" si="1"/>
        <v>14354</v>
      </c>
      <c r="D10" s="41">
        <f t="shared" si="0"/>
        <v>59210</v>
      </c>
      <c r="F10" s="192">
        <v>0.01</v>
      </c>
      <c r="G10" s="237">
        <f t="shared" si="2"/>
        <v>449</v>
      </c>
      <c r="H10" s="40">
        <f t="shared" si="3"/>
        <v>144</v>
      </c>
      <c r="I10" s="201">
        <f t="shared" si="4"/>
        <v>593</v>
      </c>
    </row>
    <row r="11" spans="1:9" ht="12.75">
      <c r="A11" s="17" t="s">
        <v>20</v>
      </c>
      <c r="B11" s="39">
        <f>'bér - óvodák'!X10</f>
        <v>38085</v>
      </c>
      <c r="C11" s="40">
        <f t="shared" si="1"/>
        <v>12187</v>
      </c>
      <c r="D11" s="41">
        <f t="shared" si="0"/>
        <v>50272</v>
      </c>
      <c r="F11" s="192">
        <v>0.01</v>
      </c>
      <c r="G11" s="237">
        <f t="shared" si="2"/>
        <v>381</v>
      </c>
      <c r="H11" s="40">
        <f t="shared" si="3"/>
        <v>122</v>
      </c>
      <c r="I11" s="201">
        <f t="shared" si="4"/>
        <v>503</v>
      </c>
    </row>
    <row r="12" spans="1:9" ht="12.75">
      <c r="A12" s="17" t="s">
        <v>21</v>
      </c>
      <c r="B12" s="39">
        <f>'bér - óvodák'!X11</f>
        <v>81459</v>
      </c>
      <c r="C12" s="40">
        <f t="shared" si="1"/>
        <v>26067</v>
      </c>
      <c r="D12" s="41">
        <f t="shared" si="0"/>
        <v>107526</v>
      </c>
      <c r="F12" s="192">
        <v>0.01</v>
      </c>
      <c r="G12" s="237">
        <f t="shared" si="2"/>
        <v>815</v>
      </c>
      <c r="H12" s="40">
        <f t="shared" si="3"/>
        <v>261</v>
      </c>
      <c r="I12" s="201">
        <f t="shared" si="4"/>
        <v>1076</v>
      </c>
    </row>
    <row r="13" spans="1:9" ht="12.75">
      <c r="A13" s="17" t="s">
        <v>22</v>
      </c>
      <c r="B13" s="39">
        <f>'bér - óvodák'!X12</f>
        <v>35682</v>
      </c>
      <c r="C13" s="40">
        <f t="shared" si="1"/>
        <v>11418</v>
      </c>
      <c r="D13" s="41">
        <f t="shared" si="0"/>
        <v>47100</v>
      </c>
      <c r="F13" s="192">
        <v>0.01</v>
      </c>
      <c r="G13" s="237">
        <f t="shared" si="2"/>
        <v>357</v>
      </c>
      <c r="H13" s="40">
        <f t="shared" si="3"/>
        <v>114</v>
      </c>
      <c r="I13" s="201">
        <f t="shared" si="4"/>
        <v>471</v>
      </c>
    </row>
    <row r="14" spans="1:9" ht="12.75">
      <c r="A14" s="17" t="s">
        <v>23</v>
      </c>
      <c r="B14" s="39">
        <f>'bér - óvodák'!X13</f>
        <v>37454</v>
      </c>
      <c r="C14" s="40">
        <f t="shared" si="1"/>
        <v>11985</v>
      </c>
      <c r="D14" s="41">
        <f t="shared" si="0"/>
        <v>49439</v>
      </c>
      <c r="F14" s="192">
        <v>0.01</v>
      </c>
      <c r="G14" s="237">
        <f t="shared" si="2"/>
        <v>375</v>
      </c>
      <c r="H14" s="40">
        <f t="shared" si="3"/>
        <v>120</v>
      </c>
      <c r="I14" s="201">
        <f t="shared" si="4"/>
        <v>495</v>
      </c>
    </row>
    <row r="15" spans="1:9" ht="12.75">
      <c r="A15" s="17" t="s">
        <v>24</v>
      </c>
      <c r="B15" s="39">
        <f>'bér - óvodák'!X14</f>
        <v>51071</v>
      </c>
      <c r="C15" s="40">
        <f t="shared" si="1"/>
        <v>16343</v>
      </c>
      <c r="D15" s="41">
        <f t="shared" si="0"/>
        <v>67414</v>
      </c>
      <c r="F15" s="192">
        <v>0.01</v>
      </c>
      <c r="G15" s="237">
        <f t="shared" si="2"/>
        <v>511</v>
      </c>
      <c r="H15" s="40">
        <f t="shared" si="3"/>
        <v>163</v>
      </c>
      <c r="I15" s="201">
        <f t="shared" si="4"/>
        <v>674</v>
      </c>
    </row>
    <row r="16" spans="1:9" ht="12.75">
      <c r="A16" s="17" t="s">
        <v>25</v>
      </c>
      <c r="B16" s="39">
        <f>'bér - óvodák'!X15</f>
        <v>60714</v>
      </c>
      <c r="C16" s="40">
        <f t="shared" si="1"/>
        <v>19428</v>
      </c>
      <c r="D16" s="41">
        <f t="shared" si="0"/>
        <v>80142</v>
      </c>
      <c r="F16" s="192">
        <v>0.01</v>
      </c>
      <c r="G16" s="237">
        <f t="shared" si="2"/>
        <v>607</v>
      </c>
      <c r="H16" s="40">
        <f t="shared" si="3"/>
        <v>194</v>
      </c>
      <c r="I16" s="201">
        <f t="shared" si="4"/>
        <v>801</v>
      </c>
    </row>
    <row r="17" spans="1:9" ht="12.75">
      <c r="A17" s="17" t="s">
        <v>26</v>
      </c>
      <c r="B17" s="39">
        <f>'bér - óvodák'!X16</f>
        <v>31969</v>
      </c>
      <c r="C17" s="40">
        <f t="shared" si="1"/>
        <v>10230</v>
      </c>
      <c r="D17" s="41">
        <f t="shared" si="0"/>
        <v>42199</v>
      </c>
      <c r="F17" s="192">
        <v>0.01</v>
      </c>
      <c r="G17" s="237">
        <f t="shared" si="2"/>
        <v>320</v>
      </c>
      <c r="H17" s="40">
        <f t="shared" si="3"/>
        <v>102</v>
      </c>
      <c r="I17" s="201">
        <f t="shared" si="4"/>
        <v>422</v>
      </c>
    </row>
    <row r="18" spans="1:9" ht="13.5" thickBot="1">
      <c r="A18" s="46" t="s">
        <v>27</v>
      </c>
      <c r="B18" s="39">
        <f>'bér - óvodák'!X17</f>
        <v>50652</v>
      </c>
      <c r="C18" s="40">
        <f t="shared" si="1"/>
        <v>16209</v>
      </c>
      <c r="D18" s="49">
        <f t="shared" si="0"/>
        <v>66861</v>
      </c>
      <c r="F18" s="242">
        <v>0.01</v>
      </c>
      <c r="G18" s="238">
        <f t="shared" si="2"/>
        <v>507</v>
      </c>
      <c r="H18" s="48">
        <f t="shared" si="3"/>
        <v>162</v>
      </c>
      <c r="I18" s="204">
        <f t="shared" si="4"/>
        <v>669</v>
      </c>
    </row>
    <row r="19" spans="1:9" ht="13.5" thickTop="1">
      <c r="A19" s="22" t="s">
        <v>28</v>
      </c>
      <c r="B19" s="53">
        <f>SUM(B7:B18)</f>
        <v>571097</v>
      </c>
      <c r="C19" s="54">
        <f>SUM(C7:C18)</f>
        <v>182751</v>
      </c>
      <c r="D19" s="55">
        <f>SUM(D7:D18)</f>
        <v>753848</v>
      </c>
      <c r="F19" s="243"/>
      <c r="G19" s="232">
        <f>SUM(G7:G18)</f>
        <v>5713</v>
      </c>
      <c r="H19" s="232">
        <f>SUM(H7:H18)</f>
        <v>1828</v>
      </c>
      <c r="I19" s="55">
        <f>SUM(I7:I18)</f>
        <v>7541</v>
      </c>
    </row>
    <row r="20" spans="1:9" ht="13.5" thickBot="1">
      <c r="A20" s="27" t="s">
        <v>29</v>
      </c>
      <c r="B20" s="39">
        <f>'bér - óvodák'!X25</f>
        <v>62285</v>
      </c>
      <c r="C20" s="40">
        <f>ROUND(B20*0.32,0)</f>
        <v>19931</v>
      </c>
      <c r="D20" s="49">
        <f>SUM(B20:C20)</f>
        <v>82216</v>
      </c>
      <c r="F20" s="242">
        <v>0.01</v>
      </c>
      <c r="G20" s="238">
        <f>ROUND(B20*F20,0)</f>
        <v>623</v>
      </c>
      <c r="H20" s="244">
        <f>ROUND(C20*F20,0)-2</f>
        <v>197</v>
      </c>
      <c r="I20" s="204">
        <f>SUM(G20:H20)</f>
        <v>820</v>
      </c>
    </row>
    <row r="21" spans="1:9" ht="13.5" thickTop="1">
      <c r="A21" s="22" t="s">
        <v>30</v>
      </c>
      <c r="B21" s="53">
        <f>SUM(B19:B20)</f>
        <v>633382</v>
      </c>
      <c r="C21" s="54">
        <f>SUM(C19:C20)</f>
        <v>202682</v>
      </c>
      <c r="D21" s="55">
        <f>SUM(D19:D20)</f>
        <v>836064</v>
      </c>
      <c r="F21" s="243"/>
      <c r="G21" s="232">
        <f>SUM(G19:G20)</f>
        <v>6336</v>
      </c>
      <c r="H21" s="232">
        <f>SUM(H19:H20)</f>
        <v>2025</v>
      </c>
      <c r="I21" s="55">
        <f>SUM(I19:I20)</f>
        <v>8361</v>
      </c>
    </row>
  </sheetData>
  <sheetProtection/>
  <printOptions horizontalCentered="1"/>
  <pageMargins left="0.3937007874015748" right="0.3937007874015748" top="0.984251968503937" bottom="0.3937007874015748" header="0.31496062992125984" footer="0.1968503937007874"/>
  <pageSetup horizontalDpi="300" verticalDpi="300" orientation="portrait" paperSize="9" r:id="rId1"/>
  <headerFooter alignWithMargins="0">
    <oddHeader>&amp;C&amp;"Times New Roman CE,Félkövér"&amp;12Kimutatás a 2007. évi bérzárolás számított adatairól
Óvodák
&amp;"Times New Roman CE,Normál"&amp;10(adatok ezer Ft-ban)&amp;R&amp;"Times New Roman CE,Félkövér"4/d.  melléklet</oddHeader>
    <oddFooter>&amp;L2007. február 06.&amp;C&amp;F\&amp;A      Oláhné P. Andrea&amp;R&amp;P. oldal/&amp;N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5" customWidth="1"/>
    <col min="2" max="2" width="14.375" style="0" bestFit="1" customWidth="1"/>
    <col min="3" max="3" width="11.625" style="0" bestFit="1" customWidth="1"/>
    <col min="4" max="4" width="17.00390625" style="0" customWidth="1"/>
    <col min="5" max="5" width="1.00390625" style="0" customWidth="1"/>
    <col min="6" max="6" width="7.125" style="183" bestFit="1" customWidth="1"/>
    <col min="7" max="7" width="11.125" style="0" bestFit="1" customWidth="1"/>
    <col min="8" max="8" width="1.00390625" style="0" customWidth="1"/>
  </cols>
  <sheetData>
    <row r="1" ht="12.75">
      <c r="A1" s="163"/>
    </row>
    <row r="2" spans="1:7" ht="12.75">
      <c r="A2" s="91" t="s">
        <v>0</v>
      </c>
      <c r="B2" s="180" t="s">
        <v>193</v>
      </c>
      <c r="C2" s="181" t="s">
        <v>67</v>
      </c>
      <c r="D2" s="182" t="s">
        <v>193</v>
      </c>
      <c r="F2" s="187" t="s">
        <v>225</v>
      </c>
      <c r="G2" s="188"/>
    </row>
    <row r="3" spans="1:7" ht="12.75">
      <c r="A3" s="90"/>
      <c r="B3" s="168" t="s">
        <v>153</v>
      </c>
      <c r="C3" s="169" t="s">
        <v>68</v>
      </c>
      <c r="D3" s="170" t="s">
        <v>153</v>
      </c>
      <c r="F3" s="189" t="s">
        <v>227</v>
      </c>
      <c r="G3" s="190"/>
    </row>
    <row r="4" spans="1:7" ht="12.75">
      <c r="A4" s="90"/>
      <c r="B4" s="168" t="s">
        <v>171</v>
      </c>
      <c r="C4" s="169" t="s">
        <v>69</v>
      </c>
      <c r="D4" s="170" t="s">
        <v>161</v>
      </c>
      <c r="F4" s="184" t="s">
        <v>154</v>
      </c>
      <c r="G4" s="167" t="s">
        <v>159</v>
      </c>
    </row>
    <row r="5" spans="1:7" ht="12.75">
      <c r="A5" s="90"/>
      <c r="B5" s="168" t="s">
        <v>155</v>
      </c>
      <c r="C5" s="106" t="s">
        <v>70</v>
      </c>
      <c r="D5" s="170" t="s">
        <v>155</v>
      </c>
      <c r="F5" s="185"/>
      <c r="G5" s="170"/>
    </row>
    <row r="6" spans="1:7" ht="12.75">
      <c r="A6" s="115"/>
      <c r="B6" s="171" t="s">
        <v>156</v>
      </c>
      <c r="C6" s="173"/>
      <c r="D6" s="172" t="s">
        <v>156</v>
      </c>
      <c r="F6" s="186"/>
      <c r="G6" s="172"/>
    </row>
    <row r="7" spans="1:7" ht="12.75">
      <c r="A7" s="17" t="s">
        <v>76</v>
      </c>
      <c r="B7" s="33">
        <f>B66</f>
        <v>120932</v>
      </c>
      <c r="C7" s="34">
        <f>C66</f>
        <v>38698</v>
      </c>
      <c r="D7" s="35">
        <f>D66</f>
        <v>159630</v>
      </c>
      <c r="F7" s="423">
        <f>F66</f>
        <v>0.0075</v>
      </c>
      <c r="G7" s="35">
        <f>G66</f>
        <v>1197</v>
      </c>
    </row>
    <row r="8" spans="1:7" ht="12.75">
      <c r="A8" s="17" t="s">
        <v>88</v>
      </c>
      <c r="B8" s="39">
        <f>SUM(B9:B11)</f>
        <v>170054</v>
      </c>
      <c r="C8" s="40">
        <f>SUM(C9:C11)</f>
        <v>54418</v>
      </c>
      <c r="D8" s="41">
        <f aca="true" t="shared" si="0" ref="D8:D13">SUM(B8:C8)</f>
        <v>224472</v>
      </c>
      <c r="F8" s="192"/>
      <c r="G8" s="41">
        <f>SUM(G9:G11)</f>
        <v>1123</v>
      </c>
    </row>
    <row r="9" spans="1:7" ht="12.75">
      <c r="A9" s="334" t="s">
        <v>88</v>
      </c>
      <c r="B9" s="346">
        <f>'bér összes intézmény - éves'!AH8</f>
        <v>72524</v>
      </c>
      <c r="C9" s="347">
        <f aca="true" t="shared" si="1" ref="C9:C39">ROUND(B9*0.32,0)</f>
        <v>23208</v>
      </c>
      <c r="D9" s="362">
        <f t="shared" si="0"/>
        <v>95732</v>
      </c>
      <c r="E9" s="343"/>
      <c r="F9" s="403">
        <v>0.005</v>
      </c>
      <c r="G9" s="362">
        <f>ROUND(D9*F9,0)</f>
        <v>479</v>
      </c>
    </row>
    <row r="10" spans="1:7" ht="12.75">
      <c r="A10" s="334" t="s">
        <v>89</v>
      </c>
      <c r="B10" s="346">
        <f>'bér összes intézmény - éves'!AH9</f>
        <v>55143</v>
      </c>
      <c r="C10" s="347">
        <f t="shared" si="1"/>
        <v>17646</v>
      </c>
      <c r="D10" s="362">
        <f t="shared" si="0"/>
        <v>72789</v>
      </c>
      <c r="E10" s="343"/>
      <c r="F10" s="403">
        <v>0.005</v>
      </c>
      <c r="G10" s="362">
        <f aca="true" t="shared" si="2" ref="G10:G38">ROUND(D10*F10,0)</f>
        <v>364</v>
      </c>
    </row>
    <row r="11" spans="1:7" ht="12.75">
      <c r="A11" s="334" t="s">
        <v>92</v>
      </c>
      <c r="B11" s="346">
        <f>'bér összes intézmény - éves'!AH10</f>
        <v>42387</v>
      </c>
      <c r="C11" s="347">
        <f t="shared" si="1"/>
        <v>13564</v>
      </c>
      <c r="D11" s="362">
        <f t="shared" si="0"/>
        <v>55951</v>
      </c>
      <c r="E11" s="343"/>
      <c r="F11" s="403">
        <v>0.005</v>
      </c>
      <c r="G11" s="362">
        <f t="shared" si="2"/>
        <v>280</v>
      </c>
    </row>
    <row r="12" spans="1:7" ht="26.25" customHeight="1">
      <c r="A12" s="388" t="s">
        <v>217</v>
      </c>
      <c r="B12" s="39">
        <f>SUM(B13:B28)</f>
        <v>1952136</v>
      </c>
      <c r="C12" s="40">
        <f t="shared" si="1"/>
        <v>624684</v>
      </c>
      <c r="D12" s="41">
        <f t="shared" si="0"/>
        <v>2576820</v>
      </c>
      <c r="F12" s="192"/>
      <c r="G12" s="41">
        <f>SUM(G13:G28)</f>
        <v>21140</v>
      </c>
    </row>
    <row r="13" spans="1:7" ht="12.75">
      <c r="A13" s="344" t="s">
        <v>209</v>
      </c>
      <c r="B13" s="346">
        <f>'bér összes intézmény - éves'!AH12</f>
        <v>633382</v>
      </c>
      <c r="C13" s="347">
        <f t="shared" si="1"/>
        <v>202682</v>
      </c>
      <c r="D13" s="362">
        <f t="shared" si="0"/>
        <v>836064</v>
      </c>
      <c r="E13" s="343"/>
      <c r="F13" s="403">
        <v>0.005</v>
      </c>
      <c r="G13" s="362">
        <f>ROUND(D13*F13,0)</f>
        <v>4180</v>
      </c>
    </row>
    <row r="14" spans="1:7" ht="12.75">
      <c r="A14" s="344" t="s">
        <v>87</v>
      </c>
      <c r="B14" s="346">
        <f>'bér összes intézmény - éves'!AH13</f>
        <v>95494</v>
      </c>
      <c r="C14" s="40">
        <f t="shared" si="1"/>
        <v>30558</v>
      </c>
      <c r="D14" s="41">
        <f aca="true" t="shared" si="3" ref="D14:D38">SUM(B14:C14)</f>
        <v>126052</v>
      </c>
      <c r="F14" s="192">
        <v>0.005</v>
      </c>
      <c r="G14" s="41">
        <f t="shared" si="2"/>
        <v>630</v>
      </c>
    </row>
    <row r="15" spans="1:7" ht="12.75">
      <c r="A15" s="334" t="s">
        <v>93</v>
      </c>
      <c r="B15" s="346">
        <f>'bér összes intézmény - éves'!AH14</f>
        <v>105084</v>
      </c>
      <c r="C15" s="40">
        <f t="shared" si="1"/>
        <v>33627</v>
      </c>
      <c r="D15" s="41">
        <f t="shared" si="3"/>
        <v>138711</v>
      </c>
      <c r="F15" s="192">
        <v>0.01</v>
      </c>
      <c r="G15" s="41">
        <f t="shared" si="2"/>
        <v>1387</v>
      </c>
    </row>
    <row r="16" spans="1:7" ht="12.75">
      <c r="A16" s="334" t="s">
        <v>94</v>
      </c>
      <c r="B16" s="346">
        <f>'bér összes intézmény - éves'!AH15</f>
        <v>91747</v>
      </c>
      <c r="C16" s="40">
        <f t="shared" si="1"/>
        <v>29359</v>
      </c>
      <c r="D16" s="41">
        <f t="shared" si="3"/>
        <v>121106</v>
      </c>
      <c r="F16" s="192">
        <v>0.01</v>
      </c>
      <c r="G16" s="41">
        <f t="shared" si="2"/>
        <v>1211</v>
      </c>
    </row>
    <row r="17" spans="1:7" ht="12.75">
      <c r="A17" s="334" t="s">
        <v>95</v>
      </c>
      <c r="B17" s="346">
        <f>'bér összes intézmény - éves'!AH16</f>
        <v>95495</v>
      </c>
      <c r="C17" s="40">
        <f t="shared" si="1"/>
        <v>30558</v>
      </c>
      <c r="D17" s="41">
        <f t="shared" si="3"/>
        <v>126053</v>
      </c>
      <c r="F17" s="192">
        <v>0.01</v>
      </c>
      <c r="G17" s="41">
        <f t="shared" si="2"/>
        <v>1261</v>
      </c>
    </row>
    <row r="18" spans="1:7" ht="12.75">
      <c r="A18" s="334" t="s">
        <v>97</v>
      </c>
      <c r="B18" s="346">
        <f>'bér összes intézmény - éves'!AH17</f>
        <v>96295</v>
      </c>
      <c r="C18" s="40">
        <f t="shared" si="1"/>
        <v>30814</v>
      </c>
      <c r="D18" s="41">
        <f t="shared" si="3"/>
        <v>127109</v>
      </c>
      <c r="F18" s="192">
        <v>0.01</v>
      </c>
      <c r="G18" s="41">
        <f t="shared" si="2"/>
        <v>1271</v>
      </c>
    </row>
    <row r="19" spans="1:7" ht="12.75">
      <c r="A19" s="334" t="s">
        <v>98</v>
      </c>
      <c r="B19" s="346">
        <f>'bér összes intézmény - éves'!AH18</f>
        <v>113331</v>
      </c>
      <c r="C19" s="40">
        <f t="shared" si="1"/>
        <v>36266</v>
      </c>
      <c r="D19" s="41">
        <f t="shared" si="3"/>
        <v>149597</v>
      </c>
      <c r="F19" s="192">
        <v>0.01</v>
      </c>
      <c r="G19" s="41">
        <f t="shared" si="2"/>
        <v>1496</v>
      </c>
    </row>
    <row r="20" spans="1:7" ht="12.75">
      <c r="A20" s="334" t="s">
        <v>101</v>
      </c>
      <c r="B20" s="346">
        <f>'bér összes intézmény - éves'!AH19</f>
        <v>86619</v>
      </c>
      <c r="C20" s="40">
        <f t="shared" si="1"/>
        <v>27718</v>
      </c>
      <c r="D20" s="41">
        <f t="shared" si="3"/>
        <v>114337</v>
      </c>
      <c r="F20" s="192">
        <v>0.01</v>
      </c>
      <c r="G20" s="41">
        <f t="shared" si="2"/>
        <v>1143</v>
      </c>
    </row>
    <row r="21" spans="1:7" ht="12.75">
      <c r="A21" s="334" t="s">
        <v>103</v>
      </c>
      <c r="B21" s="346">
        <f>'bér összes intézmény - éves'!AH20</f>
        <v>80655</v>
      </c>
      <c r="C21" s="40">
        <f t="shared" si="1"/>
        <v>25810</v>
      </c>
      <c r="D21" s="41">
        <f t="shared" si="3"/>
        <v>106465</v>
      </c>
      <c r="F21" s="192">
        <v>0.01</v>
      </c>
      <c r="G21" s="41">
        <f t="shared" si="2"/>
        <v>1065</v>
      </c>
    </row>
    <row r="22" spans="1:7" ht="12.75">
      <c r="A22" s="334" t="s">
        <v>104</v>
      </c>
      <c r="B22" s="346">
        <f>'bér összes intézmény - éves'!AH21</f>
        <v>73803</v>
      </c>
      <c r="C22" s="40">
        <f t="shared" si="1"/>
        <v>23617</v>
      </c>
      <c r="D22" s="41">
        <f t="shared" si="3"/>
        <v>97420</v>
      </c>
      <c r="F22" s="192">
        <v>0.01</v>
      </c>
      <c r="G22" s="41">
        <f t="shared" si="2"/>
        <v>974</v>
      </c>
    </row>
    <row r="23" spans="1:7" ht="12.75">
      <c r="A23" s="334" t="s">
        <v>221</v>
      </c>
      <c r="B23" s="346">
        <f>ROUND('bér összes intézmény - éves'!AH22*0.61,0)</f>
        <v>87067</v>
      </c>
      <c r="C23" s="40">
        <f t="shared" si="1"/>
        <v>27861</v>
      </c>
      <c r="D23" s="41">
        <f t="shared" si="3"/>
        <v>114928</v>
      </c>
      <c r="F23" s="192">
        <v>0.01</v>
      </c>
      <c r="G23" s="41">
        <f t="shared" si="2"/>
        <v>1149</v>
      </c>
    </row>
    <row r="24" spans="1:7" ht="12.75">
      <c r="A24" s="334" t="s">
        <v>160</v>
      </c>
      <c r="B24" s="346">
        <f>'bér összes intézmény - éves'!AH22-B23</f>
        <v>55665</v>
      </c>
      <c r="C24" s="40">
        <f>ROUND(B24*0.32,0)</f>
        <v>17813</v>
      </c>
      <c r="D24" s="41">
        <f>SUM(B24:C24)</f>
        <v>73478</v>
      </c>
      <c r="F24" s="418">
        <v>0.0125</v>
      </c>
      <c r="G24" s="41">
        <f t="shared" si="2"/>
        <v>918</v>
      </c>
    </row>
    <row r="25" spans="1:7" ht="12.75">
      <c r="A25" s="334" t="s">
        <v>106</v>
      </c>
      <c r="B25" s="346">
        <f>'bér összes intézmény - éves'!AH23</f>
        <v>123821</v>
      </c>
      <c r="C25" s="40">
        <f t="shared" si="1"/>
        <v>39623</v>
      </c>
      <c r="D25" s="41">
        <f t="shared" si="3"/>
        <v>163444</v>
      </c>
      <c r="F25" s="192">
        <v>0.01</v>
      </c>
      <c r="G25" s="41">
        <f t="shared" si="2"/>
        <v>1634</v>
      </c>
    </row>
    <row r="26" spans="1:7" ht="12.75">
      <c r="A26" s="334" t="s">
        <v>107</v>
      </c>
      <c r="B26" s="346">
        <f>'bér összes intézmény - éves'!AH24</f>
        <v>56518</v>
      </c>
      <c r="C26" s="40">
        <f t="shared" si="1"/>
        <v>18086</v>
      </c>
      <c r="D26" s="41">
        <f t="shared" si="3"/>
        <v>74604</v>
      </c>
      <c r="F26" s="192">
        <v>0.01</v>
      </c>
      <c r="G26" s="41">
        <f t="shared" si="2"/>
        <v>746</v>
      </c>
    </row>
    <row r="27" spans="1:7" ht="12.75">
      <c r="A27" s="334" t="s">
        <v>108</v>
      </c>
      <c r="B27" s="346">
        <f>'bér összes intézmény - éves'!AH25</f>
        <v>85001</v>
      </c>
      <c r="C27" s="40">
        <f t="shared" si="1"/>
        <v>27200</v>
      </c>
      <c r="D27" s="41">
        <f t="shared" si="3"/>
        <v>112201</v>
      </c>
      <c r="F27" s="192">
        <v>0.01</v>
      </c>
      <c r="G27" s="41">
        <f t="shared" si="2"/>
        <v>1122</v>
      </c>
    </row>
    <row r="28" spans="1:7" ht="12.75">
      <c r="A28" s="345" t="s">
        <v>121</v>
      </c>
      <c r="B28" s="346">
        <f>'bér összes intézmény - éves'!AH26</f>
        <v>72159</v>
      </c>
      <c r="C28" s="40">
        <f t="shared" si="1"/>
        <v>23091</v>
      </c>
      <c r="D28" s="41">
        <f t="shared" si="3"/>
        <v>95250</v>
      </c>
      <c r="F28" s="192">
        <v>0.01</v>
      </c>
      <c r="G28" s="41">
        <f t="shared" si="2"/>
        <v>953</v>
      </c>
    </row>
    <row r="29" spans="1:7" ht="12.75">
      <c r="A29" s="123" t="s">
        <v>109</v>
      </c>
      <c r="B29" s="39">
        <f>'bér összes intézmény - éves'!AH27</f>
        <v>294985</v>
      </c>
      <c r="C29" s="40">
        <f t="shared" si="1"/>
        <v>94395</v>
      </c>
      <c r="D29" s="41">
        <f t="shared" si="3"/>
        <v>389380</v>
      </c>
      <c r="F29" s="192">
        <v>0.01</v>
      </c>
      <c r="G29" s="41">
        <f t="shared" si="2"/>
        <v>3894</v>
      </c>
    </row>
    <row r="30" spans="1:7" ht="12.75">
      <c r="A30" s="123" t="s">
        <v>111</v>
      </c>
      <c r="B30" s="39">
        <f>'bér összes intézmény - éves'!AH28</f>
        <v>173943</v>
      </c>
      <c r="C30" s="40">
        <f t="shared" si="1"/>
        <v>55662</v>
      </c>
      <c r="D30" s="41">
        <f t="shared" si="3"/>
        <v>229605</v>
      </c>
      <c r="F30" s="418">
        <v>0.0125</v>
      </c>
      <c r="G30" s="41">
        <f t="shared" si="2"/>
        <v>2870</v>
      </c>
    </row>
    <row r="31" spans="1:7" ht="12.75">
      <c r="A31" s="17" t="s">
        <v>112</v>
      </c>
      <c r="B31" s="39">
        <f>'bér összes intézmény - éves'!AH29</f>
        <v>196962</v>
      </c>
      <c r="C31" s="40">
        <f t="shared" si="1"/>
        <v>63028</v>
      </c>
      <c r="D31" s="41">
        <f t="shared" si="3"/>
        <v>259990</v>
      </c>
      <c r="F31" s="418">
        <v>0.0125</v>
      </c>
      <c r="G31" s="41">
        <f t="shared" si="2"/>
        <v>3250</v>
      </c>
    </row>
    <row r="32" spans="1:7" ht="12.75">
      <c r="A32" s="17" t="s">
        <v>113</v>
      </c>
      <c r="B32" s="39">
        <f>'bér összes intézmény - éves'!AH30</f>
        <v>166746</v>
      </c>
      <c r="C32" s="40">
        <f t="shared" si="1"/>
        <v>53359</v>
      </c>
      <c r="D32" s="41">
        <f t="shared" si="3"/>
        <v>220105</v>
      </c>
      <c r="F32" s="418">
        <v>0.0125</v>
      </c>
      <c r="G32" s="41">
        <f t="shared" si="2"/>
        <v>2751</v>
      </c>
    </row>
    <row r="33" spans="1:7" ht="12.75">
      <c r="A33" s="17" t="s">
        <v>114</v>
      </c>
      <c r="B33" s="39">
        <f>'bér összes intézmény - éves'!AH31</f>
        <v>185345</v>
      </c>
      <c r="C33" s="40">
        <f t="shared" si="1"/>
        <v>59310</v>
      </c>
      <c r="D33" s="41">
        <f t="shared" si="3"/>
        <v>244655</v>
      </c>
      <c r="F33" s="418">
        <v>0.0125</v>
      </c>
      <c r="G33" s="41">
        <f t="shared" si="2"/>
        <v>3058</v>
      </c>
    </row>
    <row r="34" spans="1:7" ht="12.75">
      <c r="A34" s="17" t="s">
        <v>115</v>
      </c>
      <c r="B34" s="39">
        <f>'bér összes intézmény - éves'!AH32</f>
        <v>71222</v>
      </c>
      <c r="C34" s="40">
        <f t="shared" si="1"/>
        <v>22791</v>
      </c>
      <c r="D34" s="41">
        <f t="shared" si="3"/>
        <v>94013</v>
      </c>
      <c r="F34" s="418">
        <v>0.0125</v>
      </c>
      <c r="G34" s="41">
        <f t="shared" si="2"/>
        <v>1175</v>
      </c>
    </row>
    <row r="35" spans="1:7" ht="12.75">
      <c r="A35" s="17" t="s">
        <v>116</v>
      </c>
      <c r="B35" s="39">
        <f>'bér összes intézmény - éves'!AH33</f>
        <v>195331</v>
      </c>
      <c r="C35" s="40">
        <f t="shared" si="1"/>
        <v>62506</v>
      </c>
      <c r="D35" s="41">
        <f t="shared" si="3"/>
        <v>257837</v>
      </c>
      <c r="F35" s="418">
        <v>0.0125</v>
      </c>
      <c r="G35" s="41">
        <f t="shared" si="2"/>
        <v>3223</v>
      </c>
    </row>
    <row r="36" spans="1:7" ht="12.75">
      <c r="A36" s="17" t="s">
        <v>117</v>
      </c>
      <c r="B36" s="39">
        <f>'bér összes intézmény - éves'!AH34</f>
        <v>165008</v>
      </c>
      <c r="C36" s="40">
        <f t="shared" si="1"/>
        <v>52803</v>
      </c>
      <c r="D36" s="41">
        <f t="shared" si="3"/>
        <v>217811</v>
      </c>
      <c r="F36" s="418">
        <v>0.0125</v>
      </c>
      <c r="G36" s="41">
        <f t="shared" si="2"/>
        <v>2723</v>
      </c>
    </row>
    <row r="37" spans="1:7" ht="12.75">
      <c r="A37" s="17" t="s">
        <v>118</v>
      </c>
      <c r="B37" s="39">
        <f>'bér összes intézmény - éves'!AH35</f>
        <v>428708</v>
      </c>
      <c r="C37" s="40">
        <f t="shared" si="1"/>
        <v>137187</v>
      </c>
      <c r="D37" s="41">
        <f t="shared" si="3"/>
        <v>565895</v>
      </c>
      <c r="F37" s="418">
        <v>0.0125</v>
      </c>
      <c r="G37" s="41">
        <f t="shared" si="2"/>
        <v>7074</v>
      </c>
    </row>
    <row r="38" spans="1:7" ht="12.75">
      <c r="A38" s="17" t="s">
        <v>119</v>
      </c>
      <c r="B38" s="39">
        <f>'bér összes intézmény - éves'!AH36</f>
        <v>166193</v>
      </c>
      <c r="C38" s="40">
        <f t="shared" si="1"/>
        <v>53182</v>
      </c>
      <c r="D38" s="41">
        <f t="shared" si="3"/>
        <v>219375</v>
      </c>
      <c r="F38" s="418">
        <v>0.0125</v>
      </c>
      <c r="G38" s="41">
        <f t="shared" si="2"/>
        <v>2742</v>
      </c>
    </row>
    <row r="39" spans="1:7" ht="12.75">
      <c r="A39" s="17" t="s">
        <v>120</v>
      </c>
      <c r="B39" s="39">
        <f>'bér összes intézmény - éves'!AH37</f>
        <v>97184</v>
      </c>
      <c r="C39" s="40">
        <f t="shared" si="1"/>
        <v>31099</v>
      </c>
      <c r="D39" s="41">
        <f>D70</f>
        <v>104867</v>
      </c>
      <c r="F39" s="419">
        <v>0.0125</v>
      </c>
      <c r="G39" s="41">
        <f>G70</f>
        <v>525</v>
      </c>
    </row>
    <row r="40" spans="1:7" ht="12.75">
      <c r="A40" s="17" t="s">
        <v>122</v>
      </c>
      <c r="B40" s="47">
        <f>B70</f>
        <v>79445</v>
      </c>
      <c r="C40" s="40">
        <f>C70</f>
        <v>25422</v>
      </c>
      <c r="D40" s="41">
        <f>SUM(B40:C40)</f>
        <v>104867</v>
      </c>
      <c r="F40" s="194">
        <v>0.005</v>
      </c>
      <c r="G40" s="41">
        <f>ROUND(D40*F40,0)</f>
        <v>524</v>
      </c>
    </row>
    <row r="41" spans="1:7" ht="13.5" thickBot="1">
      <c r="A41" s="17" t="s">
        <v>123</v>
      </c>
      <c r="B41" s="47">
        <f>B74</f>
        <v>77999</v>
      </c>
      <c r="C41" s="48">
        <f>C74</f>
        <v>24960</v>
      </c>
      <c r="D41" s="49">
        <f>D74</f>
        <v>102959</v>
      </c>
      <c r="F41" s="194">
        <v>0.005</v>
      </c>
      <c r="G41" s="49">
        <f>G74</f>
        <v>515</v>
      </c>
    </row>
    <row r="42" spans="1:7" ht="13.5" thickTop="1">
      <c r="A42" s="22" t="s">
        <v>72</v>
      </c>
      <c r="B42" s="53">
        <f>SUM(B7:B8,B12,B29:B41)</f>
        <v>4542193</v>
      </c>
      <c r="C42" s="54">
        <f>SUM(C7:C8,C12,C29:C41)</f>
        <v>1453504</v>
      </c>
      <c r="D42" s="55">
        <f>SUM(D7:D8,D12,D29:D41)</f>
        <v>5972281</v>
      </c>
      <c r="F42" s="205"/>
      <c r="G42" s="57">
        <f>SUM(G7:G8,G12,G29:G41)</f>
        <v>57784</v>
      </c>
    </row>
    <row r="43" spans="2:10" ht="12.75">
      <c r="B43" s="76"/>
      <c r="C43" s="76"/>
      <c r="D43" s="76"/>
      <c r="G43" s="76"/>
      <c r="I43" s="78"/>
      <c r="J43" s="78"/>
    </row>
    <row r="44" spans="1:10" ht="12.75">
      <c r="A44" s="16" t="s">
        <v>222</v>
      </c>
      <c r="B44" s="33">
        <v>816594</v>
      </c>
      <c r="C44" s="34">
        <f>ROUND(B44*0.32,0)</f>
        <v>261310</v>
      </c>
      <c r="D44" s="35">
        <f>SUM(B44:C44)</f>
        <v>1077904</v>
      </c>
      <c r="E44" s="209"/>
      <c r="F44" s="404">
        <v>0.02</v>
      </c>
      <c r="G44" s="35">
        <f>ROUND(D44*F44,0)</f>
        <v>21558</v>
      </c>
      <c r="H44" s="251"/>
      <c r="I44" s="78"/>
      <c r="J44" s="78"/>
    </row>
    <row r="45" spans="1:10" ht="13.5" thickBot="1">
      <c r="A45" s="66" t="s">
        <v>223</v>
      </c>
      <c r="B45" s="67">
        <v>57474</v>
      </c>
      <c r="C45" s="127">
        <f>ROUND(B45*0.32,0)</f>
        <v>18392</v>
      </c>
      <c r="D45" s="69">
        <f>SUM(B45:C45)</f>
        <v>75866</v>
      </c>
      <c r="E45" s="209"/>
      <c r="F45" s="405">
        <v>0.005</v>
      </c>
      <c r="G45" s="41">
        <f>ROUND(D45*F45,0)</f>
        <v>379</v>
      </c>
      <c r="H45" s="251"/>
      <c r="I45" s="78"/>
      <c r="J45" s="78"/>
    </row>
    <row r="46" spans="1:10" ht="13.5" thickTop="1">
      <c r="A46" s="22" t="s">
        <v>224</v>
      </c>
      <c r="B46" s="53">
        <f>SUM(B44:B45)</f>
        <v>874068</v>
      </c>
      <c r="C46" s="54">
        <f>SUM(C44:C45)</f>
        <v>279702</v>
      </c>
      <c r="D46" s="55">
        <f>SUM(D44:D45)</f>
        <v>1153770</v>
      </c>
      <c r="F46" s="205"/>
      <c r="G46" s="57">
        <f>SUM(G44:G45)</f>
        <v>21937</v>
      </c>
      <c r="H46" s="78"/>
      <c r="I46" s="78"/>
      <c r="J46" s="78"/>
    </row>
    <row r="47" spans="2:10" ht="13.5" thickBot="1">
      <c r="B47" s="76"/>
      <c r="C47" s="76"/>
      <c r="D47" s="76"/>
      <c r="G47" s="76"/>
      <c r="I47" s="78"/>
      <c r="J47" s="78"/>
    </row>
    <row r="48" spans="1:7" ht="13.5" thickTop="1">
      <c r="A48" s="22" t="s">
        <v>175</v>
      </c>
      <c r="B48" s="53">
        <f>SUM(B42,B46)</f>
        <v>5416261</v>
      </c>
      <c r="C48" s="54">
        <f>SUM(C42,C46)</f>
        <v>1733206</v>
      </c>
      <c r="D48" s="55">
        <f>SUM(D42,D46)</f>
        <v>7126051</v>
      </c>
      <c r="F48" s="205"/>
      <c r="G48" s="57">
        <f>SUM(G42,G46)</f>
        <v>79721</v>
      </c>
    </row>
    <row r="49" spans="2:7" ht="12.75">
      <c r="B49" s="76"/>
      <c r="C49" s="76"/>
      <c r="D49" s="76"/>
      <c r="G49" s="76"/>
    </row>
    <row r="50" spans="1:7" ht="12.75">
      <c r="A50" s="197" t="s">
        <v>174</v>
      </c>
      <c r="B50" s="76"/>
      <c r="C50" s="76"/>
      <c r="D50" s="76"/>
      <c r="G50" s="76"/>
    </row>
    <row r="51" spans="1:7" ht="12.75">
      <c r="A51" s="16" t="s">
        <v>162</v>
      </c>
      <c r="B51" s="33">
        <f>SUM(B9:B11,B14)</f>
        <v>265548</v>
      </c>
      <c r="C51" s="34">
        <f>SUM(C9:C11,C14)</f>
        <v>84976</v>
      </c>
      <c r="D51" s="35">
        <f>SUM(B51:C51)</f>
        <v>350524</v>
      </c>
      <c r="F51" s="198"/>
      <c r="G51" s="199">
        <f>SUM(G9:G11,G14)</f>
        <v>1753</v>
      </c>
    </row>
    <row r="52" spans="1:7" ht="12.75">
      <c r="A52" s="17" t="s">
        <v>163</v>
      </c>
      <c r="B52" s="39">
        <f>SUM(B15:B39,B13)</f>
        <v>3998269</v>
      </c>
      <c r="C52" s="40">
        <f>SUM(C15:C39,C13)+1</f>
        <v>1279448</v>
      </c>
      <c r="D52" s="41">
        <f>SUM(B52:C52)</f>
        <v>5277717</v>
      </c>
      <c r="F52" s="200"/>
      <c r="G52" s="201">
        <f>SUM(G15:G39,G13)</f>
        <v>53795</v>
      </c>
    </row>
    <row r="53" spans="1:7" ht="12.75">
      <c r="A53" s="17" t="s">
        <v>164</v>
      </c>
      <c r="B53" s="39">
        <f>SUM(B40:B40)</f>
        <v>79445</v>
      </c>
      <c r="C53" s="40">
        <f>SUM(C40:C40)</f>
        <v>25422</v>
      </c>
      <c r="D53" s="41">
        <f>SUM(B53:C53)</f>
        <v>104867</v>
      </c>
      <c r="F53" s="200"/>
      <c r="G53" s="201">
        <f>SUM(G40:G40)</f>
        <v>524</v>
      </c>
    </row>
    <row r="54" spans="1:7" ht="12.75">
      <c r="A54" s="17" t="s">
        <v>165</v>
      </c>
      <c r="B54" s="39">
        <f>SUM(B41)</f>
        <v>77999</v>
      </c>
      <c r="C54" s="40">
        <f>SUM(C41)</f>
        <v>24960</v>
      </c>
      <c r="D54" s="41">
        <f>SUM(B54:C54)</f>
        <v>102959</v>
      </c>
      <c r="F54" s="202"/>
      <c r="G54" s="201">
        <f>SUM(G41)</f>
        <v>515</v>
      </c>
    </row>
    <row r="55" spans="1:7" ht="13.5" thickBot="1">
      <c r="A55" s="17" t="s">
        <v>166</v>
      </c>
      <c r="B55" s="47">
        <f>SUM(B7,B46)</f>
        <v>995000</v>
      </c>
      <c r="C55" s="48">
        <f>SUM(C7,C46)</f>
        <v>318400</v>
      </c>
      <c r="D55" s="222">
        <f>SUM(B55:C55)</f>
        <v>1313400</v>
      </c>
      <c r="F55" s="203"/>
      <c r="G55" s="204">
        <f>SUM(G7,G46)</f>
        <v>23134</v>
      </c>
    </row>
    <row r="56" spans="1:7" ht="13.5" thickTop="1">
      <c r="A56" s="22" t="s">
        <v>4</v>
      </c>
      <c r="B56" s="53">
        <f>SUM(B51:B55)</f>
        <v>5416261</v>
      </c>
      <c r="C56" s="54">
        <f>SUM(C51:C55)</f>
        <v>1733206</v>
      </c>
      <c r="D56" s="55">
        <f>SUM(D51:D55)</f>
        <v>7149467</v>
      </c>
      <c r="F56" s="205"/>
      <c r="G56" s="57">
        <f>SUM(G51:G55)</f>
        <v>79721</v>
      </c>
    </row>
    <row r="57" spans="2:7" ht="12.75">
      <c r="B57" s="76"/>
      <c r="C57" s="76"/>
      <c r="D57" s="76"/>
      <c r="G57" s="76"/>
    </row>
    <row r="58" spans="2:7" ht="12.75">
      <c r="B58" s="76"/>
      <c r="C58" s="76"/>
      <c r="D58" s="76"/>
      <c r="G58" s="76"/>
    </row>
    <row r="59" spans="1:7" ht="12.75">
      <c r="A59" s="91" t="s">
        <v>0</v>
      </c>
      <c r="B59" s="180" t="s">
        <v>193</v>
      </c>
      <c r="C59" s="181" t="s">
        <v>67</v>
      </c>
      <c r="D59" s="182" t="s">
        <v>193</v>
      </c>
      <c r="F59" s="187" t="s">
        <v>225</v>
      </c>
      <c r="G59" s="188"/>
    </row>
    <row r="60" spans="1:7" ht="12.75">
      <c r="A60" s="90"/>
      <c r="B60" s="168" t="s">
        <v>153</v>
      </c>
      <c r="C60" s="169" t="s">
        <v>68</v>
      </c>
      <c r="D60" s="170" t="s">
        <v>153</v>
      </c>
      <c r="F60" s="189" t="s">
        <v>227</v>
      </c>
      <c r="G60" s="190"/>
    </row>
    <row r="61" spans="1:7" ht="12.75">
      <c r="A61" s="90"/>
      <c r="B61" s="168" t="s">
        <v>171</v>
      </c>
      <c r="C61" s="169" t="s">
        <v>69</v>
      </c>
      <c r="D61" s="170" t="s">
        <v>161</v>
      </c>
      <c r="F61" s="184" t="s">
        <v>154</v>
      </c>
      <c r="G61" s="167" t="s">
        <v>159</v>
      </c>
    </row>
    <row r="62" spans="1:7" ht="12.75">
      <c r="A62" s="90"/>
      <c r="B62" s="168" t="s">
        <v>155</v>
      </c>
      <c r="C62" s="106" t="s">
        <v>70</v>
      </c>
      <c r="D62" s="170" t="s">
        <v>155</v>
      </c>
      <c r="F62" s="185"/>
      <c r="G62" s="170"/>
    </row>
    <row r="63" spans="1:7" ht="12.75">
      <c r="A63" s="115"/>
      <c r="B63" s="171" t="s">
        <v>156</v>
      </c>
      <c r="C63" s="173"/>
      <c r="D63" s="172" t="s">
        <v>156</v>
      </c>
      <c r="F63" s="186"/>
      <c r="G63" s="172"/>
    </row>
    <row r="64" spans="1:7" ht="12.75">
      <c r="A64" s="16" t="s">
        <v>76</v>
      </c>
      <c r="B64" s="33">
        <f>'bér összes intézmény - éves'!AH49</f>
        <v>53115</v>
      </c>
      <c r="C64" s="34">
        <f>ROUND(B64*0.32,0)</f>
        <v>16997</v>
      </c>
      <c r="D64" s="35">
        <f>SUM(B64:C64)</f>
        <v>70112</v>
      </c>
      <c r="F64" s="420">
        <v>0.0075</v>
      </c>
      <c r="G64" s="35">
        <f>ROUND(D64*F64,0)</f>
        <v>526</v>
      </c>
    </row>
    <row r="65" spans="1:7" ht="13.5" thickBot="1">
      <c r="A65" s="136" t="s">
        <v>77</v>
      </c>
      <c r="B65" s="47">
        <f>'bér összes intézmény - éves'!AH50</f>
        <v>67817</v>
      </c>
      <c r="C65" s="48">
        <f>ROUND(B65*0.32,0)</f>
        <v>21701</v>
      </c>
      <c r="D65" s="49">
        <f>SUM(B65:C65)</f>
        <v>89518</v>
      </c>
      <c r="F65" s="421">
        <v>0.0075</v>
      </c>
      <c r="G65" s="49">
        <f>ROUND(D65*F65,0)</f>
        <v>671</v>
      </c>
    </row>
    <row r="66" spans="1:8" ht="13.5" thickTop="1">
      <c r="A66" s="129" t="s">
        <v>78</v>
      </c>
      <c r="B66" s="53">
        <f>SUM(B64:B65)</f>
        <v>120932</v>
      </c>
      <c r="C66" s="54">
        <f>SUM(C64:C65)</f>
        <v>38698</v>
      </c>
      <c r="D66" s="55">
        <f>SUM(D64:D65)</f>
        <v>159630</v>
      </c>
      <c r="F66" s="422">
        <f>F65</f>
        <v>0.0075</v>
      </c>
      <c r="G66" s="55">
        <f>SUM(G64:G65)</f>
        <v>1197</v>
      </c>
      <c r="H66" s="26"/>
    </row>
    <row r="67" spans="2:7" ht="12.75">
      <c r="B67" s="76"/>
      <c r="C67" s="76"/>
      <c r="D67" s="76"/>
      <c r="G67" s="76"/>
    </row>
    <row r="68" spans="1:7" ht="12.75">
      <c r="A68" s="16" t="s">
        <v>122</v>
      </c>
      <c r="B68" s="33">
        <f>'bér összes intézmény - éves'!AH53</f>
        <v>59807</v>
      </c>
      <c r="C68" s="34">
        <f>ROUND(B68*0.32,0)</f>
        <v>19138</v>
      </c>
      <c r="D68" s="35">
        <f>SUM(B68:C68)</f>
        <v>78945</v>
      </c>
      <c r="F68" s="196">
        <v>0.005</v>
      </c>
      <c r="G68" s="35">
        <f>ROUND(D68*F68,0)</f>
        <v>395</v>
      </c>
    </row>
    <row r="69" spans="1:7" ht="13.5" thickBot="1">
      <c r="A69" s="136" t="s">
        <v>124</v>
      </c>
      <c r="B69" s="47">
        <f>'bér összes intézmény - éves'!AH54</f>
        <v>19638</v>
      </c>
      <c r="C69" s="48">
        <f>ROUND(B69*0.32,0)</f>
        <v>6284</v>
      </c>
      <c r="D69" s="49">
        <f>SUM(B69:C69)</f>
        <v>25922</v>
      </c>
      <c r="F69" s="194">
        <v>0.005</v>
      </c>
      <c r="G69" s="49">
        <f>ROUND(D69*F69,0)</f>
        <v>130</v>
      </c>
    </row>
    <row r="70" spans="1:8" ht="13.5" thickTop="1">
      <c r="A70" s="129" t="s">
        <v>125</v>
      </c>
      <c r="B70" s="53">
        <f>SUM(B68:B69)</f>
        <v>79445</v>
      </c>
      <c r="C70" s="54">
        <f>SUM(C68:C69)</f>
        <v>25422</v>
      </c>
      <c r="D70" s="55">
        <f>SUM(D68:D69)</f>
        <v>104867</v>
      </c>
      <c r="F70" s="195">
        <f>F69</f>
        <v>0.005</v>
      </c>
      <c r="G70" s="55">
        <f>SUM(G68:G69)</f>
        <v>525</v>
      </c>
      <c r="H70" s="26"/>
    </row>
    <row r="71" spans="2:7" ht="12.75">
      <c r="B71" s="76"/>
      <c r="C71" s="76"/>
      <c r="D71" s="76"/>
      <c r="G71" s="76"/>
    </row>
    <row r="72" spans="1:7" ht="12.75">
      <c r="A72" s="16" t="s">
        <v>126</v>
      </c>
      <c r="B72" s="33">
        <f>'bér összes intézmény - éves'!AH57</f>
        <v>50156</v>
      </c>
      <c r="C72" s="34">
        <f>ROUND(B72*0.32,0)</f>
        <v>16050</v>
      </c>
      <c r="D72" s="35">
        <f>SUM(B72:C72)</f>
        <v>66206</v>
      </c>
      <c r="F72" s="196">
        <v>0.005</v>
      </c>
      <c r="G72" s="35">
        <f>ROUND(D72*F72,0)</f>
        <v>331</v>
      </c>
    </row>
    <row r="73" spans="1:7" ht="13.5" thickBot="1">
      <c r="A73" s="136" t="s">
        <v>127</v>
      </c>
      <c r="B73" s="47">
        <f>'bér összes intézmény - éves'!AH58</f>
        <v>27843</v>
      </c>
      <c r="C73" s="48">
        <f>ROUND(B73*0.32,0)</f>
        <v>8910</v>
      </c>
      <c r="D73" s="49">
        <f>SUM(B73:C73)</f>
        <v>36753</v>
      </c>
      <c r="F73" s="194">
        <v>0.005</v>
      </c>
      <c r="G73" s="49">
        <f>ROUND(D73*F73,0)</f>
        <v>184</v>
      </c>
    </row>
    <row r="74" spans="1:8" ht="13.5" thickTop="1">
      <c r="A74" s="129" t="s">
        <v>128</v>
      </c>
      <c r="B74" s="53">
        <f>SUM(B72:B73)</f>
        <v>77999</v>
      </c>
      <c r="C74" s="54">
        <f>SUM(C72:C73)</f>
        <v>24960</v>
      </c>
      <c r="D74" s="55">
        <f>SUM(D72:D73)</f>
        <v>102959</v>
      </c>
      <c r="F74" s="195">
        <f>F73</f>
        <v>0.005</v>
      </c>
      <c r="G74" s="55">
        <f>SUM(G72:G73)</f>
        <v>515</v>
      </c>
      <c r="H74" s="26"/>
    </row>
  </sheetData>
  <sheetProtection/>
  <printOptions horizontalCentered="1"/>
  <pageMargins left="0.3937007874015748" right="0.3937007874015748" top="0.984251968503937" bottom="0.3937007874015748" header="0.31496062992125984" footer="0.1968503937007874"/>
  <pageSetup blackAndWhite="1" horizontalDpi="300" verticalDpi="300" orientation="portrait" paperSize="9" scale="99" r:id="rId1"/>
  <headerFooter alignWithMargins="0">
    <oddHeader>&amp;C&amp;"Times New Roman CE,Félkövér"&amp;12
Kimutatás a 2008. évi bérzárolás számított adatairól
&amp;"Times New Roman CE,Normál"&amp;10(adatok ezer Ft-ban)&amp;R4/d. sz. melléklet</oddHeader>
    <oddFooter>&amp;L&amp;D&amp;C&amp;F\&amp;A      Oláhné P. Andrea&amp;R&amp;P. oldal/&amp;N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 Gyorgy</dc:creator>
  <cp:keywords/>
  <dc:description/>
  <cp:lastModifiedBy>Tulajdonos</cp:lastModifiedBy>
  <cp:lastPrinted>2008-02-14T12:25:12Z</cp:lastPrinted>
  <dcterms:created xsi:type="dcterms:W3CDTF">2007-01-13T14:59:12Z</dcterms:created>
  <dcterms:modified xsi:type="dcterms:W3CDTF">2008-02-14T12:25:20Z</dcterms:modified>
  <cp:category/>
  <cp:version/>
  <cp:contentType/>
  <cp:contentStatus/>
</cp:coreProperties>
</file>