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'eredeti'!$A:$A,'eredeti'!$1:$5</definedName>
  </definedNames>
  <calcPr fullCalcOnLoad="1"/>
</workbook>
</file>

<file path=xl/sharedStrings.xml><?xml version="1.0" encoding="utf-8"?>
<sst xmlns="http://schemas.openxmlformats.org/spreadsheetml/2006/main" count="141" uniqueCount="45">
  <si>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</si>
  <si>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</si>
  <si>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</si>
  <si>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</si>
  <si>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</si>
  <si>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</si>
  <si>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</si>
  <si>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</si>
  <si>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</si>
  <si>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</si>
  <si>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előirányzat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</si>
  <si>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</si>
  <si>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</si>
  <si>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</si>
  <si>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 xml:space="preserve"> - Fő u. 84 sz.30 db. önkorm bérlakás építés EGT</t>
  </si>
  <si>
    <t>Szerződött kötelezettségek összesen:</t>
  </si>
  <si>
    <t>Pályázatokhoz kapcsolódó kötelezettségvállalások:</t>
  </si>
  <si>
    <t>Szerződött kötelezettségvállalások:</t>
  </si>
  <si>
    <t xml:space="preserve"> - Kodály. és Bárczy Ált. isk akadálymentesítése</t>
  </si>
  <si>
    <t xml:space="preserve">    Egt és Norvég alap tám. pályázattal önerő</t>
  </si>
  <si>
    <t>2008. év</t>
  </si>
  <si>
    <t xml:space="preserve">2009. év 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</si>
  <si>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</si>
  <si>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</si>
  <si>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</si>
  <si>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 xml:space="preserve"> - Interreg III B. City Regió II projekt önrésze</t>
  </si>
  <si>
    <t>módosított</t>
  </si>
  <si>
    <t xml:space="preserve"> - Jelzőrendszeres házi segítségnyújtás bővítése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</si>
  <si>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</si>
  <si>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</si>
  <si>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</si>
  <si>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</si>
  <si>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</si>
  <si>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 xml:space="preserve">   minőségi audit</t>
  </si>
  <si>
    <t xml:space="preserve"> - Kiemelt pályázatokhoz kapcsolódó tanácsadás és</t>
  </si>
  <si>
    <t>2010. év</t>
  </si>
  <si>
    <t xml:space="preserve">  - Kötvény adóság szolgálata</t>
  </si>
  <si>
    <t xml:space="preserve">  - Fennáló hitelek adóság szolgálata:</t>
  </si>
  <si>
    <t>2011. év</t>
  </si>
  <si>
    <t>Hitelek, kötvény adóság szolgálata összesen:</t>
  </si>
  <si>
    <t>Külső források adóság szolgálata:</t>
  </si>
  <si>
    <t>jelenlegi</t>
  </si>
  <si>
    <t xml:space="preserve"> előirányzat</t>
  </si>
  <si>
    <t>(ezer Ft.)</t>
  </si>
  <si>
    <t xml:space="preserve">  - 9 milliárd Ft. hitel adóság szolgálata: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</si>
</sst>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3"/>
  <sheetViews>
    <sheetView tabSelected="1" workbookViewId="0" topLeftCell="A10">
      <selection activeCell="A41" sqref="A41"/>
    </sheetView>
  </sheetViews>
  <sheetFormatPr defaultColWidth="9.00390625" defaultRowHeight="12.75"/>
  <cols>
    <col min="1" max="1" width="34.75390625" style="1" customWidth="1"/>
    <col min="2" max="2" width="9.00390625" style="1" customWidth="1"/>
    <col min="3" max="3" width="9.125" style="1" customWidth="1"/>
    <col min="4" max="4" width="7.375" style="1" customWidth="1"/>
    <col min="5" max="5" width="7.00390625" style="1" customWidth="1"/>
    <col min="6" max="6" width="8.00390625" style="1" customWidth="1"/>
    <col min="7" max="8" width="7.00390625" style="1" customWidth="1"/>
    <col min="9" max="9" width="7.75390625" style="1" customWidth="1"/>
    <col min="10" max="10" width="7.25390625" style="1" customWidth="1"/>
    <col min="11" max="11" width="8.125" style="1" customWidth="1"/>
    <col min="12" max="12" width="7.125" style="1" customWidth="1"/>
    <col min="13" max="13" width="8.125" style="1" customWidth="1"/>
    <col min="14" max="14" width="8.00390625" style="1" customWidth="1"/>
    <col min="15" max="15" width="8.625" style="1" customWidth="1"/>
    <col min="16" max="16" width="7.75390625" style="1" customWidth="1"/>
    <col min="17" max="17" width="8.625" style="1" customWidth="1"/>
    <col min="18" max="18" width="7.75390625" style="1" customWidth="1"/>
    <col min="19" max="19" width="8.625" style="1" customWidth="1"/>
    <col min="20" max="20" width="8.00390625" style="1" customWidth="1"/>
    <col min="21" max="21" width="8.625" style="1" customWidth="1"/>
    <col min="22" max="22" width="7.75390625" style="1" customWidth="1"/>
    <col min="23" max="23" width="8.625" style="1" customWidth="1"/>
    <col min="24" max="24" width="7.75390625" style="1" customWidth="1"/>
    <col min="25" max="25" width="8.625" style="1" customWidth="1"/>
    <col min="26" max="26" width="7.00390625" style="1" customWidth="1"/>
    <col min="27" max="27" width="8.625" style="1" customWidth="1"/>
    <col min="28" max="28" width="7.125" style="1" customWidth="1"/>
    <col min="29" max="33" width="8.625" style="1" customWidth="1"/>
    <col min="34" max="34" width="7.00390625" style="1" customWidth="1"/>
    <col min="35" max="35" width="8.625" style="1" customWidth="1"/>
    <col min="36" max="36" width="7.25390625" style="1" customWidth="1"/>
    <col min="37" max="37" width="8.625" style="1" customWidth="1"/>
    <col min="38" max="38" width="7.00390625" style="1" customWidth="1"/>
    <col min="39" max="39" width="8.625" style="1" customWidth="1"/>
    <col min="40" max="40" width="6.875" style="1" customWidth="1"/>
    <col min="41" max="41" width="8.625" style="1" customWidth="1"/>
    <col min="42" max="42" width="7.00390625" style="1" customWidth="1"/>
    <col min="43" max="49" width="8.625" style="1" customWidth="1"/>
    <col min="50" max="16384" width="9.125" style="1" customWidth="1"/>
  </cols>
  <sheetData>
    <row r="2" spans="13:49" ht="12.75">
      <c r="M2" s="2" t="s">
        <v>43</v>
      </c>
      <c r="O2" s="2"/>
      <c r="Y2" s="2" t="s">
        <v>43</v>
      </c>
      <c r="AC2" s="2"/>
      <c r="AK2" s="2" t="s">
        <v>43</v>
      </c>
      <c r="AQ2" s="2"/>
      <c r="AW2" s="2" t="s">
        <v>43</v>
      </c>
    </row>
    <row r="3" spans="1:49" s="12" customFormat="1" ht="11.25">
      <c r="A3" s="17" t="s">
        <v>0</v>
      </c>
      <c r="B3" s="33" t="s">
        <v>1</v>
      </c>
      <c r="C3" s="34"/>
      <c r="D3" s="33" t="s">
        <v>6</v>
      </c>
      <c r="E3" s="34"/>
      <c r="F3" s="33" t="s">
        <v>20</v>
      </c>
      <c r="G3" s="34"/>
      <c r="H3" s="33" t="s">
        <v>21</v>
      </c>
      <c r="I3" s="34"/>
      <c r="J3" s="33" t="s">
        <v>35</v>
      </c>
      <c r="K3" s="34"/>
      <c r="L3" s="33" t="s">
        <v>38</v>
      </c>
      <c r="M3" s="34"/>
      <c r="N3" s="33">
        <v>2012</v>
      </c>
      <c r="O3" s="34"/>
      <c r="P3" s="33">
        <v>2013</v>
      </c>
      <c r="Q3" s="34"/>
      <c r="R3" s="33">
        <v>2014</v>
      </c>
      <c r="S3" s="34"/>
      <c r="T3" s="33">
        <v>2015</v>
      </c>
      <c r="U3" s="34"/>
      <c r="V3" s="33">
        <v>2016</v>
      </c>
      <c r="W3" s="34"/>
      <c r="X3" s="33">
        <v>2017</v>
      </c>
      <c r="Y3" s="34"/>
      <c r="Z3" s="33">
        <v>2018</v>
      </c>
      <c r="AA3" s="34"/>
      <c r="AB3" s="33">
        <v>2019</v>
      </c>
      <c r="AC3" s="34"/>
      <c r="AD3" s="33">
        <v>2020</v>
      </c>
      <c r="AE3" s="34"/>
      <c r="AF3" s="33">
        <v>2021</v>
      </c>
      <c r="AG3" s="34"/>
      <c r="AH3" s="33">
        <v>2022</v>
      </c>
      <c r="AI3" s="34"/>
      <c r="AJ3" s="33">
        <v>2023</v>
      </c>
      <c r="AK3" s="34"/>
      <c r="AL3" s="33">
        <v>2024</v>
      </c>
      <c r="AM3" s="34"/>
      <c r="AN3" s="33">
        <v>2025</v>
      </c>
      <c r="AO3" s="34"/>
      <c r="AP3" s="33">
        <v>2026</v>
      </c>
      <c r="AQ3" s="34"/>
      <c r="AR3" s="33">
        <v>2027</v>
      </c>
      <c r="AS3" s="34"/>
      <c r="AT3" s="33">
        <v>2028</v>
      </c>
      <c r="AU3" s="34"/>
      <c r="AV3" s="33">
        <v>2029</v>
      </c>
      <c r="AW3" s="34"/>
    </row>
    <row r="4" spans="1:49" ht="12.75">
      <c r="A4" s="7"/>
      <c r="B4" s="8" t="s">
        <v>41</v>
      </c>
      <c r="C4" s="8" t="s">
        <v>26</v>
      </c>
      <c r="D4" s="8" t="s">
        <v>41</v>
      </c>
      <c r="E4" s="8" t="s">
        <v>26</v>
      </c>
      <c r="F4" s="8" t="s">
        <v>41</v>
      </c>
      <c r="G4" s="8" t="s">
        <v>26</v>
      </c>
      <c r="H4" s="8" t="s">
        <v>41</v>
      </c>
      <c r="I4" s="8" t="s">
        <v>26</v>
      </c>
      <c r="J4" s="8" t="s">
        <v>41</v>
      </c>
      <c r="K4" s="8" t="s">
        <v>26</v>
      </c>
      <c r="L4" s="8" t="s">
        <v>41</v>
      </c>
      <c r="M4" s="8" t="s">
        <v>26</v>
      </c>
      <c r="N4" s="8" t="s">
        <v>41</v>
      </c>
      <c r="O4" s="8" t="s">
        <v>26</v>
      </c>
      <c r="P4" s="8" t="s">
        <v>41</v>
      </c>
      <c r="Q4" s="8" t="s">
        <v>26</v>
      </c>
      <c r="R4" s="8" t="s">
        <v>41</v>
      </c>
      <c r="S4" s="8" t="s">
        <v>26</v>
      </c>
      <c r="T4" s="8" t="s">
        <v>41</v>
      </c>
      <c r="U4" s="8" t="s">
        <v>26</v>
      </c>
      <c r="V4" s="8" t="s">
        <v>41</v>
      </c>
      <c r="W4" s="8" t="s">
        <v>26</v>
      </c>
      <c r="X4" s="8" t="s">
        <v>41</v>
      </c>
      <c r="Y4" s="8" t="s">
        <v>26</v>
      </c>
      <c r="Z4" s="8" t="s">
        <v>41</v>
      </c>
      <c r="AA4" s="8" t="s">
        <v>26</v>
      </c>
      <c r="AB4" s="8" t="s">
        <v>41</v>
      </c>
      <c r="AC4" s="8" t="s">
        <v>26</v>
      </c>
      <c r="AD4" s="8" t="s">
        <v>41</v>
      </c>
      <c r="AE4" s="8" t="s">
        <v>26</v>
      </c>
      <c r="AF4" s="8" t="s">
        <v>41</v>
      </c>
      <c r="AG4" s="8" t="s">
        <v>26</v>
      </c>
      <c r="AH4" s="8" t="s">
        <v>41</v>
      </c>
      <c r="AI4" s="8" t="s">
        <v>26</v>
      </c>
      <c r="AJ4" s="8" t="s">
        <v>41</v>
      </c>
      <c r="AK4" s="8" t="s">
        <v>26</v>
      </c>
      <c r="AL4" s="8" t="s">
        <v>41</v>
      </c>
      <c r="AM4" s="8" t="s">
        <v>26</v>
      </c>
      <c r="AN4" s="8" t="s">
        <v>41</v>
      </c>
      <c r="AO4" s="8" t="s">
        <v>26</v>
      </c>
      <c r="AP4" s="8" t="s">
        <v>41</v>
      </c>
      <c r="AQ4" s="8" t="s">
        <v>26</v>
      </c>
      <c r="AR4" s="8" t="s">
        <v>41</v>
      </c>
      <c r="AS4" s="8" t="s">
        <v>26</v>
      </c>
      <c r="AT4" s="8" t="s">
        <v>41</v>
      </c>
      <c r="AU4" s="8" t="s">
        <v>26</v>
      </c>
      <c r="AV4" s="8" t="s">
        <v>41</v>
      </c>
      <c r="AW4" s="8" t="s">
        <v>26</v>
      </c>
    </row>
    <row r="5" spans="1:49" ht="12.75">
      <c r="A5" s="3"/>
      <c r="B5" s="9" t="s">
        <v>10</v>
      </c>
      <c r="C5" s="9" t="s">
        <v>42</v>
      </c>
      <c r="D5" s="9" t="s">
        <v>10</v>
      </c>
      <c r="E5" s="9" t="s">
        <v>42</v>
      </c>
      <c r="F5" s="9" t="s">
        <v>10</v>
      </c>
      <c r="G5" s="9" t="s">
        <v>42</v>
      </c>
      <c r="H5" s="9" t="s">
        <v>10</v>
      </c>
      <c r="I5" s="9" t="s">
        <v>42</v>
      </c>
      <c r="J5" s="9" t="s">
        <v>10</v>
      </c>
      <c r="K5" s="9" t="s">
        <v>42</v>
      </c>
      <c r="L5" s="9" t="s">
        <v>10</v>
      </c>
      <c r="M5" s="9" t="s">
        <v>42</v>
      </c>
      <c r="N5" s="9" t="s">
        <v>10</v>
      </c>
      <c r="O5" s="9" t="s">
        <v>42</v>
      </c>
      <c r="P5" s="9" t="s">
        <v>10</v>
      </c>
      <c r="Q5" s="9" t="s">
        <v>42</v>
      </c>
      <c r="R5" s="9" t="s">
        <v>10</v>
      </c>
      <c r="S5" s="9" t="s">
        <v>42</v>
      </c>
      <c r="T5" s="9" t="s">
        <v>10</v>
      </c>
      <c r="U5" s="9" t="s">
        <v>42</v>
      </c>
      <c r="V5" s="9" t="s">
        <v>10</v>
      </c>
      <c r="W5" s="9" t="s">
        <v>42</v>
      </c>
      <c r="X5" s="9" t="s">
        <v>10</v>
      </c>
      <c r="Y5" s="9" t="s">
        <v>42</v>
      </c>
      <c r="Z5" s="9" t="s">
        <v>10</v>
      </c>
      <c r="AA5" s="9" t="s">
        <v>42</v>
      </c>
      <c r="AB5" s="9" t="s">
        <v>10</v>
      </c>
      <c r="AC5" s="9" t="s">
        <v>42</v>
      </c>
      <c r="AD5" s="9" t="s">
        <v>10</v>
      </c>
      <c r="AE5" s="9" t="s">
        <v>42</v>
      </c>
      <c r="AF5" s="9" t="s">
        <v>10</v>
      </c>
      <c r="AG5" s="9" t="s">
        <v>42</v>
      </c>
      <c r="AH5" s="9" t="s">
        <v>10</v>
      </c>
      <c r="AI5" s="9" t="s">
        <v>42</v>
      </c>
      <c r="AJ5" s="9" t="s">
        <v>10</v>
      </c>
      <c r="AK5" s="9" t="s">
        <v>42</v>
      </c>
      <c r="AL5" s="9" t="s">
        <v>10</v>
      </c>
      <c r="AM5" s="9" t="s">
        <v>42</v>
      </c>
      <c r="AN5" s="9" t="s">
        <v>10</v>
      </c>
      <c r="AO5" s="9" t="s">
        <v>42</v>
      </c>
      <c r="AP5" s="9" t="s">
        <v>10</v>
      </c>
      <c r="AQ5" s="9" t="s">
        <v>42</v>
      </c>
      <c r="AR5" s="9" t="s">
        <v>10</v>
      </c>
      <c r="AS5" s="9" t="s">
        <v>42</v>
      </c>
      <c r="AT5" s="9" t="s">
        <v>10</v>
      </c>
      <c r="AU5" s="9" t="s">
        <v>42</v>
      </c>
      <c r="AV5" s="9" t="s">
        <v>10</v>
      </c>
      <c r="AW5" s="9" t="s">
        <v>42</v>
      </c>
    </row>
    <row r="6" spans="1:49" ht="12" customHeight="1">
      <c r="A6" s="23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13" t="s">
        <v>37</v>
      </c>
      <c r="B7" s="25">
        <f aca="true" t="shared" si="0" ref="B7:C9">D7+F7+H7+J7+L7+N7+P7+R7+T7+V7+X7+Z7+AB7+AD7+AF7+AH7+AJ7+AN7+AL7+AP7+AR7+AT7</f>
        <v>7538352</v>
      </c>
      <c r="C7" s="25">
        <f t="shared" si="0"/>
        <v>5996558</v>
      </c>
      <c r="D7" s="25">
        <v>616741</v>
      </c>
      <c r="E7" s="25">
        <v>512206</v>
      </c>
      <c r="F7" s="25">
        <v>663856</v>
      </c>
      <c r="G7" s="25">
        <f>525024-G8-G9</f>
        <v>276154</v>
      </c>
      <c r="H7" s="25">
        <v>696060</v>
      </c>
      <c r="I7" s="25">
        <f>831062-I8-I9</f>
        <v>362868</v>
      </c>
      <c r="J7" s="25">
        <v>714800</v>
      </c>
      <c r="K7" s="25">
        <f>1088585-K8-K9</f>
        <v>429192</v>
      </c>
      <c r="L7" s="25">
        <v>619107</v>
      </c>
      <c r="M7" s="25">
        <f>1794462-M8-M9</f>
        <v>422799</v>
      </c>
      <c r="N7" s="25">
        <v>587264</v>
      </c>
      <c r="O7" s="25">
        <f>2001604-O8-O9</f>
        <v>403705</v>
      </c>
      <c r="P7" s="25">
        <v>499061</v>
      </c>
      <c r="Q7" s="25">
        <f>1938807-Q8-Q9</f>
        <v>389765</v>
      </c>
      <c r="R7" s="25">
        <v>388934</v>
      </c>
      <c r="S7" s="25">
        <f>1866874-S8-S9</f>
        <v>364627</v>
      </c>
      <c r="T7" s="25">
        <v>336522</v>
      </c>
      <c r="U7" s="25">
        <f>1807099-U8-U9</f>
        <v>351646</v>
      </c>
      <c r="V7" s="25">
        <v>325481</v>
      </c>
      <c r="W7" s="25">
        <f>1749188-W8-W9</f>
        <v>338981</v>
      </c>
      <c r="X7" s="25">
        <v>313898</v>
      </c>
      <c r="Y7" s="25">
        <f>1687558-Y8-Y9</f>
        <v>325694</v>
      </c>
      <c r="Z7" s="25">
        <v>302258</v>
      </c>
      <c r="AA7" s="25">
        <f>1627457-AA8-AA9</f>
        <v>312388</v>
      </c>
      <c r="AB7" s="25">
        <v>290614</v>
      </c>
      <c r="AC7" s="25">
        <f>1567350-AC8-AC9</f>
        <v>299077</v>
      </c>
      <c r="AD7" s="25">
        <v>279450</v>
      </c>
      <c r="AE7" s="25">
        <f>1508784-AE8-AE9</f>
        <v>286269</v>
      </c>
      <c r="AF7" s="25">
        <v>226435</v>
      </c>
      <c r="AG7" s="25">
        <f>1406343-AG8-AG9</f>
        <v>231659</v>
      </c>
      <c r="AH7" s="25">
        <v>163562</v>
      </c>
      <c r="AI7" s="25">
        <f>1295550-AI8-AI9</f>
        <v>167661</v>
      </c>
      <c r="AJ7" s="25">
        <v>148173</v>
      </c>
      <c r="AK7" s="25">
        <f>1232424-AK8-AK9</f>
        <v>151329</v>
      </c>
      <c r="AL7" s="25">
        <v>141358</v>
      </c>
      <c r="AM7" s="25">
        <f>1178420-AM8-AM9</f>
        <v>143597</v>
      </c>
      <c r="AN7" s="25">
        <v>111788</v>
      </c>
      <c r="AO7" s="25">
        <f>1100627-AO8-AO9</f>
        <v>113123</v>
      </c>
      <c r="AP7" s="25">
        <v>71536</v>
      </c>
      <c r="AQ7" s="25">
        <f>1012919-AQ8-AQ9</f>
        <v>72209</v>
      </c>
      <c r="AR7" s="25">
        <v>41454</v>
      </c>
      <c r="AS7" s="25">
        <f>613649-AS9</f>
        <v>41609</v>
      </c>
      <c r="AT7" s="25">
        <v>0</v>
      </c>
      <c r="AU7" s="25">
        <v>0</v>
      </c>
      <c r="AV7" s="25">
        <v>0</v>
      </c>
      <c r="AW7" s="25">
        <v>0</v>
      </c>
    </row>
    <row r="8" spans="1:49" ht="12.75">
      <c r="A8" s="13" t="s">
        <v>36</v>
      </c>
      <c r="B8" s="25">
        <f t="shared" si="0"/>
        <v>0</v>
      </c>
      <c r="C8" s="25">
        <f t="shared" si="0"/>
        <v>7527440</v>
      </c>
      <c r="D8" s="26">
        <v>0</v>
      </c>
      <c r="E8" s="26">
        <v>0</v>
      </c>
      <c r="F8" s="26">
        <v>0</v>
      </c>
      <c r="G8" s="26">
        <f>76444+106667</f>
        <v>183111</v>
      </c>
      <c r="H8" s="26">
        <v>0</v>
      </c>
      <c r="I8" s="26">
        <f>87194+121667</f>
        <v>208861</v>
      </c>
      <c r="J8" s="26">
        <v>0</v>
      </c>
      <c r="K8" s="26">
        <f>87194+121667</f>
        <v>208861</v>
      </c>
      <c r="L8" s="26">
        <v>0</v>
      </c>
      <c r="M8" s="26">
        <f>221569+309167</f>
        <v>530736</v>
      </c>
      <c r="N8" s="26">
        <v>0</v>
      </c>
      <c r="O8" s="26">
        <f>216344+301875</f>
        <v>518219</v>
      </c>
      <c r="P8" s="26">
        <v>0</v>
      </c>
      <c r="Q8" s="26">
        <f>210670+293958</f>
        <v>504628</v>
      </c>
      <c r="R8" s="26">
        <v>0</v>
      </c>
      <c r="S8" s="26">
        <f>205220+286354</f>
        <v>491574</v>
      </c>
      <c r="T8" s="26">
        <v>0</v>
      </c>
      <c r="U8" s="26">
        <f>199771+278750</f>
        <v>478521</v>
      </c>
      <c r="V8" s="26">
        <v>0</v>
      </c>
      <c r="W8" s="26">
        <f>194485+271375</f>
        <v>465860</v>
      </c>
      <c r="X8" s="26">
        <v>0</v>
      </c>
      <c r="Y8" s="26">
        <f>188872+263542</f>
        <v>452414</v>
      </c>
      <c r="Z8" s="26">
        <v>0</v>
      </c>
      <c r="AA8" s="26">
        <f>183422+255938</f>
        <v>439360</v>
      </c>
      <c r="AB8" s="26">
        <v>0</v>
      </c>
      <c r="AC8" s="26">
        <f>177972+248333</f>
        <v>426305</v>
      </c>
      <c r="AD8" s="26">
        <v>0</v>
      </c>
      <c r="AE8" s="26">
        <f>172627+240875</f>
        <v>413502</v>
      </c>
      <c r="AF8" s="26">
        <v>0</v>
      </c>
      <c r="AG8" s="26">
        <f>167073+233125</f>
        <v>400198</v>
      </c>
      <c r="AH8" s="26">
        <v>0</v>
      </c>
      <c r="AI8" s="26">
        <f>161623+225521</f>
        <v>387144</v>
      </c>
      <c r="AJ8" s="26">
        <v>0</v>
      </c>
      <c r="AK8" s="26">
        <f>156174+217917</f>
        <v>374091</v>
      </c>
      <c r="AL8" s="26">
        <v>0</v>
      </c>
      <c r="AM8" s="26">
        <f>150769+210375</f>
        <v>361144</v>
      </c>
      <c r="AN8" s="26">
        <v>0</v>
      </c>
      <c r="AO8" s="26">
        <f>145274+202708</f>
        <v>347982</v>
      </c>
      <c r="AP8" s="26">
        <v>0</v>
      </c>
      <c r="AQ8" s="26">
        <f>139825+195104</f>
        <v>334929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</row>
    <row r="9" spans="1:49" ht="12.75">
      <c r="A9" s="13" t="s">
        <v>44</v>
      </c>
      <c r="B9" s="25">
        <f t="shared" si="0"/>
        <v>0</v>
      </c>
      <c r="C9" s="25">
        <f t="shared" si="0"/>
        <v>15095380</v>
      </c>
      <c r="D9" s="26">
        <v>0</v>
      </c>
      <c r="E9" s="26">
        <v>0</v>
      </c>
      <c r="F9" s="26">
        <v>0</v>
      </c>
      <c r="G9" s="26">
        <v>65759</v>
      </c>
      <c r="H9" s="26">
        <v>0</v>
      </c>
      <c r="I9" s="26">
        <v>259333</v>
      </c>
      <c r="J9" s="26">
        <v>0</v>
      </c>
      <c r="K9" s="26">
        <v>450532</v>
      </c>
      <c r="L9" s="26">
        <v>0</v>
      </c>
      <c r="M9" s="26">
        <v>840927</v>
      </c>
      <c r="N9" s="26">
        <v>0</v>
      </c>
      <c r="O9" s="26">
        <v>1079680</v>
      </c>
      <c r="P9" s="26">
        <v>0</v>
      </c>
      <c r="Q9" s="26">
        <v>1044414</v>
      </c>
      <c r="R9" s="26">
        <v>0</v>
      </c>
      <c r="S9" s="26">
        <v>1010673</v>
      </c>
      <c r="T9" s="26">
        <v>0</v>
      </c>
      <c r="U9" s="26">
        <v>976932</v>
      </c>
      <c r="V9" s="26">
        <v>0</v>
      </c>
      <c r="W9" s="26">
        <v>944347</v>
      </c>
      <c r="X9" s="26">
        <v>0</v>
      </c>
      <c r="Y9" s="26">
        <v>909450</v>
      </c>
      <c r="Z9" s="26">
        <v>0</v>
      </c>
      <c r="AA9" s="26">
        <v>875709</v>
      </c>
      <c r="AB9" s="26">
        <v>0</v>
      </c>
      <c r="AC9" s="26">
        <v>841968</v>
      </c>
      <c r="AD9" s="26">
        <v>0</v>
      </c>
      <c r="AE9" s="26">
        <v>809013</v>
      </c>
      <c r="AF9" s="26">
        <v>0</v>
      </c>
      <c r="AG9" s="26">
        <v>774486</v>
      </c>
      <c r="AH9" s="26">
        <v>0</v>
      </c>
      <c r="AI9" s="26">
        <v>740745</v>
      </c>
      <c r="AJ9" s="26">
        <v>0</v>
      </c>
      <c r="AK9" s="26">
        <v>707004</v>
      </c>
      <c r="AL9" s="26">
        <v>0</v>
      </c>
      <c r="AM9" s="26">
        <v>673679</v>
      </c>
      <c r="AN9" s="26">
        <v>0</v>
      </c>
      <c r="AO9" s="26">
        <v>639522</v>
      </c>
      <c r="AP9" s="26">
        <v>0</v>
      </c>
      <c r="AQ9" s="26">
        <v>605781</v>
      </c>
      <c r="AR9" s="26">
        <v>0</v>
      </c>
      <c r="AS9" s="26">
        <v>572040</v>
      </c>
      <c r="AT9" s="26">
        <v>0</v>
      </c>
      <c r="AU9" s="26">
        <v>273386</v>
      </c>
      <c r="AV9" s="26">
        <v>0</v>
      </c>
      <c r="AW9" s="26">
        <v>0</v>
      </c>
    </row>
    <row r="10" spans="1:49" ht="12.75">
      <c r="A10" s="18" t="s">
        <v>39</v>
      </c>
      <c r="B10" s="16">
        <f>SUM(B7:B9)</f>
        <v>7538352</v>
      </c>
      <c r="C10" s="16">
        <f>SUM(C7:C9)</f>
        <v>28619378</v>
      </c>
      <c r="D10" s="16">
        <f>SUM(D7:D9)</f>
        <v>616741</v>
      </c>
      <c r="E10" s="16">
        <f>SUM(E7:E9)</f>
        <v>512206</v>
      </c>
      <c r="F10" s="16">
        <f>SUM(F7:F9)</f>
        <v>663856</v>
      </c>
      <c r="G10" s="16">
        <f>SUM(G7:G9)</f>
        <v>525024</v>
      </c>
      <c r="H10" s="16">
        <f>SUM(H7:H9)</f>
        <v>696060</v>
      </c>
      <c r="I10" s="16">
        <f>SUM(I7:I9)</f>
        <v>831062</v>
      </c>
      <c r="J10" s="16">
        <f>SUM(J7:J9)</f>
        <v>714800</v>
      </c>
      <c r="K10" s="16">
        <f>SUM(K7:K9)</f>
        <v>1088585</v>
      </c>
      <c r="L10" s="16">
        <f>SUM(L7:L9)</f>
        <v>619107</v>
      </c>
      <c r="M10" s="16">
        <f>SUM(M7:M9)</f>
        <v>1794462</v>
      </c>
      <c r="N10" s="16">
        <f>SUM(N7:N9)</f>
        <v>587264</v>
      </c>
      <c r="O10" s="16">
        <f>SUM(O7:O9)</f>
        <v>2001604</v>
      </c>
      <c r="P10" s="16">
        <f>SUM(P7:P9)</f>
        <v>499061</v>
      </c>
      <c r="Q10" s="16">
        <f>SUM(Q7:Q9)</f>
        <v>1938807</v>
      </c>
      <c r="R10" s="16">
        <f>SUM(R7:R9)</f>
        <v>388934</v>
      </c>
      <c r="S10" s="16">
        <f>SUM(S7:S9)</f>
        <v>1866874</v>
      </c>
      <c r="T10" s="16">
        <f>SUM(T7:T9)</f>
        <v>336522</v>
      </c>
      <c r="U10" s="16">
        <f>SUM(U7:U9)</f>
        <v>1807099</v>
      </c>
      <c r="V10" s="16">
        <f>SUM(V7:V9)</f>
        <v>325481</v>
      </c>
      <c r="W10" s="16">
        <f>SUM(W7:W9)</f>
        <v>1749188</v>
      </c>
      <c r="X10" s="16">
        <f>SUM(X7:X9)</f>
        <v>313898</v>
      </c>
      <c r="Y10" s="16">
        <f>SUM(Y7:Y9)</f>
        <v>1687558</v>
      </c>
      <c r="Z10" s="16">
        <f>SUM(Z7:Z9)</f>
        <v>302258</v>
      </c>
      <c r="AA10" s="16">
        <f>SUM(AA7:AA9)</f>
        <v>1627457</v>
      </c>
      <c r="AB10" s="16">
        <f>SUM(AB7:AB9)</f>
        <v>290614</v>
      </c>
      <c r="AC10" s="16">
        <f>SUM(AC7:AC9)</f>
        <v>1567350</v>
      </c>
      <c r="AD10" s="16">
        <f>SUM(AD7:AD9)</f>
        <v>279450</v>
      </c>
      <c r="AE10" s="16">
        <f>SUM(AE7:AE9)</f>
        <v>1508784</v>
      </c>
      <c r="AF10" s="16">
        <f>SUM(AF7:AF9)</f>
        <v>226435</v>
      </c>
      <c r="AG10" s="16">
        <f>SUM(AG7:AG9)</f>
        <v>1406343</v>
      </c>
      <c r="AH10" s="16">
        <f>SUM(AH7:AH9)</f>
        <v>163562</v>
      </c>
      <c r="AI10" s="16">
        <f>SUM(AI7:AI9)</f>
        <v>1295550</v>
      </c>
      <c r="AJ10" s="16">
        <f>SUM(AJ7:AJ9)</f>
        <v>148173</v>
      </c>
      <c r="AK10" s="16">
        <f>SUM(AK7:AK9)</f>
        <v>1232424</v>
      </c>
      <c r="AL10" s="16">
        <f>SUM(AL7:AL9)</f>
        <v>141358</v>
      </c>
      <c r="AM10" s="16">
        <f>SUM(AM7:AM9)</f>
        <v>1178420</v>
      </c>
      <c r="AN10" s="16">
        <f>SUM(AN7:AN9)</f>
        <v>111788</v>
      </c>
      <c r="AO10" s="16">
        <f>SUM(AO7:AO9)</f>
        <v>1100627</v>
      </c>
      <c r="AP10" s="16">
        <f>SUM(AP7:AP9)</f>
        <v>71536</v>
      </c>
      <c r="AQ10" s="16">
        <f>SUM(AQ7:AQ9)</f>
        <v>1012919</v>
      </c>
      <c r="AR10" s="16">
        <f>SUM(AR7:AR9)</f>
        <v>41454</v>
      </c>
      <c r="AS10" s="16">
        <f>SUM(AS7:AS9)</f>
        <v>613649</v>
      </c>
      <c r="AT10" s="16">
        <f>SUM(AT7:AT9)</f>
        <v>0</v>
      </c>
      <c r="AU10" s="16">
        <f>SUM(AU7:AU9)</f>
        <v>273386</v>
      </c>
      <c r="AV10" s="16">
        <f>SUM(AV7:AV9)</f>
        <v>0</v>
      </c>
      <c r="AW10" s="16">
        <f>SUM(AW7:AW9)</f>
        <v>0</v>
      </c>
    </row>
    <row r="11" spans="1:49" ht="12" customHeight="1">
      <c r="A11" s="20" t="s">
        <v>17</v>
      </c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12" customHeight="1">
      <c r="A12" s="13" t="s">
        <v>5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2.75">
      <c r="A13" s="13" t="s">
        <v>9</v>
      </c>
      <c r="B13" s="25">
        <f>D13+F13+H13+J13+L13+N13+P13+R13+T13+V13+X13+Z13+AB13+AD13+AF13+AH13+AJ13+AN13+AL13+AP13+AR13+AT13</f>
        <v>132059</v>
      </c>
      <c r="C13" s="25">
        <f>E13+G13+I13+K13+M13+O13+Q13+S13+U13+W13+Y13+AA13+AC13+AE13+AG13+AI13+AK13+AO13+AM13+AQ13+AS13+AU13</f>
        <v>132059</v>
      </c>
      <c r="D13" s="26">
        <v>69000</v>
      </c>
      <c r="E13" s="26">
        <v>69000</v>
      </c>
      <c r="F13" s="26">
        <v>63059</v>
      </c>
      <c r="G13" s="26">
        <v>63059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ht="12.75">
      <c r="A14" s="13" t="s">
        <v>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2.75">
      <c r="A15" s="13" t="s">
        <v>8</v>
      </c>
      <c r="B15" s="25">
        <f>D15+F15+H15+J15+L15+N15+P15+R15+T15+V15+X15+Z15+AB15+AD15+AF15+AH15+AJ15+AN15+AL15+AP15+AR15+AT15</f>
        <v>1680000</v>
      </c>
      <c r="C15" s="25">
        <f>E15+G15+I15+K15+M15+O15+Q15+S15+U15+W15+Y15+AA15+AC15+AE15+AG15+AI15+AK15+AO15+AM15+AQ15+AS15+AU15</f>
        <v>1680000</v>
      </c>
      <c r="D15" s="26">
        <v>120000</v>
      </c>
      <c r="E15" s="26">
        <v>120000</v>
      </c>
      <c r="F15" s="26">
        <v>120000</v>
      </c>
      <c r="G15" s="26">
        <v>120000</v>
      </c>
      <c r="H15" s="26">
        <v>120000</v>
      </c>
      <c r="I15" s="26">
        <v>120000</v>
      </c>
      <c r="J15" s="26">
        <v>120000</v>
      </c>
      <c r="K15" s="26">
        <v>120000</v>
      </c>
      <c r="L15" s="26">
        <v>120000</v>
      </c>
      <c r="M15" s="26">
        <v>120000</v>
      </c>
      <c r="N15" s="26">
        <v>120000</v>
      </c>
      <c r="O15" s="26">
        <v>120000</v>
      </c>
      <c r="P15" s="26">
        <v>120000</v>
      </c>
      <c r="Q15" s="26">
        <v>120000</v>
      </c>
      <c r="R15" s="26">
        <v>120000</v>
      </c>
      <c r="S15" s="26">
        <v>120000</v>
      </c>
      <c r="T15" s="26">
        <v>120000</v>
      </c>
      <c r="U15" s="26">
        <v>120000</v>
      </c>
      <c r="V15" s="26">
        <v>120000</v>
      </c>
      <c r="W15" s="26">
        <v>120000</v>
      </c>
      <c r="X15" s="26">
        <v>120000</v>
      </c>
      <c r="Y15" s="26">
        <v>120000</v>
      </c>
      <c r="Z15" s="26">
        <v>120000</v>
      </c>
      <c r="AA15" s="26">
        <v>120000</v>
      </c>
      <c r="AB15" s="26">
        <v>120000</v>
      </c>
      <c r="AC15" s="26">
        <v>120000</v>
      </c>
      <c r="AD15" s="26">
        <v>120000</v>
      </c>
      <c r="AE15" s="26">
        <v>120000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ht="11.25" customHeight="1">
      <c r="A16" s="13" t="s">
        <v>11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2.75">
      <c r="A17" s="13" t="s">
        <v>12</v>
      </c>
      <c r="B17" s="25">
        <f aca="true" t="shared" si="1" ref="B17:B24">D17+F17+H17+J17+L17+N17+P17+R17+T17+V17+X17+Z17+AB17+AD17+AF17+AH17+AJ17+AN17+AL17+AP17+AR17+AT17</f>
        <v>21343</v>
      </c>
      <c r="C17" s="25">
        <f aca="true" t="shared" si="2" ref="C17:C24">E17+G17+I17+K17+M17+O17+Q17+S17+U17+W17+Y17+AA17+AC17+AE17+AG17+AI17+AK17+AO17+AM17+AQ17+AS17+AU17</f>
        <v>21343</v>
      </c>
      <c r="D17" s="26">
        <v>21343</v>
      </c>
      <c r="E17" s="26">
        <v>21343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</row>
    <row r="18" spans="1:49" ht="12.75">
      <c r="A18" s="13" t="s">
        <v>25</v>
      </c>
      <c r="B18" s="25">
        <f t="shared" si="1"/>
        <v>2024</v>
      </c>
      <c r="C18" s="25">
        <f t="shared" si="2"/>
        <v>2024</v>
      </c>
      <c r="D18" s="26">
        <v>1716</v>
      </c>
      <c r="E18" s="26">
        <v>1716</v>
      </c>
      <c r="F18" s="26">
        <v>308</v>
      </c>
      <c r="G18" s="26">
        <v>308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</row>
    <row r="19" spans="1:49" ht="12.75" customHeight="1">
      <c r="A19" s="13" t="s">
        <v>27</v>
      </c>
      <c r="B19" s="25">
        <f t="shared" si="1"/>
        <v>2300</v>
      </c>
      <c r="C19" s="25">
        <f t="shared" si="2"/>
        <v>2300</v>
      </c>
      <c r="D19" s="26">
        <v>1150</v>
      </c>
      <c r="E19" s="26">
        <v>1150</v>
      </c>
      <c r="F19" s="26">
        <v>1150</v>
      </c>
      <c r="G19" s="26">
        <v>1150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</row>
    <row r="20" spans="1:49" ht="12.75" customHeight="1">
      <c r="A20" s="13" t="s">
        <v>28</v>
      </c>
      <c r="B20" s="25">
        <f t="shared" si="1"/>
        <v>2000</v>
      </c>
      <c r="C20" s="25">
        <f t="shared" si="2"/>
        <v>2000</v>
      </c>
      <c r="D20" s="26">
        <v>0</v>
      </c>
      <c r="E20" s="26">
        <v>0</v>
      </c>
      <c r="F20" s="26">
        <v>2000</v>
      </c>
      <c r="G20" s="26">
        <v>2000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</row>
    <row r="21" spans="1:49" ht="12.75" customHeight="1">
      <c r="A21" s="13" t="s">
        <v>29</v>
      </c>
      <c r="B21" s="25">
        <f t="shared" si="1"/>
        <v>6679</v>
      </c>
      <c r="C21" s="25">
        <f t="shared" si="2"/>
        <v>6679</v>
      </c>
      <c r="D21" s="26">
        <v>3679</v>
      </c>
      <c r="E21" s="26">
        <v>3679</v>
      </c>
      <c r="F21" s="26">
        <v>3000</v>
      </c>
      <c r="G21" s="26">
        <v>3000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</row>
    <row r="22" spans="1:49" ht="12.75" customHeight="1">
      <c r="A22" s="13" t="s">
        <v>30</v>
      </c>
      <c r="B22" s="25">
        <f t="shared" si="1"/>
        <v>28544</v>
      </c>
      <c r="C22" s="25">
        <f t="shared" si="2"/>
        <v>28544</v>
      </c>
      <c r="D22" s="26">
        <v>9415</v>
      </c>
      <c r="E22" s="26">
        <v>9415</v>
      </c>
      <c r="F22" s="26">
        <v>6377</v>
      </c>
      <c r="G22" s="26">
        <v>6377</v>
      </c>
      <c r="H22" s="26">
        <v>6376</v>
      </c>
      <c r="I22" s="26">
        <v>6376</v>
      </c>
      <c r="J22" s="26">
        <v>6376</v>
      </c>
      <c r="K22" s="26">
        <v>6376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</row>
    <row r="23" spans="1:49" ht="12.75" customHeight="1">
      <c r="A23" s="13" t="s">
        <v>34</v>
      </c>
      <c r="B23" s="25">
        <f t="shared" si="1"/>
        <v>0</v>
      </c>
      <c r="C23" s="25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1:49" ht="12.75" customHeight="1">
      <c r="A24" s="13" t="s">
        <v>33</v>
      </c>
      <c r="B24" s="25">
        <f t="shared" si="1"/>
        <v>7200</v>
      </c>
      <c r="C24" s="25">
        <f t="shared" si="2"/>
        <v>7200</v>
      </c>
      <c r="D24" s="26">
        <v>1500</v>
      </c>
      <c r="E24" s="26">
        <v>1500</v>
      </c>
      <c r="F24" s="26">
        <v>3600</v>
      </c>
      <c r="G24" s="26">
        <v>3600</v>
      </c>
      <c r="H24" s="26">
        <v>2100</v>
      </c>
      <c r="I24" s="26">
        <v>2100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</row>
    <row r="25" spans="1:49" ht="12.75">
      <c r="A25" s="19" t="s">
        <v>15</v>
      </c>
      <c r="B25" s="16">
        <f>SUM(B12:B24)</f>
        <v>1882149</v>
      </c>
      <c r="C25" s="16">
        <f>SUM(C12:C24)</f>
        <v>1882149</v>
      </c>
      <c r="D25" s="16">
        <f aca="true" t="shared" si="3" ref="D25:K25">SUM(D12:D24)</f>
        <v>227803</v>
      </c>
      <c r="E25" s="16">
        <f t="shared" si="3"/>
        <v>227803</v>
      </c>
      <c r="F25" s="16">
        <f t="shared" si="3"/>
        <v>199494</v>
      </c>
      <c r="G25" s="16">
        <f t="shared" si="3"/>
        <v>199494</v>
      </c>
      <c r="H25" s="16">
        <f t="shared" si="3"/>
        <v>128476</v>
      </c>
      <c r="I25" s="16">
        <f t="shared" si="3"/>
        <v>128476</v>
      </c>
      <c r="J25" s="16">
        <f t="shared" si="3"/>
        <v>126376</v>
      </c>
      <c r="K25" s="16">
        <f t="shared" si="3"/>
        <v>126376</v>
      </c>
      <c r="L25" s="16">
        <f>SUM(L12:L24)</f>
        <v>120000</v>
      </c>
      <c r="M25" s="16">
        <f>SUM(M12:M24)</f>
        <v>120000</v>
      </c>
      <c r="N25" s="16">
        <f>SUM(N12:N24)</f>
        <v>120000</v>
      </c>
      <c r="O25" s="16">
        <f>SUM(O12:O24)</f>
        <v>120000</v>
      </c>
      <c r="P25" s="16">
        <f aca="true" t="shared" si="4" ref="P25:AM25">SUM(P12:P24)</f>
        <v>120000</v>
      </c>
      <c r="Q25" s="16">
        <f t="shared" si="4"/>
        <v>120000</v>
      </c>
      <c r="R25" s="16">
        <f t="shared" si="4"/>
        <v>120000</v>
      </c>
      <c r="S25" s="16">
        <f t="shared" si="4"/>
        <v>120000</v>
      </c>
      <c r="T25" s="16">
        <f t="shared" si="4"/>
        <v>120000</v>
      </c>
      <c r="U25" s="16">
        <f t="shared" si="4"/>
        <v>120000</v>
      </c>
      <c r="V25" s="16">
        <f t="shared" si="4"/>
        <v>120000</v>
      </c>
      <c r="W25" s="16">
        <f t="shared" si="4"/>
        <v>120000</v>
      </c>
      <c r="X25" s="16">
        <f t="shared" si="4"/>
        <v>120000</v>
      </c>
      <c r="Y25" s="16">
        <f t="shared" si="4"/>
        <v>120000</v>
      </c>
      <c r="Z25" s="16">
        <f t="shared" si="4"/>
        <v>120000</v>
      </c>
      <c r="AA25" s="16">
        <f t="shared" si="4"/>
        <v>120000</v>
      </c>
      <c r="AB25" s="16">
        <f t="shared" si="4"/>
        <v>120000</v>
      </c>
      <c r="AC25" s="16">
        <f t="shared" si="4"/>
        <v>120000</v>
      </c>
      <c r="AD25" s="16">
        <f t="shared" si="4"/>
        <v>120000</v>
      </c>
      <c r="AE25" s="16">
        <f t="shared" si="4"/>
        <v>120000</v>
      </c>
      <c r="AF25" s="16">
        <f t="shared" si="4"/>
        <v>0</v>
      </c>
      <c r="AG25" s="16">
        <f t="shared" si="4"/>
        <v>0</v>
      </c>
      <c r="AH25" s="16">
        <f t="shared" si="4"/>
        <v>0</v>
      </c>
      <c r="AI25" s="16">
        <f t="shared" si="4"/>
        <v>0</v>
      </c>
      <c r="AJ25" s="16">
        <f t="shared" si="4"/>
        <v>0</v>
      </c>
      <c r="AK25" s="16">
        <f t="shared" si="4"/>
        <v>0</v>
      </c>
      <c r="AL25" s="16">
        <f t="shared" si="4"/>
        <v>0</v>
      </c>
      <c r="AM25" s="16">
        <f t="shared" si="4"/>
        <v>0</v>
      </c>
      <c r="AN25" s="16">
        <f aca="true" t="shared" si="5" ref="AN25:AW25">SUM(AN12:AN24)</f>
        <v>0</v>
      </c>
      <c r="AO25" s="16">
        <f t="shared" si="5"/>
        <v>0</v>
      </c>
      <c r="AP25" s="16">
        <f t="shared" si="5"/>
        <v>0</v>
      </c>
      <c r="AQ25" s="16">
        <f t="shared" si="5"/>
        <v>0</v>
      </c>
      <c r="AR25" s="16">
        <f t="shared" si="5"/>
        <v>0</v>
      </c>
      <c r="AS25" s="16">
        <f t="shared" si="5"/>
        <v>0</v>
      </c>
      <c r="AT25" s="16">
        <f t="shared" si="5"/>
        <v>0</v>
      </c>
      <c r="AU25" s="16">
        <f t="shared" si="5"/>
        <v>0</v>
      </c>
      <c r="AV25" s="16">
        <f t="shared" si="5"/>
        <v>0</v>
      </c>
      <c r="AW25" s="16">
        <f t="shared" si="5"/>
        <v>0</v>
      </c>
    </row>
    <row r="26" spans="1:49" ht="12.75">
      <c r="A26" s="15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12" customHeight="1">
      <c r="A27" s="13" t="s">
        <v>14</v>
      </c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1:49" ht="12.75" customHeight="1">
      <c r="A28" s="13" t="s">
        <v>22</v>
      </c>
      <c r="B28" s="25">
        <f aca="true" t="shared" si="6" ref="B28:B34">D28+F28+H28+J28+L28+N28+P28+R28+T28+V28+X28+Z28+AB28+AD28+AF28+AH28+AJ28+AN28+AL28+AP28+AR28+AT28</f>
        <v>42059</v>
      </c>
      <c r="C28" s="25">
        <f aca="true" t="shared" si="7" ref="C28:C34">E28+G28+I28+K28+M28+O28+Q28+S28+U28+W28+Y28+AA28+AC28+AE28+AG28+AI28+AK28+AO28+AM28+AQ28+AS28+AU28</f>
        <v>42059</v>
      </c>
      <c r="D28" s="26">
        <v>0</v>
      </c>
      <c r="E28" s="26">
        <v>0</v>
      </c>
      <c r="F28" s="26">
        <v>42059</v>
      </c>
      <c r="G28" s="26">
        <v>42059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</row>
    <row r="29" spans="1:49" ht="12.75" customHeight="1">
      <c r="A29" s="13" t="s">
        <v>18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1:49" ht="12.75" customHeight="1">
      <c r="A30" s="13" t="s">
        <v>19</v>
      </c>
      <c r="B30" s="25">
        <f t="shared" si="6"/>
        <v>13572</v>
      </c>
      <c r="C30" s="25">
        <f t="shared" si="7"/>
        <v>13572</v>
      </c>
      <c r="D30" s="26">
        <v>1438</v>
      </c>
      <c r="E30" s="26">
        <v>1438</v>
      </c>
      <c r="F30" s="26">
        <v>12134</v>
      </c>
      <c r="G30" s="26">
        <v>12134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</row>
    <row r="31" spans="1:49" ht="12.75" customHeight="1">
      <c r="A31" s="13" t="s">
        <v>23</v>
      </c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1:49" ht="12.75" customHeight="1">
      <c r="A32" s="13" t="s">
        <v>24</v>
      </c>
      <c r="B32" s="25">
        <f t="shared" si="6"/>
        <v>2650</v>
      </c>
      <c r="C32" s="25">
        <f t="shared" si="7"/>
        <v>2650</v>
      </c>
      <c r="D32" s="26">
        <v>2650</v>
      </c>
      <c r="E32" s="26">
        <v>2650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</row>
    <row r="33" spans="1:49" ht="12" customHeight="1">
      <c r="A33" s="13" t="s">
        <v>31</v>
      </c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1:49" ht="12.75" customHeight="1">
      <c r="A34" s="24" t="s">
        <v>32</v>
      </c>
      <c r="B34" s="25">
        <f t="shared" si="6"/>
        <v>77400</v>
      </c>
      <c r="C34" s="25">
        <f t="shared" si="7"/>
        <v>77400</v>
      </c>
      <c r="D34" s="29">
        <v>0</v>
      </c>
      <c r="E34" s="29">
        <v>0</v>
      </c>
      <c r="F34" s="29">
        <v>77400</v>
      </c>
      <c r="G34" s="29">
        <v>77400</v>
      </c>
      <c r="H34" s="29">
        <v>0</v>
      </c>
      <c r="I34" s="29">
        <v>0</v>
      </c>
      <c r="J34" s="29">
        <v>0</v>
      </c>
      <c r="K34" s="29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</row>
    <row r="35" spans="1:49" ht="14.25" customHeight="1">
      <c r="A35" s="14" t="s">
        <v>16</v>
      </c>
      <c r="B35" s="16">
        <f>SUM(B27:B34)</f>
        <v>135681</v>
      </c>
      <c r="C35" s="16">
        <f>SUM(C27:C34)</f>
        <v>135681</v>
      </c>
      <c r="D35" s="16">
        <f aca="true" t="shared" si="8" ref="D35:K35">SUM(D27:D34)</f>
        <v>4088</v>
      </c>
      <c r="E35" s="16">
        <f t="shared" si="8"/>
        <v>4088</v>
      </c>
      <c r="F35" s="16">
        <f t="shared" si="8"/>
        <v>131593</v>
      </c>
      <c r="G35" s="16">
        <f t="shared" si="8"/>
        <v>131593</v>
      </c>
      <c r="H35" s="16">
        <f t="shared" si="8"/>
        <v>0</v>
      </c>
      <c r="I35" s="16">
        <f t="shared" si="8"/>
        <v>0</v>
      </c>
      <c r="J35" s="16">
        <f t="shared" si="8"/>
        <v>0</v>
      </c>
      <c r="K35" s="16">
        <f t="shared" si="8"/>
        <v>0</v>
      </c>
      <c r="L35" s="16">
        <f>SUM(L27:L34)</f>
        <v>0</v>
      </c>
      <c r="M35" s="16">
        <f>SUM(M27:M34)</f>
        <v>0</v>
      </c>
      <c r="N35" s="16">
        <f>SUM(N27:N34)</f>
        <v>0</v>
      </c>
      <c r="O35" s="16">
        <f>SUM(O27:O34)</f>
        <v>0</v>
      </c>
      <c r="P35" s="16">
        <f aca="true" t="shared" si="9" ref="P35:AT35">SUM(P27:P34)</f>
        <v>0</v>
      </c>
      <c r="Q35" s="16">
        <f t="shared" si="9"/>
        <v>0</v>
      </c>
      <c r="R35" s="16">
        <f t="shared" si="9"/>
        <v>0</v>
      </c>
      <c r="S35" s="16">
        <f t="shared" si="9"/>
        <v>0</v>
      </c>
      <c r="T35" s="16">
        <f t="shared" si="9"/>
        <v>0</v>
      </c>
      <c r="U35" s="16">
        <f t="shared" si="9"/>
        <v>0</v>
      </c>
      <c r="V35" s="16">
        <f t="shared" si="9"/>
        <v>0</v>
      </c>
      <c r="W35" s="16">
        <f t="shared" si="9"/>
        <v>0</v>
      </c>
      <c r="X35" s="16">
        <f t="shared" si="9"/>
        <v>0</v>
      </c>
      <c r="Y35" s="16">
        <f t="shared" si="9"/>
        <v>0</v>
      </c>
      <c r="Z35" s="16">
        <f t="shared" si="9"/>
        <v>0</v>
      </c>
      <c r="AA35" s="16">
        <f t="shared" si="9"/>
        <v>0</v>
      </c>
      <c r="AB35" s="16">
        <f t="shared" si="9"/>
        <v>0</v>
      </c>
      <c r="AC35" s="16">
        <f t="shared" si="9"/>
        <v>0</v>
      </c>
      <c r="AD35" s="16">
        <f t="shared" si="9"/>
        <v>0</v>
      </c>
      <c r="AE35" s="16">
        <f t="shared" si="9"/>
        <v>0</v>
      </c>
      <c r="AF35" s="16">
        <f t="shared" si="9"/>
        <v>0</v>
      </c>
      <c r="AG35" s="16">
        <f t="shared" si="9"/>
        <v>0</v>
      </c>
      <c r="AH35" s="16">
        <f t="shared" si="9"/>
        <v>0</v>
      </c>
      <c r="AI35" s="16">
        <f t="shared" si="9"/>
        <v>0</v>
      </c>
      <c r="AJ35" s="16">
        <f t="shared" si="9"/>
        <v>0</v>
      </c>
      <c r="AK35" s="16">
        <f t="shared" si="9"/>
        <v>0</v>
      </c>
      <c r="AL35" s="16">
        <f t="shared" si="9"/>
        <v>0</v>
      </c>
      <c r="AM35" s="16">
        <f t="shared" si="9"/>
        <v>0</v>
      </c>
      <c r="AN35" s="16">
        <f t="shared" si="9"/>
        <v>0</v>
      </c>
      <c r="AO35" s="16">
        <f t="shared" si="9"/>
        <v>0</v>
      </c>
      <c r="AP35" s="16">
        <f t="shared" si="9"/>
        <v>0</v>
      </c>
      <c r="AQ35" s="16">
        <f t="shared" si="9"/>
        <v>0</v>
      </c>
      <c r="AR35" s="16">
        <f t="shared" si="9"/>
        <v>0</v>
      </c>
      <c r="AS35" s="16">
        <f t="shared" si="9"/>
        <v>0</v>
      </c>
      <c r="AT35" s="16">
        <f t="shared" si="9"/>
        <v>0</v>
      </c>
      <c r="AU35" s="16">
        <f>SUM(AU27:AU34)</f>
        <v>0</v>
      </c>
      <c r="AV35" s="16">
        <f>SUM(AV27:AV34)</f>
        <v>0</v>
      </c>
      <c r="AW35" s="16">
        <f>SUM(AW27:AW34)</f>
        <v>0</v>
      </c>
    </row>
    <row r="36" spans="1:49" ht="12" customHeight="1">
      <c r="A36" s="20" t="s">
        <v>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49" ht="12.75">
      <c r="A37" s="13" t="s">
        <v>13</v>
      </c>
      <c r="B37" s="25">
        <f>D37+F37+H37+J37+L37+N37+P37+R37+T37+V37+X37+Z37+AB37+AD37+AF37+AH37+AJ37+AN37+AL37+AP37+AR37+AT37+AV37</f>
        <v>939963</v>
      </c>
      <c r="C37" s="25">
        <f>E37+G37+I37+K37+M37+O37+Q37+S37+U37+W37+Y37+AA37+AC37+AE37+AG37+AI37+AK37+AO37+AM37+AQ37+AS37+AU37+AW37</f>
        <v>939963</v>
      </c>
      <c r="D37" s="26">
        <v>40767</v>
      </c>
      <c r="E37" s="26">
        <v>40767</v>
      </c>
      <c r="F37" s="26">
        <v>40767</v>
      </c>
      <c r="G37" s="26">
        <v>40767</v>
      </c>
      <c r="H37" s="26">
        <v>40767</v>
      </c>
      <c r="I37" s="26">
        <v>40767</v>
      </c>
      <c r="J37" s="26">
        <v>40767</v>
      </c>
      <c r="K37" s="26">
        <v>40767</v>
      </c>
      <c r="L37" s="26">
        <v>40767</v>
      </c>
      <c r="M37" s="26">
        <v>40767</v>
      </c>
      <c r="N37" s="26">
        <v>40767</v>
      </c>
      <c r="O37" s="26">
        <v>40767</v>
      </c>
      <c r="P37" s="26">
        <v>40767</v>
      </c>
      <c r="Q37" s="26">
        <v>40767</v>
      </c>
      <c r="R37" s="26">
        <v>40767</v>
      </c>
      <c r="S37" s="26">
        <v>40767</v>
      </c>
      <c r="T37" s="26">
        <v>40767</v>
      </c>
      <c r="U37" s="26">
        <v>40767</v>
      </c>
      <c r="V37" s="26">
        <v>40767</v>
      </c>
      <c r="W37" s="26">
        <v>40767</v>
      </c>
      <c r="X37" s="26">
        <v>40767</v>
      </c>
      <c r="Y37" s="26">
        <v>40767</v>
      </c>
      <c r="Z37" s="26">
        <v>40767</v>
      </c>
      <c r="AA37" s="26">
        <v>40767</v>
      </c>
      <c r="AB37" s="26">
        <v>40767</v>
      </c>
      <c r="AC37" s="26">
        <v>40767</v>
      </c>
      <c r="AD37" s="26">
        <v>40767</v>
      </c>
      <c r="AE37" s="26">
        <v>40767</v>
      </c>
      <c r="AF37" s="26">
        <v>40767</v>
      </c>
      <c r="AG37" s="26">
        <v>40767</v>
      </c>
      <c r="AH37" s="26">
        <v>40767</v>
      </c>
      <c r="AI37" s="26">
        <v>40767</v>
      </c>
      <c r="AJ37" s="26">
        <v>40767</v>
      </c>
      <c r="AK37" s="26">
        <v>40767</v>
      </c>
      <c r="AL37" s="26">
        <v>40767</v>
      </c>
      <c r="AM37" s="26">
        <v>40767</v>
      </c>
      <c r="AN37" s="26">
        <v>40767</v>
      </c>
      <c r="AO37" s="26">
        <v>40767</v>
      </c>
      <c r="AP37" s="26">
        <v>40767</v>
      </c>
      <c r="AQ37" s="26">
        <v>40767</v>
      </c>
      <c r="AR37" s="26">
        <v>40767</v>
      </c>
      <c r="AS37" s="26">
        <v>40767</v>
      </c>
      <c r="AT37" s="26">
        <v>40767</v>
      </c>
      <c r="AU37" s="26">
        <v>40767</v>
      </c>
      <c r="AV37" s="31">
        <v>43089</v>
      </c>
      <c r="AW37" s="32">
        <v>43089</v>
      </c>
    </row>
    <row r="38" spans="1:49" ht="12.75">
      <c r="A38" s="19" t="s">
        <v>3</v>
      </c>
      <c r="B38" s="16">
        <f>SUM(B36:B37)</f>
        <v>939963</v>
      </c>
      <c r="C38" s="16">
        <f>SUM(C36:C37)</f>
        <v>939963</v>
      </c>
      <c r="D38" s="16">
        <f>SUM(D36:D37)</f>
        <v>40767</v>
      </c>
      <c r="E38" s="16">
        <f>SUM(E36:E37)</f>
        <v>40767</v>
      </c>
      <c r="F38" s="16">
        <f>SUM(F36:F37)</f>
        <v>40767</v>
      </c>
      <c r="G38" s="16">
        <f>SUM(G36:G37)</f>
        <v>40767</v>
      </c>
      <c r="H38" s="16">
        <f>SUM(H36:H37)</f>
        <v>40767</v>
      </c>
      <c r="I38" s="16">
        <f>SUM(I36:I37)</f>
        <v>40767</v>
      </c>
      <c r="J38" s="16">
        <f>SUM(J36:J37)</f>
        <v>40767</v>
      </c>
      <c r="K38" s="16">
        <f>SUM(K36:K37)</f>
        <v>40767</v>
      </c>
      <c r="L38" s="16">
        <f>SUM(L36:L37)</f>
        <v>40767</v>
      </c>
      <c r="M38" s="16">
        <f>SUM(M36:M37)</f>
        <v>40767</v>
      </c>
      <c r="N38" s="16">
        <f>SUM(N36:N37)</f>
        <v>40767</v>
      </c>
      <c r="O38" s="16">
        <f>SUM(O36:O37)</f>
        <v>40767</v>
      </c>
      <c r="P38" s="16">
        <f>SUM(P36:P37)</f>
        <v>40767</v>
      </c>
      <c r="Q38" s="16">
        <f>SUM(Q36:Q37)</f>
        <v>40767</v>
      </c>
      <c r="R38" s="16">
        <f>SUM(R36:R37)</f>
        <v>40767</v>
      </c>
      <c r="S38" s="16">
        <f>SUM(S36:S37)</f>
        <v>40767</v>
      </c>
      <c r="T38" s="16">
        <f>SUM(T36:T37)</f>
        <v>40767</v>
      </c>
      <c r="U38" s="16">
        <f>SUM(U36:U37)</f>
        <v>40767</v>
      </c>
      <c r="V38" s="16">
        <f>SUM(V36:V37)</f>
        <v>40767</v>
      </c>
      <c r="W38" s="16">
        <f>SUM(W36:W37)</f>
        <v>40767</v>
      </c>
      <c r="X38" s="16">
        <f>SUM(X36:X37)</f>
        <v>40767</v>
      </c>
      <c r="Y38" s="16">
        <f>SUM(Y36:Y37)</f>
        <v>40767</v>
      </c>
      <c r="Z38" s="16">
        <f>SUM(Z36:Z37)</f>
        <v>40767</v>
      </c>
      <c r="AA38" s="16">
        <f>SUM(AA36:AA37)</f>
        <v>40767</v>
      </c>
      <c r="AB38" s="16">
        <f>SUM(AB36:AB37)</f>
        <v>40767</v>
      </c>
      <c r="AC38" s="16">
        <f>SUM(AC36:AC37)</f>
        <v>40767</v>
      </c>
      <c r="AD38" s="16">
        <f>SUM(AD36:AD37)</f>
        <v>40767</v>
      </c>
      <c r="AE38" s="16">
        <f>SUM(AE36:AE37)</f>
        <v>40767</v>
      </c>
      <c r="AF38" s="16">
        <f>SUM(AF36:AF37)</f>
        <v>40767</v>
      </c>
      <c r="AG38" s="16">
        <f>SUM(AG36:AG37)</f>
        <v>40767</v>
      </c>
      <c r="AH38" s="16">
        <f>SUM(AH36:AH37)</f>
        <v>40767</v>
      </c>
      <c r="AI38" s="16">
        <f>SUM(AI36:AI37)</f>
        <v>40767</v>
      </c>
      <c r="AJ38" s="16">
        <f>SUM(AJ36:AJ37)</f>
        <v>40767</v>
      </c>
      <c r="AK38" s="16">
        <f>SUM(AK36:AK37)</f>
        <v>40767</v>
      </c>
      <c r="AL38" s="16">
        <f>SUM(AL36:AL37)</f>
        <v>40767</v>
      </c>
      <c r="AM38" s="16">
        <f>SUM(AM36:AM37)</f>
        <v>40767</v>
      </c>
      <c r="AN38" s="16">
        <f>SUM(AN36:AN37)</f>
        <v>40767</v>
      </c>
      <c r="AO38" s="16">
        <f>SUM(AO36:AO37)</f>
        <v>40767</v>
      </c>
      <c r="AP38" s="16">
        <f>SUM(AP36:AP37)</f>
        <v>40767</v>
      </c>
      <c r="AQ38" s="16">
        <f>SUM(AQ36:AQ37)</f>
        <v>40767</v>
      </c>
      <c r="AR38" s="16">
        <f>SUM(AR36:AR37)</f>
        <v>40767</v>
      </c>
      <c r="AS38" s="16">
        <f>SUM(AS36:AS37)</f>
        <v>40767</v>
      </c>
      <c r="AT38" s="16">
        <f>SUM(AT36:AT37)</f>
        <v>40767</v>
      </c>
      <c r="AU38" s="16">
        <f>SUM(AU36:AU37)</f>
        <v>40767</v>
      </c>
      <c r="AV38" s="16">
        <f>SUM(AV36:AV37)</f>
        <v>43089</v>
      </c>
      <c r="AW38" s="16">
        <f>SUM(AW36:AW37)</f>
        <v>43089</v>
      </c>
    </row>
    <row r="39" spans="1:49" ht="12.75">
      <c r="A39" s="21" t="s">
        <v>4</v>
      </c>
      <c r="B39" s="30">
        <f>B38+B35+B25+B10</f>
        <v>10496145</v>
      </c>
      <c r="C39" s="30">
        <f>C38+C35+C25+C10</f>
        <v>31577171</v>
      </c>
      <c r="D39" s="30">
        <f>D38+D35+D25+D10</f>
        <v>889399</v>
      </c>
      <c r="E39" s="30">
        <f>E38+E35+E25+E10</f>
        <v>784864</v>
      </c>
      <c r="F39" s="30">
        <f>F38+F35+F25+F10</f>
        <v>1035710</v>
      </c>
      <c r="G39" s="30">
        <f>G38+G35+G25+G10</f>
        <v>896878</v>
      </c>
      <c r="H39" s="30">
        <f>H38+H35+H25+H10</f>
        <v>865303</v>
      </c>
      <c r="I39" s="30">
        <f>I38+I35+I25+I10</f>
        <v>1000305</v>
      </c>
      <c r="J39" s="30">
        <f>J38+J35+J25+J10</f>
        <v>881943</v>
      </c>
      <c r="K39" s="30">
        <f>K38+K35+K25+K10</f>
        <v>1255728</v>
      </c>
      <c r="L39" s="30">
        <f>L38+L35+L25+L10</f>
        <v>779874</v>
      </c>
      <c r="M39" s="30">
        <f>M38+M35+M25+M10</f>
        <v>1955229</v>
      </c>
      <c r="N39" s="30">
        <f>N38+N35+N25+N10</f>
        <v>748031</v>
      </c>
      <c r="O39" s="30">
        <f>O38+O35+O25+O10</f>
        <v>2162371</v>
      </c>
      <c r="P39" s="30">
        <f>P38+P35+P25+P10</f>
        <v>659828</v>
      </c>
      <c r="Q39" s="30">
        <f>Q38+Q35+Q25+Q10</f>
        <v>2099574</v>
      </c>
      <c r="R39" s="30">
        <f>R38+R35+R25+R10</f>
        <v>549701</v>
      </c>
      <c r="S39" s="30">
        <f>S38+S35+S25+S10</f>
        <v>2027641</v>
      </c>
      <c r="T39" s="30">
        <f>T38+T35+T25+T10</f>
        <v>497289</v>
      </c>
      <c r="U39" s="30">
        <f>U38+U35+U25+U10</f>
        <v>1967866</v>
      </c>
      <c r="V39" s="30">
        <f>V38+V35+V25+V10</f>
        <v>486248</v>
      </c>
      <c r="W39" s="30">
        <f>W38+W35+W25+W10</f>
        <v>1909955</v>
      </c>
      <c r="X39" s="30">
        <f>X38+X35+X25+X10</f>
        <v>474665</v>
      </c>
      <c r="Y39" s="30">
        <f>Y38+Y35+Y25+Y10</f>
        <v>1848325</v>
      </c>
      <c r="Z39" s="30">
        <f>Z38+Z35+Z25+Z10</f>
        <v>463025</v>
      </c>
      <c r="AA39" s="30">
        <f>AA38+AA35+AA25+AA10</f>
        <v>1788224</v>
      </c>
      <c r="AB39" s="30">
        <f>AB38+AB35+AB25+AB10</f>
        <v>451381</v>
      </c>
      <c r="AC39" s="30">
        <f>AC38+AC35+AC25+AC10</f>
        <v>1728117</v>
      </c>
      <c r="AD39" s="30">
        <f>AD38+AD35+AD25+AD10</f>
        <v>440217</v>
      </c>
      <c r="AE39" s="30">
        <f>AE38+AE35+AE25+AE10</f>
        <v>1669551</v>
      </c>
      <c r="AF39" s="30">
        <f>AF38+AF35+AF25+AF10</f>
        <v>267202</v>
      </c>
      <c r="AG39" s="30">
        <f>AG38+AG35+AG25+AG10</f>
        <v>1447110</v>
      </c>
      <c r="AH39" s="30">
        <f>AH38+AH35+AH25+AH10</f>
        <v>204329</v>
      </c>
      <c r="AI39" s="30">
        <f>AI38+AI35+AI25+AI10</f>
        <v>1336317</v>
      </c>
      <c r="AJ39" s="30">
        <f>AJ38+AJ35+AJ25+AJ10</f>
        <v>188940</v>
      </c>
      <c r="AK39" s="30">
        <f>AK38+AK35+AK25+AK10</f>
        <v>1273191</v>
      </c>
      <c r="AL39" s="30">
        <f>AL38+AL35+AL25+AL10</f>
        <v>182125</v>
      </c>
      <c r="AM39" s="30">
        <f>AM38+AM35+AM25+AM10</f>
        <v>1219187</v>
      </c>
      <c r="AN39" s="30">
        <f>AN38+AN35+AN25+AN10</f>
        <v>152555</v>
      </c>
      <c r="AO39" s="30">
        <f>AO38+AO35+AO25+AO10</f>
        <v>1141394</v>
      </c>
      <c r="AP39" s="30">
        <f>AP38+AP35+AP25+AP10</f>
        <v>112303</v>
      </c>
      <c r="AQ39" s="30">
        <f>AQ38+AQ35+AQ25+AQ10</f>
        <v>1053686</v>
      </c>
      <c r="AR39" s="30">
        <f>AR38+AR35+AR25+AR10</f>
        <v>82221</v>
      </c>
      <c r="AS39" s="30">
        <f>AS38+AS35+AS25+AS10</f>
        <v>654416</v>
      </c>
      <c r="AT39" s="30">
        <f>AT38+AT35+AT25+AT10</f>
        <v>40767</v>
      </c>
      <c r="AU39" s="30">
        <f>AU38+AU35+AU25+AU10</f>
        <v>314153</v>
      </c>
      <c r="AV39" s="30">
        <f>AV38+AV35+AV25+AV10</f>
        <v>43089</v>
      </c>
      <c r="AW39" s="30">
        <f>AW38+AW35+AW25+AW10</f>
        <v>43089</v>
      </c>
    </row>
    <row r="40" spans="1:7" ht="12.75">
      <c r="A40" s="10"/>
      <c r="B40" s="5"/>
      <c r="C40" s="5"/>
      <c r="D40" s="5"/>
      <c r="E40" s="5"/>
      <c r="F40" s="4"/>
      <c r="G40" s="4"/>
    </row>
    <row r="41" spans="1:7" ht="12.75">
      <c r="A41" s="11"/>
      <c r="B41" s="5"/>
      <c r="C41" s="5"/>
      <c r="D41" s="5"/>
      <c r="E41" s="5"/>
      <c r="F41" s="4"/>
      <c r="G41" s="4"/>
    </row>
    <row r="42" spans="1:7" ht="12.75">
      <c r="A42" s="11"/>
      <c r="B42" s="5"/>
      <c r="C42" s="5"/>
      <c r="D42" s="5"/>
      <c r="E42" s="5"/>
      <c r="F42" s="4"/>
      <c r="G42" s="4"/>
    </row>
    <row r="43" spans="1:7" ht="12.75">
      <c r="A43" s="11"/>
      <c r="B43" s="5"/>
      <c r="C43" s="5"/>
      <c r="D43" s="5"/>
      <c r="E43" s="5"/>
      <c r="F43" s="4"/>
      <c r="G43" s="4"/>
    </row>
    <row r="44" spans="1:7" ht="12.75">
      <c r="A44" s="12"/>
      <c r="B44" s="6"/>
      <c r="C44" s="6"/>
      <c r="D44" s="6"/>
      <c r="E44" s="6"/>
      <c r="F44" s="2"/>
      <c r="G44" s="2"/>
    </row>
    <row r="45" spans="1:5" ht="12.75">
      <c r="A45" s="12"/>
      <c r="B45" s="6"/>
      <c r="C45" s="6"/>
      <c r="D45" s="6"/>
      <c r="E45" s="6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</sheetData>
  <mergeCells count="24">
    <mergeCell ref="AV3:AW3"/>
    <mergeCell ref="AN3:AO3"/>
    <mergeCell ref="AP3:AQ3"/>
    <mergeCell ref="AR3:AS3"/>
    <mergeCell ref="AT3:AU3"/>
    <mergeCell ref="AF3:AG3"/>
    <mergeCell ref="AH3:AI3"/>
    <mergeCell ref="AJ3:AK3"/>
    <mergeCell ref="AL3:AM3"/>
    <mergeCell ref="X3:Y3"/>
    <mergeCell ref="Z3:AA3"/>
    <mergeCell ref="AB3:AC3"/>
    <mergeCell ref="AD3:AE3"/>
    <mergeCell ref="P3:Q3"/>
    <mergeCell ref="R3:S3"/>
    <mergeCell ref="T3:U3"/>
    <mergeCell ref="V3:W3"/>
    <mergeCell ref="L3:M3"/>
    <mergeCell ref="N3:O3"/>
    <mergeCell ref="J3:K3"/>
    <mergeCell ref="B3:C3"/>
    <mergeCell ref="D3:E3"/>
    <mergeCell ref="F3:G3"/>
    <mergeCell ref="H3:I3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kötelezettségvállalások&amp;R2. számú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2007-10-25T12:55:41Z</cp:lastPrinted>
  <dcterms:created xsi:type="dcterms:W3CDTF">2002-06-03T06:13:22Z</dcterms:created>
  <dcterms:modified xsi:type="dcterms:W3CDTF">2007-10-25T12:55:47Z</dcterms:modified>
  <cp:category/>
  <cp:version/>
  <cp:contentType/>
  <cp:contentStatus/>
</cp:coreProperties>
</file>