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65" windowHeight="4500" tabRatio="601" firstSheet="1" activeTab="1"/>
  </bookViews>
  <sheets>
    <sheet name="Árindex alakulása" sheetId="1" state="hidden" r:id="rId1"/>
    <sheet name="Képlet" sheetId="2" r:id="rId2"/>
    <sheet name="Átlagker.+EURO" sheetId="3" state="hidden" r:id="rId3"/>
    <sheet name="Infláció" sheetId="4" state="hidden" r:id="rId4"/>
    <sheet name="ME adatok" sheetId="5" state="hidden" r:id="rId5"/>
    <sheet name="Alapadatok" sheetId="6" state="hidden" r:id="rId6"/>
    <sheet name="Árbevétel" sheetId="7" state="hidden" r:id="rId7"/>
    <sheet name="díjváltozatok" sheetId="8" state="hidden" r:id="rId8"/>
    <sheet name="koncessziós díj" sheetId="9" state="hidden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<sst xmlns="http://schemas.openxmlformats.org/spreadsheetml/2006/main" count="211" uniqueCount="158">
  <si>
    <t>Megnevezés</t>
  </si>
  <si>
    <t>Arány</t>
  </si>
  <si>
    <t>Súlyok</t>
  </si>
  <si>
    <t>Arány*súly</t>
  </si>
  <si>
    <t>S</t>
  </si>
  <si>
    <t>So</t>
  </si>
  <si>
    <t>S/So</t>
  </si>
  <si>
    <t>W</t>
  </si>
  <si>
    <t>Wo</t>
  </si>
  <si>
    <t>W/Wo</t>
  </si>
  <si>
    <t>I</t>
  </si>
  <si>
    <t>Io</t>
  </si>
  <si>
    <t>I/Io</t>
  </si>
  <si>
    <t>M</t>
  </si>
  <si>
    <t>Mo</t>
  </si>
  <si>
    <t>M/Mo</t>
  </si>
  <si>
    <t>K=</t>
  </si>
  <si>
    <t>Időszak</t>
  </si>
  <si>
    <t>Bértömeg</t>
  </si>
  <si>
    <t>Létszám</t>
  </si>
  <si>
    <t>Eft.</t>
  </si>
  <si>
    <t>Napok</t>
  </si>
  <si>
    <t>Közép árf.</t>
  </si>
  <si>
    <t>Összes:</t>
  </si>
  <si>
    <t>Évek</t>
  </si>
  <si>
    <t>1995.</t>
  </si>
  <si>
    <t>1996.</t>
  </si>
  <si>
    <t>1997.</t>
  </si>
  <si>
    <t>VÍZ:</t>
  </si>
  <si>
    <t>Lakosság</t>
  </si>
  <si>
    <t>Ipar</t>
  </si>
  <si>
    <t>Összesen:</t>
  </si>
  <si>
    <t>SZENNYVÍZ:</t>
  </si>
  <si>
    <t>1996. év</t>
  </si>
  <si>
    <t>1997. év</t>
  </si>
  <si>
    <t>1998. év</t>
  </si>
  <si>
    <t>Víz alapdíja</t>
  </si>
  <si>
    <t>Csatorna alapdíja</t>
  </si>
  <si>
    <r>
      <t>Ft/m</t>
    </r>
    <r>
      <rPr>
        <vertAlign val="superscript"/>
        <sz val="12"/>
        <rFont val="Times New Roman CE"/>
        <family val="1"/>
      </rPr>
      <t>3</t>
    </r>
  </si>
  <si>
    <t>Bérszínvonal</t>
  </si>
  <si>
    <t>Energia</t>
  </si>
  <si>
    <t>Infláció</t>
  </si>
  <si>
    <t>Átlag:</t>
  </si>
  <si>
    <t>Index</t>
  </si>
  <si>
    <t>%</t>
  </si>
  <si>
    <t>Víz:</t>
  </si>
  <si>
    <t>Csatorna:</t>
  </si>
  <si>
    <t>Nem lakosság</t>
  </si>
  <si>
    <r>
      <t>em</t>
    </r>
    <r>
      <rPr>
        <vertAlign val="superscript"/>
        <sz val="12"/>
        <rFont val="Times New Roman CE"/>
        <family val="1"/>
      </rPr>
      <t>3</t>
    </r>
  </si>
  <si>
    <t>Hónap</t>
  </si>
  <si>
    <t>1998.</t>
  </si>
  <si>
    <t>1999. év</t>
  </si>
  <si>
    <t>eFt</t>
  </si>
  <si>
    <t>k. szerz.</t>
  </si>
  <si>
    <t>Mindösszes bértömeg</t>
  </si>
  <si>
    <t>2005.</t>
  </si>
  <si>
    <t>Árbevétel</t>
  </si>
  <si>
    <t>K=0,222*S/So+0,222*W/Wo+0,334*I/Io+0,222*M/Mo</t>
  </si>
  <si>
    <t xml:space="preserve">1999. </t>
  </si>
  <si>
    <t>EURO árfolyam</t>
  </si>
  <si>
    <t>M. adói j.</t>
  </si>
  <si>
    <t>Mennyiségi</t>
  </si>
  <si>
    <t>egység</t>
  </si>
  <si>
    <t>2000. év</t>
  </si>
  <si>
    <t xml:space="preserve">2000. </t>
  </si>
  <si>
    <t>Várh. árbevétel</t>
  </si>
  <si>
    <t>Mindösszesen:</t>
  </si>
  <si>
    <r>
      <t>Adatok: em</t>
    </r>
    <r>
      <rPr>
        <vertAlign val="superscript"/>
        <sz val="12"/>
        <rFont val="Times New Roman CE"/>
        <family val="1"/>
      </rPr>
      <t>3</t>
    </r>
    <r>
      <rPr>
        <sz val="12"/>
        <rFont val="Times New Roman CE"/>
        <family val="1"/>
      </rPr>
      <t xml:space="preserve"> v. eFt</t>
    </r>
  </si>
  <si>
    <r>
      <t>/Értékesített  em</t>
    </r>
    <r>
      <rPr>
        <vertAlign val="superscript"/>
        <sz val="12"/>
        <rFont val="Times New Roman CE"/>
        <family val="1"/>
      </rPr>
      <t>3</t>
    </r>
    <r>
      <rPr>
        <sz val="12"/>
        <rFont val="Times New Roman CE"/>
        <family val="1"/>
      </rPr>
      <t>/</t>
    </r>
  </si>
  <si>
    <t xml:space="preserve">2001. </t>
  </si>
  <si>
    <t>Halm.</t>
  </si>
  <si>
    <t>az alapdíjjal</t>
  </si>
  <si>
    <t>Eredeti</t>
  </si>
  <si>
    <t>Kieg díjjal</t>
  </si>
  <si>
    <r>
      <t>Díjak Ft/m</t>
    </r>
    <r>
      <rPr>
        <b/>
        <vertAlign val="superscript"/>
        <sz val="12"/>
        <rFont val="Times New Roman CE"/>
        <family val="1"/>
      </rPr>
      <t>3</t>
    </r>
  </si>
  <si>
    <t>Járulékok</t>
  </si>
  <si>
    <t>Nettó lakossági díj ( víz+csatorna)</t>
  </si>
  <si>
    <t>Nettó közületi díj (víz+csatorna)</t>
  </si>
  <si>
    <t>Össz. alaptev-i árb. ( eFt. )</t>
  </si>
  <si>
    <t>*</t>
  </si>
  <si>
    <t>Ért. me.</t>
  </si>
  <si>
    <t xml:space="preserve">Fogyasztói </t>
  </si>
  <si>
    <t>árindex</t>
  </si>
  <si>
    <t>kiegészítő díjak</t>
  </si>
  <si>
    <t>számított árbevétel</t>
  </si>
  <si>
    <t xml:space="preserve"> eFt</t>
  </si>
  <si>
    <t xml:space="preserve">2002. </t>
  </si>
  <si>
    <t xml:space="preserve">2003. </t>
  </si>
  <si>
    <t>Össz. alapt-i árb.(eFt)</t>
  </si>
  <si>
    <t>nov</t>
  </si>
  <si>
    <t>dec</t>
  </si>
  <si>
    <t>febr</t>
  </si>
  <si>
    <t>márc</t>
  </si>
  <si>
    <t>ápr</t>
  </si>
  <si>
    <t>máj</t>
  </si>
  <si>
    <t>jún</t>
  </si>
  <si>
    <t>júl</t>
  </si>
  <si>
    <t>aug</t>
  </si>
  <si>
    <t>szept.</t>
  </si>
  <si>
    <t xml:space="preserve">2004. </t>
  </si>
  <si>
    <t xml:space="preserve">S.jád és térsége, Taszár </t>
  </si>
  <si>
    <t>miatti levonások (eFt)</t>
  </si>
  <si>
    <t>a korrekciókkal</t>
  </si>
  <si>
    <t>valamint a kistérségi árbevétel miatti korrekciót</t>
  </si>
  <si>
    <t>EURO  árfolyam</t>
  </si>
  <si>
    <t>( fő )</t>
  </si>
  <si>
    <t xml:space="preserve">Amortizációs </t>
  </si>
  <si>
    <t>többlet</t>
  </si>
  <si>
    <t xml:space="preserve">2005. </t>
  </si>
  <si>
    <r>
      <t>*= A várható árbevétel nem tartalmazza a 3 Ft/m</t>
    </r>
    <r>
      <rPr>
        <vertAlign val="superscript"/>
        <sz val="12"/>
        <rFont val="Times New Roman CE"/>
        <family val="1"/>
      </rPr>
      <t xml:space="preserve">3 </t>
    </r>
    <r>
      <rPr>
        <sz val="12"/>
        <rFont val="Times New Roman CE"/>
        <family val="0"/>
      </rPr>
      <t>kiegészítő-, az 1 Ft/m</t>
    </r>
    <r>
      <rPr>
        <vertAlign val="superscript"/>
        <sz val="12"/>
        <rFont val="Times New Roman CE"/>
        <family val="1"/>
      </rPr>
      <t xml:space="preserve">3  </t>
    </r>
    <r>
      <rPr>
        <sz val="12"/>
        <rFont val="Times New Roman CE"/>
        <family val="0"/>
      </rPr>
      <t>locsolási díjat</t>
    </r>
  </si>
  <si>
    <t>Rehabilitációs  hozzájárulás</t>
  </si>
  <si>
    <t>Alap me.-k</t>
  </si>
  <si>
    <t>Átlagos létszám:</t>
  </si>
  <si>
    <t>Átlagos kereset ( Ft/fő/hó )</t>
  </si>
  <si>
    <t>Kieg. díjjal</t>
  </si>
  <si>
    <t>I.változat</t>
  </si>
  <si>
    <t>II.változat</t>
  </si>
  <si>
    <t>III.változat</t>
  </si>
  <si>
    <t xml:space="preserve">     Kieg.d.%-os </t>
  </si>
  <si>
    <t>Koncessziós díj</t>
  </si>
  <si>
    <t xml:space="preserve">Kiegészítő konc. díj </t>
  </si>
  <si>
    <t>Összesen</t>
  </si>
  <si>
    <t>Bruttó befiz.</t>
  </si>
  <si>
    <t>1994. /11. hó/</t>
  </si>
  <si>
    <t>15063*</t>
  </si>
  <si>
    <t>38003*</t>
  </si>
  <si>
    <t>1999.</t>
  </si>
  <si>
    <t>2000.</t>
  </si>
  <si>
    <t>2001.</t>
  </si>
  <si>
    <t>2002.</t>
  </si>
  <si>
    <t>2003.</t>
  </si>
  <si>
    <t>2004.</t>
  </si>
  <si>
    <t>2006.</t>
  </si>
  <si>
    <t>2007.</t>
  </si>
  <si>
    <t>2008.</t>
  </si>
  <si>
    <t>2009. / 1 hó /</t>
  </si>
  <si>
    <t xml:space="preserve"> 2004. és 2005. évek átlaga</t>
  </si>
  <si>
    <t>2005 okt.</t>
  </si>
  <si>
    <t>2006 jan</t>
  </si>
  <si>
    <t xml:space="preserve">2006. </t>
  </si>
  <si>
    <t>Mennyiségi adatok: 2005. szept.1.és 2006. aug. 31.</t>
  </si>
  <si>
    <t>2007. év</t>
  </si>
  <si>
    <t>2007. év /eFt/</t>
  </si>
  <si>
    <t>2007. évi árbevétel meghatározása</t>
  </si>
  <si>
    <t>2007. évi összes</t>
  </si>
  <si>
    <t>29%+1,5%+EHO</t>
  </si>
  <si>
    <t>2006. szeptember hó</t>
  </si>
  <si>
    <t>Megnevezés / Idő</t>
  </si>
  <si>
    <t>2005.09-12.hó</t>
  </si>
  <si>
    <t>2006.01-07.hó</t>
  </si>
  <si>
    <t>Korrekció 2006. 08. hóra</t>
  </si>
  <si>
    <t>Mindösszes</t>
  </si>
  <si>
    <t>Közületi víz</t>
  </si>
  <si>
    <t>Közületi szennyvíz</t>
  </si>
  <si>
    <t>Lakossági víz</t>
  </si>
  <si>
    <t>Lakossági szennyvíz</t>
  </si>
  <si>
    <t>Mindösszesen víz</t>
  </si>
  <si>
    <t>Mindösszesen szennyvíz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</si>
</sst>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%"/>
    <numFmt numFmtId="168" formatCode="0.00000"/>
    <numFmt numFmtId="169" formatCode="0.000000"/>
    <numFmt numFmtId="170" formatCode="0.0000000"/>
    <numFmt numFmtId="171" formatCode="0.0000000000"/>
    <numFmt numFmtId="172" formatCode="0.00000000000"/>
    <numFmt numFmtId="173" formatCode="0.000000000"/>
    <numFmt numFmtId="174" formatCode="0.00000000"/>
    <numFmt numFmtId="175" formatCode="_-* #,##0.0\ _F_t_-;\-* #,##0.0\ _F_t_-;_-* &quot;-&quot;??\ _F_t_-;_-@_-"/>
    <numFmt numFmtId="176" formatCode="_-* #,##0\ _F_t_-;\-* #,##0\ _F_t_-;_-* &quot;-&quot;??\ _F_t_-;_-@_-"/>
    <numFmt numFmtId="177" formatCode="0.000%"/>
  </numFmts>
  <fonts count="27">
    <font>
      <sz val="12"/>
      <name val="Times New Roman CE"/>
      <family val="0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u val="single"/>
      <sz val="12"/>
      <name val="Times New Roman CE"/>
      <family val="1"/>
    </font>
    <font>
      <b/>
      <i/>
      <sz val="12"/>
      <name val="Times New Roman CE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u val="single"/>
      <sz val="11"/>
      <name val="Times New Roman CE"/>
      <family val="1"/>
    </font>
    <font>
      <b/>
      <sz val="11"/>
      <name val="Times New Roman CE"/>
      <family val="1"/>
    </font>
    <font>
      <b/>
      <vertAlign val="superscript"/>
      <sz val="12"/>
      <name val="Times New Roman CE"/>
      <family val="1"/>
    </font>
    <font>
      <i/>
      <sz val="10"/>
      <name val="Times New Roman CE"/>
      <family val="1"/>
    </font>
    <font>
      <b/>
      <u val="single"/>
      <sz val="14"/>
      <name val="Times New Roman CE"/>
      <family val="1"/>
    </font>
    <font>
      <b/>
      <i/>
      <u val="single"/>
      <sz val="14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u val="single"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8"/>
      <name val="Times New Roman CE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0" fontId="0" fillId="0" borderId="0" xfId="21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0" fontId="1" fillId="0" borderId="0" xfId="21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0" fillId="0" borderId="7" xfId="0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12" xfId="0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8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4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7" fontId="1" fillId="0" borderId="4" xfId="21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167" fontId="1" fillId="0" borderId="0" xfId="21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/>
    </xf>
    <xf numFmtId="10" fontId="7" fillId="0" borderId="0" xfId="21" applyNumberFormat="1" applyFont="1" applyBorder="1" applyAlignment="1">
      <alignment/>
    </xf>
    <xf numFmtId="10" fontId="7" fillId="0" borderId="1" xfId="21" applyNumberFormat="1" applyFont="1" applyBorder="1" applyAlignment="1">
      <alignment/>
    </xf>
    <xf numFmtId="10" fontId="8" fillId="0" borderId="1" xfId="21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10" fontId="7" fillId="0" borderId="6" xfId="21" applyNumberFormat="1" applyFont="1" applyBorder="1" applyAlignment="1">
      <alignment/>
    </xf>
    <xf numFmtId="10" fontId="7" fillId="0" borderId="5" xfId="21" applyNumberFormat="1" applyFont="1" applyBorder="1" applyAlignment="1">
      <alignment/>
    </xf>
    <xf numFmtId="167" fontId="7" fillId="0" borderId="0" xfId="21" applyNumberFormat="1" applyFont="1" applyBorder="1" applyAlignment="1">
      <alignment/>
    </xf>
    <xf numFmtId="167" fontId="7" fillId="0" borderId="6" xfId="21" applyNumberFormat="1" applyFont="1" applyBorder="1" applyAlignment="1">
      <alignment/>
    </xf>
    <xf numFmtId="0" fontId="10" fillId="0" borderId="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18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8" fillId="0" borderId="4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4" xfId="0" applyFont="1" applyBorder="1" applyAlignment="1">
      <alignment horizontal="center"/>
    </xf>
    <xf numFmtId="167" fontId="18" fillId="0" borderId="4" xfId="21" applyNumberFormat="1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/>
    </xf>
    <xf numFmtId="2" fontId="10" fillId="0" borderId="1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0" fillId="0" borderId="25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" fontId="1" fillId="0" borderId="4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1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9" fillId="0" borderId="31" xfId="0" applyFont="1" applyBorder="1" applyAlignment="1">
      <alignment/>
    </xf>
    <xf numFmtId="0" fontId="0" fillId="0" borderId="33" xfId="0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34" xfId="0" applyBorder="1" applyAlignment="1">
      <alignment/>
    </xf>
    <xf numFmtId="10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11" xfId="0" applyFont="1" applyBorder="1" applyAlignment="1">
      <alignment/>
    </xf>
    <xf numFmtId="10" fontId="7" fillId="0" borderId="11" xfId="21" applyNumberFormat="1" applyFont="1" applyBorder="1" applyAlignment="1">
      <alignment/>
    </xf>
    <xf numFmtId="10" fontId="7" fillId="0" borderId="7" xfId="21" applyNumberFormat="1" applyFont="1" applyBorder="1" applyAlignment="1">
      <alignment/>
    </xf>
    <xf numFmtId="0" fontId="0" fillId="0" borderId="10" xfId="0" applyBorder="1" applyAlignment="1">
      <alignment/>
    </xf>
    <xf numFmtId="10" fontId="8" fillId="0" borderId="1" xfId="0" applyNumberFormat="1" applyFont="1" applyBorder="1" applyAlignment="1">
      <alignment/>
    </xf>
    <xf numFmtId="10" fontId="7" fillId="0" borderId="5" xfId="0" applyNumberFormat="1" applyFont="1" applyBorder="1" applyAlignment="1">
      <alignment/>
    </xf>
    <xf numFmtId="167" fontId="7" fillId="0" borderId="1" xfId="21" applyNumberFormat="1" applyFont="1" applyBorder="1" applyAlignment="1">
      <alignment/>
    </xf>
    <xf numFmtId="167" fontId="8" fillId="0" borderId="1" xfId="21" applyNumberFormat="1" applyFont="1" applyBorder="1" applyAlignment="1">
      <alignment/>
    </xf>
    <xf numFmtId="9" fontId="7" fillId="0" borderId="0" xfId="21" applyFont="1" applyBorder="1" applyAlignment="1">
      <alignment/>
    </xf>
    <xf numFmtId="167" fontId="7" fillId="0" borderId="5" xfId="21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0" fontId="20" fillId="0" borderId="0" xfId="21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67" fontId="10" fillId="0" borderId="1" xfId="21" applyNumberFormat="1" applyFont="1" applyBorder="1" applyAlignment="1">
      <alignment/>
    </xf>
    <xf numFmtId="167" fontId="22" fillId="0" borderId="1" xfId="21" applyNumberFormat="1" applyFont="1" applyBorder="1" applyAlignment="1">
      <alignment/>
    </xf>
    <xf numFmtId="165" fontId="10" fillId="0" borderId="1" xfId="0" applyNumberFormat="1" applyFont="1" applyBorder="1" applyAlignment="1">
      <alignment/>
    </xf>
    <xf numFmtId="167" fontId="18" fillId="0" borderId="1" xfId="21" applyNumberFormat="1" applyFont="1" applyBorder="1" applyAlignment="1">
      <alignment/>
    </xf>
    <xf numFmtId="0" fontId="23" fillId="0" borderId="23" xfId="0" applyFont="1" applyBorder="1" applyAlignment="1">
      <alignment/>
    </xf>
    <xf numFmtId="0" fontId="10" fillId="0" borderId="23" xfId="0" applyFont="1" applyBorder="1" applyAlignment="1">
      <alignment/>
    </xf>
    <xf numFmtId="0" fontId="14" fillId="0" borderId="4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8" fillId="0" borderId="23" xfId="0" applyFont="1" applyBorder="1" applyAlignment="1">
      <alignment/>
    </xf>
    <xf numFmtId="0" fontId="7" fillId="0" borderId="20" xfId="0" applyFont="1" applyBorder="1" applyAlignment="1">
      <alignment/>
    </xf>
    <xf numFmtId="167" fontId="7" fillId="0" borderId="20" xfId="21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167" fontId="7" fillId="0" borderId="0" xfId="21" applyNumberFormat="1" applyFont="1" applyBorder="1" applyAlignment="1">
      <alignment/>
    </xf>
    <xf numFmtId="167" fontId="7" fillId="0" borderId="1" xfId="21" applyNumberFormat="1" applyFont="1" applyBorder="1" applyAlignment="1">
      <alignment/>
    </xf>
    <xf numFmtId="167" fontId="7" fillId="0" borderId="7" xfId="21" applyNumberFormat="1" applyFont="1" applyBorder="1" applyAlignment="1">
      <alignment/>
    </xf>
    <xf numFmtId="167" fontId="7" fillId="0" borderId="5" xfId="21" applyNumberFormat="1" applyFont="1" applyBorder="1" applyAlignment="1">
      <alignment/>
    </xf>
    <xf numFmtId="167" fontId="8" fillId="0" borderId="1" xfId="21" applyNumberFormat="1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4" xfId="0" applyFont="1" applyBorder="1" applyAlignment="1">
      <alignment/>
    </xf>
    <xf numFmtId="0" fontId="18" fillId="0" borderId="4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4" xfId="0" applyFont="1" applyBorder="1" applyAlignment="1">
      <alignment/>
    </xf>
    <xf numFmtId="2" fontId="10" fillId="0" borderId="1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7" fontId="0" fillId="0" borderId="16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6" fontId="1" fillId="0" borderId="1" xfId="15" applyNumberFormat="1" applyFont="1" applyBorder="1" applyAlignment="1">
      <alignment/>
    </xf>
    <xf numFmtId="0" fontId="1" fillId="0" borderId="16" xfId="0" applyFont="1" applyBorder="1" applyAlignment="1">
      <alignment/>
    </xf>
    <xf numFmtId="0" fontId="15" fillId="0" borderId="5" xfId="0" applyFont="1" applyBorder="1" applyAlignment="1">
      <alignment/>
    </xf>
    <xf numFmtId="0" fontId="1" fillId="0" borderId="1" xfId="0" applyFont="1" applyBorder="1" applyAlignment="1">
      <alignment/>
    </xf>
    <xf numFmtId="2" fontId="15" fillId="0" borderId="38" xfId="0" applyNumberFormat="1" applyFont="1" applyBorder="1" applyAlignment="1">
      <alignment/>
    </xf>
    <xf numFmtId="0" fontId="0" fillId="0" borderId="32" xfId="0" applyFont="1" applyBorder="1" applyAlignment="1">
      <alignment/>
    </xf>
    <xf numFmtId="2" fontId="1" fillId="0" borderId="9" xfId="0" applyNumberFormat="1" applyFont="1" applyBorder="1" applyAlignment="1">
      <alignment/>
    </xf>
    <xf numFmtId="176" fontId="18" fillId="0" borderId="4" xfId="15" applyNumberFormat="1" applyFont="1" applyBorder="1" applyAlignment="1">
      <alignment horizontal="right"/>
    </xf>
    <xf numFmtId="176" fontId="10" fillId="0" borderId="4" xfId="15" applyNumberFormat="1" applyFont="1" applyBorder="1" applyAlignment="1">
      <alignment horizontal="right"/>
    </xf>
    <xf numFmtId="176" fontId="18" fillId="0" borderId="4" xfId="15" applyNumberFormat="1" applyFont="1" applyBorder="1" applyAlignment="1">
      <alignment horizontal="center"/>
    </xf>
    <xf numFmtId="176" fontId="0" fillId="0" borderId="0" xfId="15" applyNumberFormat="1" applyFont="1" applyBorder="1" applyAlignment="1">
      <alignment/>
    </xf>
    <xf numFmtId="176" fontId="0" fillId="0" borderId="1" xfId="15" applyNumberFormat="1" applyFont="1" applyBorder="1" applyAlignment="1">
      <alignment/>
    </xf>
    <xf numFmtId="176" fontId="0" fillId="0" borderId="39" xfId="15" applyNumberFormat="1" applyFont="1" applyBorder="1" applyAlignment="1">
      <alignment/>
    </xf>
    <xf numFmtId="176" fontId="0" fillId="0" borderId="0" xfId="15" applyNumberFormat="1" applyFont="1" applyFill="1" applyBorder="1" applyAlignment="1">
      <alignment/>
    </xf>
    <xf numFmtId="176" fontId="0" fillId="0" borderId="0" xfId="15" applyNumberFormat="1" applyFont="1" applyFill="1" applyBorder="1" applyAlignment="1">
      <alignment/>
    </xf>
    <xf numFmtId="176" fontId="0" fillId="0" borderId="1" xfId="15" applyNumberFormat="1" applyFont="1" applyBorder="1" applyAlignment="1">
      <alignment/>
    </xf>
    <xf numFmtId="176" fontId="0" fillId="0" borderId="39" xfId="15" applyNumberFormat="1" applyFont="1" applyBorder="1" applyAlignment="1">
      <alignment/>
    </xf>
    <xf numFmtId="176" fontId="0" fillId="0" borderId="0" xfId="15" applyNumberFormat="1" applyFont="1" applyBorder="1" applyAlignment="1">
      <alignment/>
    </xf>
    <xf numFmtId="176" fontId="4" fillId="0" borderId="0" xfId="15" applyNumberFormat="1" applyFont="1" applyBorder="1" applyAlignment="1">
      <alignment/>
    </xf>
    <xf numFmtId="176" fontId="4" fillId="0" borderId="39" xfId="15" applyNumberFormat="1" applyFont="1" applyBorder="1" applyAlignment="1">
      <alignment/>
    </xf>
    <xf numFmtId="176" fontId="18" fillId="0" borderId="0" xfId="15" applyNumberFormat="1" applyFont="1" applyBorder="1" applyAlignment="1">
      <alignment/>
    </xf>
    <xf numFmtId="176" fontId="1" fillId="0" borderId="0" xfId="15" applyNumberFormat="1" applyFont="1" applyBorder="1" applyAlignment="1">
      <alignment/>
    </xf>
    <xf numFmtId="176" fontId="1" fillId="0" borderId="39" xfId="15" applyNumberFormat="1" applyFont="1" applyBorder="1" applyAlignment="1">
      <alignment/>
    </xf>
    <xf numFmtId="176" fontId="3" fillId="0" borderId="40" xfId="15" applyNumberFormat="1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6" fillId="0" borderId="23" xfId="0" applyFont="1" applyBorder="1" applyAlignment="1">
      <alignment/>
    </xf>
    <xf numFmtId="0" fontId="16" fillId="0" borderId="4" xfId="0" applyFont="1" applyBorder="1" applyAlignment="1">
      <alignment/>
    </xf>
    <xf numFmtId="0" fontId="1" fillId="0" borderId="32" xfId="0" applyFont="1" applyBorder="1" applyAlignment="1">
      <alignment/>
    </xf>
    <xf numFmtId="10" fontId="1" fillId="0" borderId="9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167" fontId="10" fillId="0" borderId="20" xfId="21" applyNumberFormat="1" applyFont="1" applyBorder="1" applyAlignment="1">
      <alignment/>
    </xf>
    <xf numFmtId="167" fontId="22" fillId="0" borderId="20" xfId="21" applyNumberFormat="1" applyFont="1" applyBorder="1" applyAlignment="1">
      <alignment/>
    </xf>
    <xf numFmtId="167" fontId="18" fillId="0" borderId="20" xfId="21" applyNumberFormat="1" applyFont="1" applyBorder="1" applyAlignment="1">
      <alignment/>
    </xf>
    <xf numFmtId="0" fontId="17" fillId="0" borderId="37" xfId="0" applyFont="1" applyBorder="1" applyAlignment="1">
      <alignment horizontal="center"/>
    </xf>
    <xf numFmtId="0" fontId="17" fillId="0" borderId="20" xfId="0" applyFont="1" applyBorder="1" applyAlignment="1">
      <alignment/>
    </xf>
    <xf numFmtId="0" fontId="17" fillId="0" borderId="36" xfId="0" applyFont="1" applyBorder="1" applyAlignment="1">
      <alignment horizontal="center"/>
    </xf>
    <xf numFmtId="0" fontId="10" fillId="0" borderId="20" xfId="0" applyFont="1" applyBorder="1" applyAlignment="1">
      <alignment/>
    </xf>
    <xf numFmtId="1" fontId="10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5" xfId="0" applyFont="1" applyBorder="1" applyAlignment="1">
      <alignment/>
    </xf>
    <xf numFmtId="1" fontId="10" fillId="0" borderId="45" xfId="0" applyNumberFormat="1" applyFont="1" applyBorder="1" applyAlignment="1">
      <alignment horizontal="center"/>
    </xf>
    <xf numFmtId="1" fontId="18" fillId="0" borderId="45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1" fontId="18" fillId="0" borderId="45" xfId="0" applyNumberFormat="1" applyFont="1" applyBorder="1" applyAlignment="1">
      <alignment/>
    </xf>
    <xf numFmtId="0" fontId="0" fillId="0" borderId="38" xfId="0" applyBorder="1" applyAlignment="1">
      <alignment/>
    </xf>
    <xf numFmtId="176" fontId="0" fillId="0" borderId="6" xfId="15" applyNumberFormat="1" applyFont="1" applyBorder="1" applyAlignment="1">
      <alignment/>
    </xf>
    <xf numFmtId="176" fontId="0" fillId="0" borderId="5" xfId="15" applyNumberFormat="1" applyFont="1" applyBorder="1" applyAlignment="1">
      <alignment/>
    </xf>
    <xf numFmtId="176" fontId="0" fillId="0" borderId="35" xfId="15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7" fillId="0" borderId="47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7" fontId="10" fillId="0" borderId="0" xfId="21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76" fontId="18" fillId="0" borderId="20" xfId="15" applyNumberFormat="1" applyFont="1" applyBorder="1" applyAlignment="1">
      <alignment/>
    </xf>
    <xf numFmtId="176" fontId="18" fillId="0" borderId="45" xfId="15" applyNumberFormat="1" applyFont="1" applyBorder="1" applyAlignment="1">
      <alignment horizontal="center"/>
    </xf>
    <xf numFmtId="176" fontId="10" fillId="0" borderId="16" xfId="15" applyNumberFormat="1" applyFont="1" applyBorder="1" applyAlignment="1">
      <alignment/>
    </xf>
    <xf numFmtId="176" fontId="10" fillId="0" borderId="1" xfId="15" applyNumberFormat="1" applyFont="1" applyBorder="1" applyAlignment="1">
      <alignment/>
    </xf>
    <xf numFmtId="176" fontId="18" fillId="0" borderId="0" xfId="15" applyNumberFormat="1" applyFont="1" applyBorder="1" applyAlignment="1">
      <alignment horizontal="center"/>
    </xf>
    <xf numFmtId="176" fontId="10" fillId="0" borderId="1" xfId="15" applyNumberFormat="1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76" fontId="0" fillId="0" borderId="4" xfId="15" applyNumberFormat="1" applyBorder="1" applyAlignment="1">
      <alignment horizontal="center"/>
    </xf>
    <xf numFmtId="176" fontId="0" fillId="0" borderId="1" xfId="15" applyNumberFormat="1" applyBorder="1" applyAlignment="1">
      <alignment horizontal="center"/>
    </xf>
    <xf numFmtId="176" fontId="1" fillId="0" borderId="1" xfId="15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7" fontId="0" fillId="0" borderId="1" xfId="21" applyNumberFormat="1" applyBorder="1" applyAlignment="1">
      <alignment horizontal="center"/>
    </xf>
    <xf numFmtId="0" fontId="0" fillId="0" borderId="4" xfId="0" applyBorder="1" applyAlignment="1">
      <alignment horizontal="left"/>
    </xf>
    <xf numFmtId="176" fontId="6" fillId="0" borderId="4" xfId="15" applyNumberFormat="1" applyFont="1" applyBorder="1" applyAlignment="1">
      <alignment horizontal="center"/>
    </xf>
    <xf numFmtId="176" fontId="0" fillId="0" borderId="4" xfId="15" applyNumberFormat="1" applyBorder="1" applyAlignment="1">
      <alignment/>
    </xf>
    <xf numFmtId="176" fontId="6" fillId="0" borderId="4" xfId="15" applyNumberFormat="1" applyFont="1" applyBorder="1" applyAlignment="1">
      <alignment/>
    </xf>
    <xf numFmtId="176" fontId="0" fillId="0" borderId="1" xfId="15" applyNumberFormat="1" applyBorder="1" applyAlignment="1">
      <alignment/>
    </xf>
    <xf numFmtId="176" fontId="1" fillId="0" borderId="1" xfId="15" applyNumberFormat="1" applyFont="1" applyBorder="1" applyAlignment="1">
      <alignment/>
    </xf>
    <xf numFmtId="176" fontId="0" fillId="0" borderId="26" xfId="15" applyNumberFormat="1" applyBorder="1" applyAlignment="1">
      <alignment/>
    </xf>
    <xf numFmtId="176" fontId="0" fillId="0" borderId="5" xfId="15" applyNumberFormat="1" applyBorder="1" applyAlignment="1">
      <alignment/>
    </xf>
    <xf numFmtId="0" fontId="1" fillId="0" borderId="48" xfId="0" applyFont="1" applyBorder="1" applyAlignment="1">
      <alignment/>
    </xf>
    <xf numFmtId="176" fontId="1" fillId="0" borderId="9" xfId="15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167" fontId="7" fillId="0" borderId="4" xfId="21" applyNumberFormat="1" applyFont="1" applyBorder="1" applyAlignment="1">
      <alignment/>
    </xf>
    <xf numFmtId="167" fontId="8" fillId="0" borderId="4" xfId="21" applyNumberFormat="1" applyFont="1" applyBorder="1" applyAlignment="1">
      <alignment/>
    </xf>
    <xf numFmtId="167" fontId="7" fillId="0" borderId="11" xfId="21" applyNumberFormat="1" applyFont="1" applyBorder="1" applyAlignment="1">
      <alignment/>
    </xf>
    <xf numFmtId="167" fontId="7" fillId="0" borderId="28" xfId="21" applyNumberFormat="1" applyFont="1" applyBorder="1" applyAlignment="1">
      <alignment/>
    </xf>
    <xf numFmtId="0" fontId="1" fillId="0" borderId="26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176" fontId="4" fillId="0" borderId="4" xfId="15" applyNumberFormat="1" applyFont="1" applyBorder="1" applyAlignment="1">
      <alignment/>
    </xf>
    <xf numFmtId="176" fontId="4" fillId="0" borderId="1" xfId="15" applyNumberFormat="1" applyFont="1" applyBorder="1" applyAlignment="1">
      <alignment/>
    </xf>
    <xf numFmtId="167" fontId="4" fillId="0" borderId="1" xfId="21" applyNumberFormat="1" applyFont="1" applyBorder="1" applyAlignment="1">
      <alignment horizontal="center"/>
    </xf>
    <xf numFmtId="0" fontId="0" fillId="0" borderId="48" xfId="0" applyBorder="1" applyAlignment="1">
      <alignment/>
    </xf>
    <xf numFmtId="0" fontId="10" fillId="0" borderId="48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176" fontId="6" fillId="0" borderId="4" xfId="15" applyNumberFormat="1" applyFont="1" applyBorder="1" applyAlignment="1">
      <alignment/>
    </xf>
    <xf numFmtId="0" fontId="6" fillId="0" borderId="4" xfId="0" applyFont="1" applyBorder="1" applyAlignment="1">
      <alignment/>
    </xf>
    <xf numFmtId="176" fontId="0" fillId="0" borderId="4" xfId="15" applyNumberFormat="1" applyFont="1" applyBorder="1" applyAlignment="1">
      <alignment/>
    </xf>
    <xf numFmtId="176" fontId="4" fillId="0" borderId="1" xfId="15" applyNumberFormat="1" applyFont="1" applyBorder="1" applyAlignment="1">
      <alignment/>
    </xf>
    <xf numFmtId="0" fontId="1" fillId="0" borderId="4" xfId="0" applyFont="1" applyBorder="1" applyAlignment="1">
      <alignment/>
    </xf>
    <xf numFmtId="176" fontId="1" fillId="0" borderId="4" xfId="15" applyNumberFormat="1" applyFont="1" applyBorder="1" applyAlignment="1">
      <alignment/>
    </xf>
    <xf numFmtId="176" fontId="4" fillId="0" borderId="4" xfId="15" applyNumberFormat="1" applyFont="1" applyBorder="1" applyAlignment="1">
      <alignment/>
    </xf>
    <xf numFmtId="176" fontId="20" fillId="0" borderId="0" xfId="15" applyNumberFormat="1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&#214;Z&#214;S\D&#237;j%202006%20&#233;v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index alakulása"/>
      <sheetName val="Képlet"/>
      <sheetName val="Átlagker.+EURO"/>
      <sheetName val="Infláció"/>
      <sheetName val="Me. adatok"/>
      <sheetName val="Alapadatok"/>
      <sheetName val="Árbevétel"/>
      <sheetName val="díjváltozatok"/>
      <sheetName val="Koncessziós díj"/>
      <sheetName val="VTD kategóriák"/>
      <sheetName val="VTD 2006-ra"/>
      <sheetName val="Keresztfinanszírozás"/>
      <sheetName val="Keresztfinanszírozás (2)"/>
      <sheetName val="Árbev. szerz. szerint"/>
      <sheetName val="Díjemelés+Béremelés"/>
      <sheetName val="Polgármester"/>
      <sheetName val="K.szerz. mód."/>
      <sheetName val="Évi várható fajlagos kts. S.jád"/>
      <sheetName val="Évi v.htó fajlagos kts. Taszár"/>
      <sheetName val="Évi v.hó fajl. kts. Taszár (2)"/>
      <sheetName val="2003 évi fajlagos kts. "/>
    </sheetNames>
    <sheetDataSet>
      <sheetData sheetId="1">
        <row r="26">
          <cell r="G26">
            <v>1.051913936598042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C20" sqref="C20"/>
    </sheetView>
  </sheetViews>
  <sheetFormatPr defaultColWidth="8.796875" defaultRowHeight="15"/>
  <cols>
    <col min="1" max="1" width="25" style="0" customWidth="1"/>
    <col min="2" max="2" width="10.5" style="0" customWidth="1"/>
    <col min="3" max="3" width="13.59765625" style="0" customWidth="1"/>
  </cols>
  <sheetData>
    <row r="1" spans="1:3" ht="15.75">
      <c r="A1" s="115"/>
      <c r="B1" s="61"/>
      <c r="C1" s="19"/>
    </row>
    <row r="2" spans="1:3" ht="15.75">
      <c r="A2" s="181" t="s">
        <v>0</v>
      </c>
      <c r="B2" s="192" t="s">
        <v>24</v>
      </c>
      <c r="C2" s="193" t="s">
        <v>81</v>
      </c>
    </row>
    <row r="3" spans="1:3" ht="15.75">
      <c r="A3" s="194"/>
      <c r="B3" s="195"/>
      <c r="C3" s="196" t="s">
        <v>82</v>
      </c>
    </row>
    <row r="4" spans="1:3" ht="15.75">
      <c r="A4" s="22"/>
      <c r="B4" s="59"/>
      <c r="C4" s="16"/>
    </row>
    <row r="5" spans="1:3" ht="15.75">
      <c r="A5" s="22"/>
      <c r="B5" s="59">
        <v>1995</v>
      </c>
      <c r="C5" s="116">
        <v>1.282</v>
      </c>
    </row>
    <row r="6" spans="1:3" ht="15.75">
      <c r="A6" s="22"/>
      <c r="B6" s="59">
        <v>1996</v>
      </c>
      <c r="C6" s="116">
        <v>1.189</v>
      </c>
    </row>
    <row r="7" spans="1:3" ht="15.75">
      <c r="A7" s="22"/>
      <c r="B7" s="59">
        <v>1997</v>
      </c>
      <c r="C7" s="116">
        <v>1.177</v>
      </c>
    </row>
    <row r="8" spans="1:3" ht="15.75">
      <c r="A8" s="22"/>
      <c r="B8" s="59">
        <v>1998</v>
      </c>
      <c r="C8" s="116">
        <v>1.143</v>
      </c>
    </row>
    <row r="9" spans="1:3" ht="15.75">
      <c r="A9" s="22"/>
      <c r="B9" s="59">
        <v>1999</v>
      </c>
      <c r="C9" s="116">
        <v>1.1</v>
      </c>
    </row>
    <row r="10" spans="1:3" ht="15.75">
      <c r="A10" s="22"/>
      <c r="B10" s="59">
        <v>2000</v>
      </c>
      <c r="C10" s="116">
        <v>1.098</v>
      </c>
    </row>
    <row r="11" spans="1:3" ht="15.75">
      <c r="A11" s="22"/>
      <c r="B11" s="59">
        <v>2001</v>
      </c>
      <c r="C11" s="116">
        <v>1.092</v>
      </c>
    </row>
    <row r="12" spans="1:3" ht="15.75">
      <c r="A12" s="22"/>
      <c r="B12" s="59">
        <v>2002</v>
      </c>
      <c r="C12" s="116">
        <v>1.053</v>
      </c>
    </row>
    <row r="13" spans="1:3" ht="15.75">
      <c r="A13" s="22"/>
      <c r="B13" s="59">
        <v>2003</v>
      </c>
      <c r="C13" s="116">
        <v>1.047</v>
      </c>
    </row>
    <row r="14" spans="1:3" ht="15.75">
      <c r="A14" s="22"/>
      <c r="B14" s="59">
        <v>2004</v>
      </c>
      <c r="C14" s="116">
        <v>1.068</v>
      </c>
    </row>
    <row r="15" spans="1:3" ht="15.75">
      <c r="A15" s="22"/>
      <c r="B15" s="59">
        <v>2005</v>
      </c>
      <c r="C15" s="116">
        <v>1.036</v>
      </c>
    </row>
    <row r="16" spans="1:3" ht="15.75">
      <c r="A16" s="22"/>
      <c r="B16" s="59">
        <v>2006</v>
      </c>
      <c r="C16" s="116"/>
    </row>
    <row r="17" spans="1:3" ht="15.75">
      <c r="A17" s="22"/>
      <c r="B17" s="59">
        <v>2007</v>
      </c>
      <c r="C17" s="116"/>
    </row>
    <row r="18" spans="1:3" ht="15.75">
      <c r="A18" s="22"/>
      <c r="B18" s="59">
        <v>2008</v>
      </c>
      <c r="C18" s="116"/>
    </row>
    <row r="19" spans="1:3" ht="15.75">
      <c r="A19" s="22"/>
      <c r="B19" s="15"/>
      <c r="C19" s="12"/>
    </row>
    <row r="20" spans="1:3" ht="15.75">
      <c r="A20" s="228" t="s">
        <v>136</v>
      </c>
      <c r="B20" s="129"/>
      <c r="C20" s="229">
        <v>1.052</v>
      </c>
    </row>
    <row r="21" spans="1:3" ht="15.75">
      <c r="A21" s="26"/>
      <c r="B21" s="14"/>
      <c r="C21" s="1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CE,Félkövér"&amp;14Az infláció alakulása&amp;R&amp;"Times New Roman CE,Dőlt"&amp;14 1. számú melléklet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I5" sqref="I5"/>
    </sheetView>
  </sheetViews>
  <sheetFormatPr defaultColWidth="8.796875" defaultRowHeight="15"/>
  <cols>
    <col min="1" max="1" width="15" style="0" customWidth="1"/>
    <col min="2" max="2" width="9.3984375" style="0" customWidth="1"/>
    <col min="3" max="3" width="13.5" style="0" bestFit="1" customWidth="1"/>
    <col min="4" max="4" width="12.8984375" style="0" customWidth="1"/>
    <col min="6" max="6" width="4.59765625" style="0" customWidth="1"/>
    <col min="7" max="7" width="11.19921875" style="0" customWidth="1"/>
  </cols>
  <sheetData>
    <row r="1" spans="1:7" ht="15.75">
      <c r="A1" s="325" t="s">
        <v>0</v>
      </c>
      <c r="B1" s="326"/>
      <c r="C1" s="21" t="s">
        <v>1</v>
      </c>
      <c r="D1" s="188"/>
      <c r="E1" s="21" t="s">
        <v>2</v>
      </c>
      <c r="F1" s="21"/>
      <c r="G1" s="20" t="s">
        <v>3</v>
      </c>
    </row>
    <row r="2" spans="1:7" ht="15.75">
      <c r="A2" s="22"/>
      <c r="B2" s="1"/>
      <c r="C2" s="2"/>
      <c r="D2" s="2"/>
      <c r="E2" s="2"/>
      <c r="F2" s="2"/>
      <c r="G2" s="1"/>
    </row>
    <row r="3" spans="1:7" ht="15.75">
      <c r="A3" s="136" t="s">
        <v>39</v>
      </c>
      <c r="B3" s="137" t="s">
        <v>4</v>
      </c>
      <c r="C3" s="316">
        <f>'Átlagker.+EURO'!E28</f>
        <v>197891.3830557567</v>
      </c>
      <c r="D3" s="189"/>
      <c r="E3" s="138"/>
      <c r="F3" s="138"/>
      <c r="G3" s="137"/>
    </row>
    <row r="4" spans="1:7" ht="15.75">
      <c r="A4" s="136"/>
      <c r="B4" s="137" t="s">
        <v>5</v>
      </c>
      <c r="C4" s="316">
        <v>194064</v>
      </c>
      <c r="D4" s="190"/>
      <c r="E4" s="138"/>
      <c r="F4" s="138"/>
      <c r="G4" s="137"/>
    </row>
    <row r="5" spans="1:7" ht="15.75">
      <c r="A5" s="136"/>
      <c r="B5" s="137" t="s">
        <v>6</v>
      </c>
      <c r="C5" s="139">
        <f>C3/C4</f>
        <v>1.019722272321279</v>
      </c>
      <c r="D5" s="190"/>
      <c r="E5" s="140">
        <v>0.222</v>
      </c>
      <c r="F5" s="138"/>
      <c r="G5" s="141">
        <f>C5*E5</f>
        <v>0.22637834445532395</v>
      </c>
    </row>
    <row r="6" spans="1:7" ht="15.75">
      <c r="A6" s="22"/>
      <c r="B6" s="1"/>
      <c r="C6" s="2"/>
      <c r="D6" s="191"/>
      <c r="E6" s="2"/>
      <c r="F6" s="2"/>
      <c r="G6" s="24"/>
    </row>
    <row r="7" spans="1:7" ht="15.75">
      <c r="A7" s="22" t="s">
        <v>40</v>
      </c>
      <c r="B7" s="1" t="s">
        <v>7</v>
      </c>
      <c r="C7" s="11">
        <v>21.66</v>
      </c>
      <c r="D7" s="191"/>
      <c r="E7" s="2"/>
      <c r="F7" s="2"/>
      <c r="G7" s="24"/>
    </row>
    <row r="8" spans="1:7" ht="15.75">
      <c r="A8" s="22"/>
      <c r="B8" s="1" t="s">
        <v>8</v>
      </c>
      <c r="C8" s="2">
        <v>20.51</v>
      </c>
      <c r="D8" s="191"/>
      <c r="E8" s="2"/>
      <c r="F8" s="2"/>
      <c r="G8" s="24"/>
    </row>
    <row r="9" spans="1:7" ht="15.75">
      <c r="A9" s="22"/>
      <c r="B9" s="1" t="s">
        <v>9</v>
      </c>
      <c r="C9" s="23">
        <f>C7/C8</f>
        <v>1.0560702096538273</v>
      </c>
      <c r="D9" s="191"/>
      <c r="E9" s="4">
        <v>0.222</v>
      </c>
      <c r="F9" s="2"/>
      <c r="G9" s="29">
        <f>C9*E9</f>
        <v>0.23444758654314965</v>
      </c>
    </row>
    <row r="10" spans="1:7" ht="15.75">
      <c r="A10" s="22"/>
      <c r="B10" s="1"/>
      <c r="C10" s="2"/>
      <c r="D10" s="191"/>
      <c r="E10" s="2"/>
      <c r="F10" s="2"/>
      <c r="G10" s="24"/>
    </row>
    <row r="11" spans="1:7" ht="15.75">
      <c r="A11" s="22"/>
      <c r="B11" s="1"/>
      <c r="C11" s="2"/>
      <c r="D11" s="191"/>
      <c r="E11" s="2"/>
      <c r="F11" s="2"/>
      <c r="G11" s="24"/>
    </row>
    <row r="12" spans="1:7" ht="15.75">
      <c r="A12" s="22" t="s">
        <v>41</v>
      </c>
      <c r="B12" s="1" t="s">
        <v>10</v>
      </c>
      <c r="C12" s="23">
        <f>Infláció!Y8</f>
        <v>2.240720537082989</v>
      </c>
      <c r="D12" s="191"/>
      <c r="E12" s="2"/>
      <c r="F12" s="2"/>
      <c r="G12" s="24"/>
    </row>
    <row r="13" spans="1:7" ht="15.75">
      <c r="A13" s="22"/>
      <c r="B13" s="1" t="s">
        <v>11</v>
      </c>
      <c r="C13" s="10">
        <v>2.0738</v>
      </c>
      <c r="D13" s="191"/>
      <c r="E13" s="2"/>
      <c r="F13" s="2"/>
      <c r="G13" s="24"/>
    </row>
    <row r="14" spans="1:7" ht="15.75">
      <c r="A14" s="22"/>
      <c r="B14" s="1" t="s">
        <v>12</v>
      </c>
      <c r="C14" s="23">
        <f>C12/C13</f>
        <v>1.0804901808674843</v>
      </c>
      <c r="D14" s="191"/>
      <c r="E14" s="4">
        <v>0.334</v>
      </c>
      <c r="F14" s="2"/>
      <c r="G14" s="29">
        <f>C14*E14</f>
        <v>0.36088372040973976</v>
      </c>
    </row>
    <row r="15" spans="1:7" ht="15.75">
      <c r="A15" s="22"/>
      <c r="B15" s="1"/>
      <c r="C15" s="2"/>
      <c r="D15" s="191"/>
      <c r="E15" s="2"/>
      <c r="F15" s="2"/>
      <c r="G15" s="24"/>
    </row>
    <row r="16" spans="1:7" ht="15.75">
      <c r="A16" s="22" t="s">
        <v>59</v>
      </c>
      <c r="B16" s="1" t="s">
        <v>13</v>
      </c>
      <c r="C16" s="62">
        <f>'Átlagker.+EURO'!I29</f>
        <v>274.73761904761915</v>
      </c>
      <c r="D16" s="189"/>
      <c r="E16" s="2"/>
      <c r="F16" s="2"/>
      <c r="G16" s="24"/>
    </row>
    <row r="17" spans="1:7" ht="15.75">
      <c r="A17" s="22"/>
      <c r="B17" s="1" t="s">
        <v>14</v>
      </c>
      <c r="C17" s="2">
        <v>245.88</v>
      </c>
      <c r="D17" s="2"/>
      <c r="E17" s="2"/>
      <c r="F17" s="2"/>
      <c r="G17" s="24"/>
    </row>
    <row r="18" spans="1:7" ht="15.75">
      <c r="A18" s="22"/>
      <c r="B18" s="1" t="s">
        <v>15</v>
      </c>
      <c r="C18" s="23">
        <f>C16/C17</f>
        <v>1.1173646455491262</v>
      </c>
      <c r="D18" s="2"/>
      <c r="E18" s="4">
        <v>0.222</v>
      </c>
      <c r="F18" s="2"/>
      <c r="G18" s="29">
        <f>C18*E18</f>
        <v>0.24805495131190602</v>
      </c>
    </row>
    <row r="19" spans="1:7" ht="15.75">
      <c r="A19" s="22"/>
      <c r="B19" s="2"/>
      <c r="C19" s="23"/>
      <c r="D19" s="2"/>
      <c r="E19" s="58"/>
      <c r="F19" s="2"/>
      <c r="G19" s="25"/>
    </row>
    <row r="20" spans="1:7" ht="15.75">
      <c r="A20" s="22"/>
      <c r="B20" s="2"/>
      <c r="C20" s="23"/>
      <c r="D20" s="2"/>
      <c r="E20" s="4">
        <f>E18+E14+E9+E5</f>
        <v>1</v>
      </c>
      <c r="F20" s="2"/>
      <c r="G20" s="25"/>
    </row>
    <row r="21" spans="1:7" ht="15.75">
      <c r="A21" s="22"/>
      <c r="B21" s="2"/>
      <c r="C21" s="23"/>
      <c r="D21" s="2"/>
      <c r="E21" s="4"/>
      <c r="F21" s="2"/>
      <c r="G21" s="25"/>
    </row>
    <row r="22" spans="1:7" ht="16.5" thickBot="1">
      <c r="A22" s="22"/>
      <c r="B22" s="2"/>
      <c r="C22" s="23"/>
      <c r="D22" s="2"/>
      <c r="E22" s="4"/>
      <c r="F22" s="2"/>
      <c r="G22" s="25"/>
    </row>
    <row r="23" spans="1:7" ht="42.75" customHeight="1" thickBot="1">
      <c r="A23" s="22"/>
      <c r="B23" s="322" t="s">
        <v>57</v>
      </c>
      <c r="C23" s="323"/>
      <c r="D23" s="323"/>
      <c r="E23" s="323"/>
      <c r="F23" s="323"/>
      <c r="G23" s="324"/>
    </row>
    <row r="24" spans="1:7" ht="15.75">
      <c r="A24" s="22"/>
      <c r="B24" s="4"/>
      <c r="C24" s="4"/>
      <c r="D24" s="4"/>
      <c r="E24" s="4"/>
      <c r="F24" s="4"/>
      <c r="G24" s="18"/>
    </row>
    <row r="25" spans="1:7" ht="16.5" thickBot="1">
      <c r="A25" s="22"/>
      <c r="B25" s="2"/>
      <c r="C25" s="2"/>
      <c r="D25" s="2"/>
      <c r="E25" s="2"/>
      <c r="F25" s="2"/>
      <c r="G25" s="1"/>
    </row>
    <row r="26" spans="1:7" ht="28.5" customHeight="1" thickBot="1">
      <c r="A26" s="22"/>
      <c r="B26" s="3" t="s">
        <v>16</v>
      </c>
      <c r="C26" s="5"/>
      <c r="D26" s="5"/>
      <c r="E26" s="5"/>
      <c r="F26" s="5"/>
      <c r="G26" s="57">
        <f>G18+G14+G9+G5</f>
        <v>1.0697646027201195</v>
      </c>
    </row>
    <row r="27" spans="1:7" ht="15.75">
      <c r="A27" s="22"/>
      <c r="B27" s="15"/>
      <c r="C27" s="15"/>
      <c r="D27" s="15"/>
      <c r="E27" s="15"/>
      <c r="F27" s="15"/>
      <c r="G27" s="12"/>
    </row>
    <row r="28" spans="1:7" ht="15.75">
      <c r="A28" s="22"/>
      <c r="B28" s="15"/>
      <c r="C28" s="15"/>
      <c r="D28" s="15"/>
      <c r="E28" s="15"/>
      <c r="F28" s="15"/>
      <c r="G28" s="12"/>
    </row>
    <row r="29" spans="1:7" ht="15.75">
      <c r="A29" s="26"/>
      <c r="B29" s="14"/>
      <c r="C29" s="14"/>
      <c r="D29" s="14"/>
      <c r="E29" s="14"/>
      <c r="F29" s="14"/>
      <c r="G29" s="13"/>
    </row>
  </sheetData>
  <mergeCells count="2">
    <mergeCell ref="B23:G23"/>
    <mergeCell ref="A1:B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 Víz és csatornadíj alapjául szolgáló 
"K" érték meghatározása
2007.01.01.&amp;R&amp;"Times New Roman CE,Dőlt"&amp;14 2. számú melléklet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C14" sqref="C14"/>
    </sheetView>
  </sheetViews>
  <sheetFormatPr defaultColWidth="8.796875" defaultRowHeight="15"/>
  <cols>
    <col min="1" max="1" width="10.19921875" style="0" customWidth="1"/>
    <col min="2" max="2" width="11.8984375" style="0" customWidth="1"/>
    <col min="3" max="3" width="10.5" style="0" customWidth="1"/>
    <col min="4" max="4" width="10.69921875" style="0" customWidth="1"/>
    <col min="5" max="5" width="11.3984375" style="0" customWidth="1"/>
    <col min="6" max="6" width="0.1015625" style="0" hidden="1" customWidth="1"/>
    <col min="7" max="7" width="5.8984375" style="0" customWidth="1"/>
    <col min="8" max="8" width="7.09765625" style="0" customWidth="1"/>
    <col min="9" max="9" width="11.19921875" style="0" customWidth="1"/>
  </cols>
  <sheetData>
    <row r="1" spans="1:9" ht="15.75">
      <c r="A1" s="221" t="s">
        <v>17</v>
      </c>
      <c r="B1" s="222" t="s">
        <v>18</v>
      </c>
      <c r="C1" s="223" t="s">
        <v>75</v>
      </c>
      <c r="D1" s="224" t="s">
        <v>60</v>
      </c>
      <c r="E1" s="225" t="s">
        <v>19</v>
      </c>
      <c r="F1" s="28"/>
      <c r="G1" s="40"/>
      <c r="H1" s="325" t="s">
        <v>104</v>
      </c>
      <c r="I1" s="326"/>
    </row>
    <row r="2" spans="1:9" ht="15.75">
      <c r="A2" s="184"/>
      <c r="B2" s="185"/>
      <c r="C2" s="291" t="s">
        <v>145</v>
      </c>
      <c r="D2" s="183"/>
      <c r="E2" s="186" t="s">
        <v>105</v>
      </c>
      <c r="F2" s="2"/>
      <c r="G2" s="1"/>
      <c r="H2" s="325" t="s">
        <v>146</v>
      </c>
      <c r="I2" s="326"/>
    </row>
    <row r="3" spans="1:9" ht="15.75">
      <c r="A3" s="30"/>
      <c r="B3" s="327" t="s">
        <v>20</v>
      </c>
      <c r="C3" s="327"/>
      <c r="D3" s="328"/>
      <c r="E3" s="121"/>
      <c r="F3" s="8"/>
      <c r="G3" s="7"/>
      <c r="H3" s="120" t="s">
        <v>21</v>
      </c>
      <c r="I3" s="119" t="s">
        <v>22</v>
      </c>
    </row>
    <row r="4" spans="1:9" ht="15.75">
      <c r="A4" s="31"/>
      <c r="B4" s="15"/>
      <c r="C4" s="15"/>
      <c r="D4" s="19"/>
      <c r="E4" s="32"/>
      <c r="F4" s="2"/>
      <c r="G4" s="1"/>
      <c r="H4" s="66">
        <v>1</v>
      </c>
      <c r="I4" s="49">
        <v>277.35</v>
      </c>
    </row>
    <row r="5" spans="1:9" ht="15.75">
      <c r="A5" s="67" t="s">
        <v>137</v>
      </c>
      <c r="B5" s="207">
        <v>15094</v>
      </c>
      <c r="C5" s="207">
        <v>5105</v>
      </c>
      <c r="D5" s="208">
        <v>450</v>
      </c>
      <c r="E5" s="209">
        <v>120</v>
      </c>
      <c r="F5" s="2"/>
      <c r="G5" s="1"/>
      <c r="H5" s="66">
        <v>4</v>
      </c>
      <c r="I5" s="49">
        <v>277.09</v>
      </c>
    </row>
    <row r="6" spans="1:9" ht="15.75">
      <c r="A6" s="33" t="s">
        <v>89</v>
      </c>
      <c r="B6" s="207">
        <v>15500</v>
      </c>
      <c r="C6" s="207">
        <v>5007</v>
      </c>
      <c r="D6" s="208">
        <v>460</v>
      </c>
      <c r="E6" s="209">
        <v>118</v>
      </c>
      <c r="F6" s="2"/>
      <c r="G6" s="1"/>
      <c r="H6" s="66">
        <v>5</v>
      </c>
      <c r="I6" s="49">
        <v>276.51</v>
      </c>
    </row>
    <row r="7" spans="1:9" ht="15.75">
      <c r="A7" s="33" t="s">
        <v>90</v>
      </c>
      <c r="B7" s="207">
        <v>21985</v>
      </c>
      <c r="C7" s="207">
        <v>6974</v>
      </c>
      <c r="D7" s="208">
        <v>654</v>
      </c>
      <c r="E7" s="209">
        <v>115</v>
      </c>
      <c r="F7" s="2"/>
      <c r="G7" s="1"/>
      <c r="H7" s="66">
        <v>6</v>
      </c>
      <c r="I7" s="49">
        <v>275.27</v>
      </c>
    </row>
    <row r="8" spans="1:9" ht="15.75">
      <c r="A8" s="33" t="s">
        <v>138</v>
      </c>
      <c r="B8" s="210">
        <v>15042</v>
      </c>
      <c r="C8" s="210">
        <v>4832</v>
      </c>
      <c r="D8" s="208">
        <v>442</v>
      </c>
      <c r="E8" s="209">
        <v>115</v>
      </c>
      <c r="F8" s="2"/>
      <c r="G8" s="1"/>
      <c r="H8" s="66">
        <v>7</v>
      </c>
      <c r="I8" s="49">
        <v>277.42</v>
      </c>
    </row>
    <row r="9" spans="1:9" ht="15.75">
      <c r="A9" s="33" t="s">
        <v>91</v>
      </c>
      <c r="B9" s="210">
        <v>14370</v>
      </c>
      <c r="C9" s="210">
        <v>4692</v>
      </c>
      <c r="D9" s="208">
        <v>429</v>
      </c>
      <c r="E9" s="209">
        <v>114</v>
      </c>
      <c r="F9" s="2"/>
      <c r="G9" s="1"/>
      <c r="H9" s="66">
        <v>8</v>
      </c>
      <c r="I9" s="49">
        <v>275.06</v>
      </c>
    </row>
    <row r="10" spans="1:9" ht="15.75">
      <c r="A10" s="33" t="s">
        <v>92</v>
      </c>
      <c r="B10" s="210">
        <v>30413</v>
      </c>
      <c r="C10" s="210">
        <v>9558</v>
      </c>
      <c r="D10" s="208">
        <v>905</v>
      </c>
      <c r="E10" s="209">
        <v>114</v>
      </c>
      <c r="F10" s="2"/>
      <c r="G10" s="1"/>
      <c r="H10" s="66">
        <v>11</v>
      </c>
      <c r="I10" s="49">
        <v>275.49</v>
      </c>
    </row>
    <row r="11" spans="1:9" ht="15.75">
      <c r="A11" s="33" t="s">
        <v>93</v>
      </c>
      <c r="B11" s="210">
        <v>13899</v>
      </c>
      <c r="C11" s="210">
        <f>4287+208</f>
        <v>4495</v>
      </c>
      <c r="D11" s="208">
        <v>405</v>
      </c>
      <c r="E11" s="209">
        <v>113</v>
      </c>
      <c r="F11" s="2"/>
      <c r="G11" s="1"/>
      <c r="H11" s="66">
        <v>12</v>
      </c>
      <c r="I11" s="49">
        <v>274.89</v>
      </c>
    </row>
    <row r="12" spans="1:9" ht="15.75">
      <c r="A12" s="33" t="s">
        <v>94</v>
      </c>
      <c r="B12" s="210">
        <v>15165</v>
      </c>
      <c r="C12" s="210">
        <v>4876</v>
      </c>
      <c r="D12" s="208">
        <v>443</v>
      </c>
      <c r="E12" s="209">
        <v>114</v>
      </c>
      <c r="F12" s="2"/>
      <c r="G12" s="1"/>
      <c r="H12" s="66">
        <v>13</v>
      </c>
      <c r="I12" s="49">
        <v>273.75</v>
      </c>
    </row>
    <row r="13" spans="1:9" ht="15.75">
      <c r="A13" s="33" t="s">
        <v>95</v>
      </c>
      <c r="B13" s="210">
        <v>15234</v>
      </c>
      <c r="C13" s="211">
        <v>4876</v>
      </c>
      <c r="D13" s="212">
        <v>441</v>
      </c>
      <c r="E13" s="213">
        <v>115</v>
      </c>
      <c r="F13" s="2"/>
      <c r="G13" s="1"/>
      <c r="H13" s="11">
        <v>14</v>
      </c>
      <c r="I13" s="200">
        <v>273.51</v>
      </c>
    </row>
    <row r="14" spans="1:9" ht="15.75">
      <c r="A14" s="180" t="s">
        <v>96</v>
      </c>
      <c r="B14" s="210">
        <v>14818</v>
      </c>
      <c r="C14" s="211">
        <f>4612+222</f>
        <v>4834</v>
      </c>
      <c r="D14" s="212">
        <v>436</v>
      </c>
      <c r="E14" s="213">
        <v>114</v>
      </c>
      <c r="F14" s="2"/>
      <c r="G14" s="1"/>
      <c r="H14" s="11">
        <v>15</v>
      </c>
      <c r="I14" s="200">
        <v>272.84</v>
      </c>
    </row>
    <row r="15" spans="1:9" ht="15.75">
      <c r="A15" s="180" t="s">
        <v>97</v>
      </c>
      <c r="B15" s="214">
        <v>14903</v>
      </c>
      <c r="C15" s="214">
        <f>4525+224</f>
        <v>4749</v>
      </c>
      <c r="D15" s="212">
        <v>429</v>
      </c>
      <c r="E15" s="213">
        <v>113</v>
      </c>
      <c r="F15" s="2"/>
      <c r="G15" s="1"/>
      <c r="H15" s="11">
        <v>18</v>
      </c>
      <c r="I15" s="200">
        <v>272.22</v>
      </c>
    </row>
    <row r="16" spans="1:9" ht="15.75">
      <c r="A16" s="180" t="s">
        <v>98</v>
      </c>
      <c r="B16" s="250">
        <v>15249</v>
      </c>
      <c r="C16" s="250">
        <f>4633+229</f>
        <v>4862</v>
      </c>
      <c r="D16" s="251">
        <v>436</v>
      </c>
      <c r="E16" s="252">
        <v>116</v>
      </c>
      <c r="F16" s="7"/>
      <c r="G16" s="6"/>
      <c r="H16" s="182">
        <v>19</v>
      </c>
      <c r="I16" s="200">
        <v>274.07</v>
      </c>
    </row>
    <row r="17" spans="1:9" ht="15.75">
      <c r="A17" s="34" t="s">
        <v>23</v>
      </c>
      <c r="B17" s="215">
        <f>SUM(B5:B16)</f>
        <v>201672</v>
      </c>
      <c r="C17" s="215">
        <f>SUM(C5:C16)</f>
        <v>64860</v>
      </c>
      <c r="D17" s="215">
        <f>SUM(D5:D16)</f>
        <v>5930</v>
      </c>
      <c r="E17" s="216">
        <f>SUM(E5:E16)</f>
        <v>1381</v>
      </c>
      <c r="F17" s="2"/>
      <c r="G17" s="1"/>
      <c r="H17" s="182">
        <v>20</v>
      </c>
      <c r="I17" s="200">
        <v>273.22</v>
      </c>
    </row>
    <row r="18" spans="1:9" ht="15.75">
      <c r="A18" s="34"/>
      <c r="B18" s="207"/>
      <c r="C18" s="207"/>
      <c r="D18" s="208"/>
      <c r="E18" s="209"/>
      <c r="F18" s="2"/>
      <c r="G18" s="1"/>
      <c r="H18" s="182">
        <v>21</v>
      </c>
      <c r="I18" s="200">
        <v>275.68</v>
      </c>
    </row>
    <row r="19" spans="1:9" ht="15.75">
      <c r="A19" s="34"/>
      <c r="B19" s="207"/>
      <c r="C19" s="207"/>
      <c r="D19" s="208"/>
      <c r="E19" s="209"/>
      <c r="F19" s="2"/>
      <c r="G19" s="1"/>
      <c r="H19" s="182">
        <v>22</v>
      </c>
      <c r="I19" s="200">
        <v>276.55</v>
      </c>
    </row>
    <row r="20" spans="1:9" ht="15.75">
      <c r="A20" s="34"/>
      <c r="B20" s="207"/>
      <c r="C20" s="207"/>
      <c r="D20" s="208"/>
      <c r="E20" s="209"/>
      <c r="F20" s="2"/>
      <c r="G20" s="1"/>
      <c r="H20" s="181">
        <v>25</v>
      </c>
      <c r="I20" s="200">
        <v>275.25</v>
      </c>
    </row>
    <row r="21" spans="1:9" ht="15.75">
      <c r="A21" s="34"/>
      <c r="B21" s="207"/>
      <c r="C21" s="207"/>
      <c r="D21" s="208"/>
      <c r="E21" s="209"/>
      <c r="F21" s="2"/>
      <c r="G21" s="1"/>
      <c r="H21" s="181">
        <v>26</v>
      </c>
      <c r="I21" s="200">
        <v>273.72</v>
      </c>
    </row>
    <row r="22" spans="1:9" ht="15.75">
      <c r="A22" s="198" t="s">
        <v>110</v>
      </c>
      <c r="B22" s="217"/>
      <c r="C22" s="218"/>
      <c r="D22" s="218">
        <f>196+210+210+210</f>
        <v>826</v>
      </c>
      <c r="E22" s="209"/>
      <c r="F22" s="2"/>
      <c r="G22" s="1"/>
      <c r="H22" s="181">
        <v>27</v>
      </c>
      <c r="I22" s="200">
        <v>272.76</v>
      </c>
    </row>
    <row r="23" spans="1:9" ht="15.75">
      <c r="A23" s="34"/>
      <c r="B23" s="207"/>
      <c r="C23" s="207"/>
      <c r="D23" s="208"/>
      <c r="E23" s="209"/>
      <c r="F23" s="2"/>
      <c r="G23" s="1"/>
      <c r="H23" s="181">
        <v>28</v>
      </c>
      <c r="I23" s="200">
        <v>273.35</v>
      </c>
    </row>
    <row r="24" spans="1:9" ht="15.75">
      <c r="A24" s="198"/>
      <c r="B24" s="207"/>
      <c r="C24" s="329" t="s">
        <v>112</v>
      </c>
      <c r="D24" s="330"/>
      <c r="E24" s="219">
        <f>E17/12</f>
        <v>115.08333333333333</v>
      </c>
      <c r="F24" s="2"/>
      <c r="G24" s="1"/>
      <c r="H24" s="182">
        <v>29</v>
      </c>
      <c r="I24" s="200">
        <v>273.49</v>
      </c>
    </row>
    <row r="25" spans="1:9" ht="15.75">
      <c r="A25" s="34"/>
      <c r="B25" s="207"/>
      <c r="C25" s="207"/>
      <c r="D25" s="208"/>
      <c r="E25" s="219"/>
      <c r="F25" s="2"/>
      <c r="G25" s="1"/>
      <c r="H25" s="182"/>
      <c r="I25" s="200"/>
    </row>
    <row r="26" spans="1:9" ht="15.75">
      <c r="A26" s="65"/>
      <c r="B26" s="207"/>
      <c r="C26" s="207"/>
      <c r="D26" s="197"/>
      <c r="E26" s="219"/>
      <c r="F26" s="2"/>
      <c r="G26" s="1"/>
      <c r="H26" s="182"/>
      <c r="I26" s="200"/>
    </row>
    <row r="27" spans="1:9" ht="16.5" thickBot="1">
      <c r="A27" s="198" t="s">
        <v>54</v>
      </c>
      <c r="B27" s="207"/>
      <c r="C27" s="207"/>
      <c r="D27" s="197">
        <f>B17+C17+D17+D22</f>
        <v>273288</v>
      </c>
      <c r="E27" s="209"/>
      <c r="F27" s="2"/>
      <c r="G27" s="1"/>
      <c r="H27" s="9"/>
      <c r="I27" s="7"/>
    </row>
    <row r="28" spans="1:9" ht="20.25" thickBot="1">
      <c r="A28" s="226"/>
      <c r="B28" s="227" t="s">
        <v>113</v>
      </c>
      <c r="C28" s="207"/>
      <c r="D28" s="207"/>
      <c r="E28" s="220">
        <f>((D27/E24)*1000)/12</f>
        <v>197891.3830557567</v>
      </c>
      <c r="F28" s="2"/>
      <c r="G28" s="1"/>
      <c r="H28" s="202"/>
      <c r="I28" s="203">
        <f>SUM(I4:I27)</f>
        <v>5769.490000000002</v>
      </c>
    </row>
    <row r="29" spans="1:9" ht="19.5" thickBot="1">
      <c r="A29" s="35"/>
      <c r="B29" s="36"/>
      <c r="C29" s="36"/>
      <c r="D29" s="36"/>
      <c r="E29" s="37"/>
      <c r="F29" s="14"/>
      <c r="G29" s="199" t="s">
        <v>42</v>
      </c>
      <c r="H29" s="14"/>
      <c r="I29" s="201">
        <f>I28/21</f>
        <v>274.73761904761915</v>
      </c>
    </row>
  </sheetData>
  <mergeCells count="4">
    <mergeCell ref="H1:I1"/>
    <mergeCell ref="B3:D3"/>
    <mergeCell ref="H2:I2"/>
    <mergeCell ref="C24:D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CE,Félkövér"&amp;14A személyi jellegű kifizetések és az
 EURO átlagának meghatározása&amp;"Times New Roman CE,Normál"&amp;12
&amp;R&amp;"Times New Roman CE,Dőlt"&amp;14 3. számú melléklet</oddHeader>
    <oddFooter>&amp;L&amp;D&amp;CForrás: Átlagkeresetnél  a főkönyvi kivonat és bérstatisztika
EURO: MNB adatállomány mellékelve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6"/>
  <sheetViews>
    <sheetView workbookViewId="0" topLeftCell="A1">
      <selection activeCell="X9" sqref="X9"/>
    </sheetView>
  </sheetViews>
  <sheetFormatPr defaultColWidth="8.796875" defaultRowHeight="15"/>
  <cols>
    <col min="1" max="1" width="5.8984375" style="0" customWidth="1"/>
    <col min="2" max="2" width="1.59765625" style="0" hidden="1" customWidth="1"/>
    <col min="3" max="3" width="1.1015625" style="0" hidden="1" customWidth="1"/>
    <col min="4" max="4" width="1.390625" style="0" hidden="1" customWidth="1"/>
    <col min="5" max="6" width="1.59765625" style="0" hidden="1" customWidth="1"/>
    <col min="7" max="7" width="2.3984375" style="0" hidden="1" customWidth="1"/>
    <col min="8" max="8" width="2.09765625" style="0" hidden="1" customWidth="1"/>
    <col min="9" max="9" width="2.5" style="0" hidden="1" customWidth="1"/>
    <col min="10" max="10" width="5.09765625" style="0" customWidth="1"/>
    <col min="11" max="11" width="6" style="0" customWidth="1"/>
    <col min="12" max="12" width="5.69921875" style="0" customWidth="1"/>
    <col min="13" max="13" width="6.19921875" style="0" customWidth="1"/>
    <col min="14" max="14" width="5.69921875" style="0" customWidth="1"/>
    <col min="15" max="15" width="6" style="0" customWidth="1"/>
    <col min="16" max="16" width="5.69921875" style="0" customWidth="1"/>
    <col min="17" max="17" width="6.09765625" style="0" customWidth="1"/>
    <col min="18" max="18" width="6.8984375" style="0" customWidth="1"/>
    <col min="19" max="19" width="6.69921875" style="0" customWidth="1"/>
    <col min="20" max="20" width="7.69921875" style="0" customWidth="1"/>
    <col min="21" max="21" width="7.09765625" style="0" customWidth="1"/>
    <col min="22" max="22" width="7.3984375" style="0" customWidth="1"/>
    <col min="23" max="23" width="7.69921875" style="0" customWidth="1"/>
  </cols>
  <sheetData>
    <row r="1" spans="1:25" ht="15.75">
      <c r="A1" s="63" t="s">
        <v>49</v>
      </c>
      <c r="B1" s="289" t="s">
        <v>24</v>
      </c>
      <c r="C1" s="290"/>
      <c r="D1" s="290"/>
      <c r="E1" s="290"/>
      <c r="F1" s="290"/>
      <c r="G1" s="290"/>
      <c r="H1" s="290"/>
      <c r="I1" s="290"/>
      <c r="J1" s="331" t="s">
        <v>24</v>
      </c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3"/>
    </row>
    <row r="2" spans="1:25" ht="15.75">
      <c r="A2" s="6"/>
      <c r="B2" s="71" t="s">
        <v>25</v>
      </c>
      <c r="C2" s="72" t="s">
        <v>70</v>
      </c>
      <c r="D2" s="73" t="s">
        <v>26</v>
      </c>
      <c r="E2" s="72" t="s">
        <v>70</v>
      </c>
      <c r="F2" s="73" t="s">
        <v>27</v>
      </c>
      <c r="G2" s="72" t="s">
        <v>70</v>
      </c>
      <c r="H2" s="73" t="s">
        <v>50</v>
      </c>
      <c r="I2" s="72" t="s">
        <v>70</v>
      </c>
      <c r="J2" s="291" t="s">
        <v>58</v>
      </c>
      <c r="K2" s="292" t="s">
        <v>70</v>
      </c>
      <c r="L2" s="291" t="s">
        <v>64</v>
      </c>
      <c r="M2" s="292" t="s">
        <v>70</v>
      </c>
      <c r="N2" s="291" t="s">
        <v>69</v>
      </c>
      <c r="O2" s="292" t="s">
        <v>70</v>
      </c>
      <c r="P2" s="291" t="s">
        <v>86</v>
      </c>
      <c r="Q2" s="292" t="s">
        <v>70</v>
      </c>
      <c r="R2" s="293" t="s">
        <v>87</v>
      </c>
      <c r="S2" s="294" t="s">
        <v>70</v>
      </c>
      <c r="T2" s="293" t="s">
        <v>99</v>
      </c>
      <c r="U2" s="294" t="s">
        <v>70</v>
      </c>
      <c r="V2" s="293" t="s">
        <v>108</v>
      </c>
      <c r="W2" s="294" t="s">
        <v>70</v>
      </c>
      <c r="X2" s="293" t="s">
        <v>139</v>
      </c>
      <c r="Y2" s="295" t="s">
        <v>70</v>
      </c>
    </row>
    <row r="3" spans="1:25" ht="15.75">
      <c r="A3" s="50">
        <v>1</v>
      </c>
      <c r="B3" s="126"/>
      <c r="C3" s="74"/>
      <c r="D3" s="75">
        <v>1.023</v>
      </c>
      <c r="E3" s="76">
        <f>+C14*D3</f>
        <v>1.0435459319999998</v>
      </c>
      <c r="F3" s="75">
        <v>1.047</v>
      </c>
      <c r="G3" s="76">
        <f>+E14*F3</f>
        <v>1.2879942676156337</v>
      </c>
      <c r="H3" s="75">
        <v>1.022</v>
      </c>
      <c r="I3" s="76">
        <f>+G14*H3</f>
        <v>1.5007345148712903</v>
      </c>
      <c r="J3" s="81">
        <v>1.002</v>
      </c>
      <c r="K3" s="76">
        <f>+I14*J3</f>
        <v>1.5757816891402352</v>
      </c>
      <c r="L3" s="81">
        <v>1.015</v>
      </c>
      <c r="M3" s="76">
        <f>+K14*L3</f>
        <v>1.7198247283587416</v>
      </c>
      <c r="N3" s="81">
        <v>1.007</v>
      </c>
      <c r="O3" s="78">
        <f>N3*M14</f>
        <v>1.9110176287404053</v>
      </c>
      <c r="P3" s="81">
        <v>1.001</v>
      </c>
      <c r="Q3" s="132">
        <f>P3*O14</f>
        <v>1.8877546082345866</v>
      </c>
      <c r="R3" s="165">
        <v>1.011</v>
      </c>
      <c r="S3" s="166">
        <f>R3*Q14</f>
        <v>1.8874161243773508</v>
      </c>
      <c r="T3" s="165">
        <v>1.009</v>
      </c>
      <c r="U3" s="166">
        <f>T3*S14</f>
        <v>2.0069000889535724</v>
      </c>
      <c r="V3" s="165">
        <v>1.007</v>
      </c>
      <c r="W3" s="166">
        <f>V3*U14</f>
        <v>2.0308944363285337</v>
      </c>
      <c r="X3" s="299">
        <v>1.006</v>
      </c>
      <c r="Y3" s="166">
        <f>X3*W14</f>
        <v>2.1218791700578303</v>
      </c>
    </row>
    <row r="4" spans="1:25" ht="15.75">
      <c r="A4" s="50">
        <v>2</v>
      </c>
      <c r="B4" s="126"/>
      <c r="C4" s="74"/>
      <c r="D4" s="75">
        <v>1.018</v>
      </c>
      <c r="E4" s="76">
        <f>+E3*D4</f>
        <v>1.0623297587759999</v>
      </c>
      <c r="F4" s="75">
        <v>1.021</v>
      </c>
      <c r="G4" s="76">
        <f>+G3*F4</f>
        <v>1.315042147235562</v>
      </c>
      <c r="H4" s="75">
        <v>1.006</v>
      </c>
      <c r="I4" s="76">
        <f aca="true" t="shared" si="0" ref="I4:I14">+I3*H4</f>
        <v>1.509738921960518</v>
      </c>
      <c r="J4" s="81">
        <v>1.004</v>
      </c>
      <c r="K4" s="76">
        <f aca="true" t="shared" si="1" ref="K4:K14">+K3*J4</f>
        <v>1.5820848158967962</v>
      </c>
      <c r="L4" s="81">
        <v>1.011</v>
      </c>
      <c r="M4" s="76">
        <f aca="true" t="shared" si="2" ref="M4:M13">+M3*L4</f>
        <v>1.7387428003706875</v>
      </c>
      <c r="N4" s="81">
        <v>1.007</v>
      </c>
      <c r="O4" s="78">
        <f>N4*O3</f>
        <v>1.9243947521415878</v>
      </c>
      <c r="P4" s="81">
        <v>1.003</v>
      </c>
      <c r="Q4" s="132">
        <f>P4*Q3</f>
        <v>1.8934178720592902</v>
      </c>
      <c r="R4" s="165">
        <v>1.011</v>
      </c>
      <c r="S4" s="166">
        <f>R4*S3</f>
        <v>1.9081777017455015</v>
      </c>
      <c r="T4" s="165">
        <v>0.998</v>
      </c>
      <c r="U4" s="166">
        <f>T4*U3</f>
        <v>2.0028862887756653</v>
      </c>
      <c r="V4" s="165">
        <v>1</v>
      </c>
      <c r="W4" s="166">
        <f>V4*W3</f>
        <v>2.0308944363285337</v>
      </c>
      <c r="X4" s="296">
        <v>1.001</v>
      </c>
      <c r="Y4" s="296">
        <f>X4*Y3</f>
        <v>2.124001049227888</v>
      </c>
    </row>
    <row r="5" spans="1:25" ht="15.75">
      <c r="A5" s="50">
        <v>3</v>
      </c>
      <c r="B5" s="126"/>
      <c r="C5" s="74"/>
      <c r="D5" s="75">
        <v>1.022</v>
      </c>
      <c r="E5" s="76">
        <f aca="true" t="shared" si="3" ref="E5:E14">+E4*D5</f>
        <v>1.0857010134690719</v>
      </c>
      <c r="F5" s="75">
        <v>1.015</v>
      </c>
      <c r="G5" s="76">
        <f>+G4*F5</f>
        <v>1.3347677794440953</v>
      </c>
      <c r="H5" s="75">
        <v>1.005</v>
      </c>
      <c r="I5" s="76">
        <f t="shared" si="0"/>
        <v>1.5172876165703204</v>
      </c>
      <c r="J5" s="81">
        <v>1.01</v>
      </c>
      <c r="K5" s="76">
        <f t="shared" si="1"/>
        <v>1.597905664055764</v>
      </c>
      <c r="L5" s="81">
        <v>1.011</v>
      </c>
      <c r="M5" s="76">
        <f t="shared" si="2"/>
        <v>1.7578689711747648</v>
      </c>
      <c r="N5" s="81">
        <v>1.007</v>
      </c>
      <c r="O5" s="78">
        <f>N5*O4</f>
        <v>1.9378655154065787</v>
      </c>
      <c r="P5" s="81">
        <v>1.003</v>
      </c>
      <c r="Q5" s="132">
        <f>P5*Q4</f>
        <v>1.899098125675468</v>
      </c>
      <c r="R5" s="165">
        <v>1.006</v>
      </c>
      <c r="S5" s="166">
        <f>R5*S4</f>
        <v>1.9196267679559744</v>
      </c>
      <c r="T5" s="165">
        <v>0.992</v>
      </c>
      <c r="U5" s="166">
        <f>T5*U4</f>
        <v>1.98686319846546</v>
      </c>
      <c r="V5" s="165">
        <v>1.008</v>
      </c>
      <c r="W5" s="166">
        <f>V5*W4</f>
        <v>2.047141591819162</v>
      </c>
      <c r="X5" s="165">
        <v>1.018</v>
      </c>
      <c r="Y5" s="296">
        <f>X5*Y4</f>
        <v>2.1622330681139896</v>
      </c>
    </row>
    <row r="6" spans="1:25" ht="15.75">
      <c r="A6" s="50">
        <v>4</v>
      </c>
      <c r="B6" s="126"/>
      <c r="C6" s="74"/>
      <c r="D6" s="75">
        <v>1.029</v>
      </c>
      <c r="E6" s="76">
        <f t="shared" si="3"/>
        <v>1.1171863428596749</v>
      </c>
      <c r="F6" s="75">
        <v>1.013</v>
      </c>
      <c r="G6" s="76">
        <f>+G5*F6</f>
        <v>1.3521197605768684</v>
      </c>
      <c r="H6" s="75">
        <v>1.006</v>
      </c>
      <c r="I6" s="76">
        <f t="shared" si="0"/>
        <v>1.5263913422697424</v>
      </c>
      <c r="J6" s="81">
        <v>0.993</v>
      </c>
      <c r="K6" s="76">
        <f t="shared" si="1"/>
        <v>1.5867203244073738</v>
      </c>
      <c r="L6" s="81">
        <v>1.006</v>
      </c>
      <c r="M6" s="76">
        <f t="shared" si="2"/>
        <v>1.7684161850018134</v>
      </c>
      <c r="N6" s="81">
        <v>1.002</v>
      </c>
      <c r="O6" s="78">
        <f>N6*O5</f>
        <v>1.9417412464373918</v>
      </c>
      <c r="P6" s="81">
        <v>1.003</v>
      </c>
      <c r="Q6" s="132">
        <f>P6*Q5</f>
        <v>1.9047954200524941</v>
      </c>
      <c r="R6" s="165">
        <v>0.993</v>
      </c>
      <c r="S6" s="166">
        <f>R6*S5</f>
        <v>1.9061893805802825</v>
      </c>
      <c r="T6" s="165">
        <v>1.006</v>
      </c>
      <c r="U6" s="166">
        <f>T6*U5</f>
        <v>1.9987843776562526</v>
      </c>
      <c r="V6" s="165">
        <v>1.008</v>
      </c>
      <c r="W6" s="166">
        <f>V6*W5</f>
        <v>2.0635187245537154</v>
      </c>
      <c r="X6" s="165">
        <v>1.011</v>
      </c>
      <c r="Y6" s="296">
        <f>X6*Y5</f>
        <v>2.186017631863243</v>
      </c>
    </row>
    <row r="7" spans="1:25" ht="15.75">
      <c r="A7" s="50">
        <v>5</v>
      </c>
      <c r="B7" s="126"/>
      <c r="C7" s="74"/>
      <c r="D7" s="75">
        <v>1.017</v>
      </c>
      <c r="E7" s="76">
        <f t="shared" si="3"/>
        <v>1.1361785106882893</v>
      </c>
      <c r="F7" s="75">
        <v>1.007</v>
      </c>
      <c r="G7" s="77">
        <f>+G6*F7</f>
        <v>1.3615845989009063</v>
      </c>
      <c r="H7" s="75">
        <v>1.002</v>
      </c>
      <c r="I7" s="76">
        <f t="shared" si="0"/>
        <v>1.5294441249542818</v>
      </c>
      <c r="J7" s="81">
        <v>1.002</v>
      </c>
      <c r="K7" s="76">
        <f t="shared" si="1"/>
        <v>1.5898937650561884</v>
      </c>
      <c r="L7" s="81">
        <v>1.011</v>
      </c>
      <c r="M7" s="76">
        <f t="shared" si="2"/>
        <v>1.7878687630368333</v>
      </c>
      <c r="N7" s="81">
        <v>0.993</v>
      </c>
      <c r="O7" s="78">
        <f>N7*O6</f>
        <v>1.92814905771233</v>
      </c>
      <c r="P7" s="81">
        <v>1.001</v>
      </c>
      <c r="Q7" s="132">
        <f>P7*Q6</f>
        <v>1.9067002154725463</v>
      </c>
      <c r="R7" s="165">
        <v>0.994</v>
      </c>
      <c r="S7" s="166">
        <f>R7*S6</f>
        <v>1.8947522442968008</v>
      </c>
      <c r="T7" s="165">
        <v>1.003</v>
      </c>
      <c r="U7" s="166">
        <f>T7*U6</f>
        <v>2.0047807307892214</v>
      </c>
      <c r="V7" s="165">
        <v>1.005</v>
      </c>
      <c r="W7" s="166">
        <f>V7*W6</f>
        <v>2.073836318176484</v>
      </c>
      <c r="X7" s="165">
        <v>1.001</v>
      </c>
      <c r="Y7" s="296">
        <f>X7*Y6</f>
        <v>2.1882036494951063</v>
      </c>
    </row>
    <row r="8" spans="1:25" ht="15.75">
      <c r="A8" s="50">
        <v>6</v>
      </c>
      <c r="B8" s="126"/>
      <c r="C8" s="74"/>
      <c r="D8" s="75">
        <v>1.007</v>
      </c>
      <c r="E8" s="76">
        <f t="shared" si="3"/>
        <v>1.1441317602631071</v>
      </c>
      <c r="F8" s="75">
        <v>1.008</v>
      </c>
      <c r="G8" s="76">
        <f aca="true" t="shared" si="4" ref="G8:G14">+G7*F8</f>
        <v>1.3724772756921135</v>
      </c>
      <c r="H8" s="75">
        <v>1.003</v>
      </c>
      <c r="I8" s="76">
        <f t="shared" si="0"/>
        <v>1.5340324573291446</v>
      </c>
      <c r="J8" s="81">
        <v>1.006</v>
      </c>
      <c r="K8" s="76">
        <f t="shared" si="1"/>
        <v>1.5994331276465255</v>
      </c>
      <c r="L8" s="81">
        <v>1.003</v>
      </c>
      <c r="M8" s="77">
        <f t="shared" si="2"/>
        <v>1.7932323693259435</v>
      </c>
      <c r="N8" s="81">
        <v>0.987</v>
      </c>
      <c r="O8" s="130">
        <f>N8*O7</f>
        <v>1.9030831199620697</v>
      </c>
      <c r="P8" s="81">
        <v>0.995</v>
      </c>
      <c r="Q8" s="133">
        <f>P8*Q7</f>
        <v>1.8971667143951836</v>
      </c>
      <c r="R8" s="165">
        <v>1.025</v>
      </c>
      <c r="S8" s="169">
        <f>R8*S7</f>
        <v>1.9421210504042206</v>
      </c>
      <c r="T8" s="165">
        <v>1.004</v>
      </c>
      <c r="U8" s="169">
        <f>T8*U7</f>
        <v>2.0127998537123784</v>
      </c>
      <c r="V8" s="165">
        <v>1</v>
      </c>
      <c r="W8" s="169">
        <f>V8*W7</f>
        <v>2.073836318176484</v>
      </c>
      <c r="X8" s="165">
        <v>1.024</v>
      </c>
      <c r="Y8" s="297">
        <f>X8*Y7</f>
        <v>2.240720537082989</v>
      </c>
    </row>
    <row r="9" spans="1:25" ht="15.75">
      <c r="A9" s="50">
        <v>7</v>
      </c>
      <c r="B9" s="126"/>
      <c r="C9" s="74"/>
      <c r="D9" s="75">
        <v>1.005</v>
      </c>
      <c r="E9" s="76">
        <f t="shared" si="3"/>
        <v>1.1498524190644226</v>
      </c>
      <c r="F9" s="75">
        <v>1.016</v>
      </c>
      <c r="G9" s="76">
        <f t="shared" si="4"/>
        <v>1.3944369121031874</v>
      </c>
      <c r="H9" s="75">
        <v>1.003</v>
      </c>
      <c r="I9" s="77">
        <f t="shared" si="0"/>
        <v>1.538634554701132</v>
      </c>
      <c r="J9" s="81">
        <v>1.009</v>
      </c>
      <c r="K9" s="77">
        <f t="shared" si="1"/>
        <v>1.6138280257953441</v>
      </c>
      <c r="L9" s="81">
        <v>1.012</v>
      </c>
      <c r="M9" s="76">
        <f t="shared" si="2"/>
        <v>1.8147511577578548</v>
      </c>
      <c r="N9" s="81">
        <v>1.001</v>
      </c>
      <c r="O9" s="78">
        <f aca="true" t="shared" si="5" ref="O9:O14">N9*O8</f>
        <v>1.9049862030820315</v>
      </c>
      <c r="P9" s="81">
        <v>1.002</v>
      </c>
      <c r="Q9" s="132">
        <f aca="true" t="shared" si="6" ref="Q9:Q14">P9*Q8</f>
        <v>1.900961047823974</v>
      </c>
      <c r="R9" s="165">
        <v>1.007</v>
      </c>
      <c r="S9" s="166">
        <f aca="true" t="shared" si="7" ref="S9:S14">R9*S8</f>
        <v>1.95571589775705</v>
      </c>
      <c r="T9" s="165">
        <v>1.001</v>
      </c>
      <c r="U9" s="166">
        <f aca="true" t="shared" si="8" ref="U9:U14">T9*U8</f>
        <v>2.0148126535660906</v>
      </c>
      <c r="V9" s="165">
        <v>0.996</v>
      </c>
      <c r="W9" s="166">
        <f aca="true" t="shared" si="9" ref="W9:W14">V9*W8</f>
        <v>2.065540972903778</v>
      </c>
      <c r="X9" s="165"/>
      <c r="Y9" s="297"/>
    </row>
    <row r="10" spans="1:25" ht="15.75">
      <c r="A10" s="50">
        <v>8</v>
      </c>
      <c r="B10" s="126"/>
      <c r="C10" s="74"/>
      <c r="D10" s="75">
        <v>1.017</v>
      </c>
      <c r="E10" s="76">
        <f t="shared" si="3"/>
        <v>1.1693999101885177</v>
      </c>
      <c r="F10" s="75">
        <v>1.007</v>
      </c>
      <c r="G10" s="76">
        <f t="shared" si="4"/>
        <v>1.4041979704879095</v>
      </c>
      <c r="H10" s="75">
        <v>1.014</v>
      </c>
      <c r="I10" s="76">
        <f t="shared" si="0"/>
        <v>1.560175438466948</v>
      </c>
      <c r="J10" s="81">
        <v>1.007</v>
      </c>
      <c r="K10" s="76">
        <f t="shared" si="1"/>
        <v>1.6251248219759113</v>
      </c>
      <c r="L10" s="81">
        <v>1.012</v>
      </c>
      <c r="M10" s="76">
        <f t="shared" si="2"/>
        <v>1.836528171650949</v>
      </c>
      <c r="N10" s="81">
        <v>1.001</v>
      </c>
      <c r="O10" s="78">
        <f t="shared" si="5"/>
        <v>1.9068911892851133</v>
      </c>
      <c r="P10" s="134">
        <v>1</v>
      </c>
      <c r="Q10" s="132">
        <f t="shared" si="6"/>
        <v>1.900961047823974</v>
      </c>
      <c r="R10" s="165">
        <v>1.01</v>
      </c>
      <c r="S10" s="166">
        <f t="shared" si="7"/>
        <v>1.9752730567346204</v>
      </c>
      <c r="T10" s="165">
        <v>1.002</v>
      </c>
      <c r="U10" s="166">
        <f t="shared" si="8"/>
        <v>2.018842278873223</v>
      </c>
      <c r="V10" s="165">
        <v>1.001</v>
      </c>
      <c r="W10" s="166">
        <f t="shared" si="9"/>
        <v>2.0676065138766813</v>
      </c>
      <c r="X10" s="22"/>
      <c r="Y10" s="46"/>
    </row>
    <row r="11" spans="1:25" ht="15.75">
      <c r="A11" s="50">
        <v>9</v>
      </c>
      <c r="B11" s="126"/>
      <c r="C11" s="74"/>
      <c r="D11" s="75">
        <v>1.014</v>
      </c>
      <c r="E11" s="76">
        <f t="shared" si="3"/>
        <v>1.185771508931157</v>
      </c>
      <c r="F11" s="75">
        <v>1.014</v>
      </c>
      <c r="G11" s="76">
        <f t="shared" si="4"/>
        <v>1.4238567420747403</v>
      </c>
      <c r="H11" s="75">
        <v>1.008</v>
      </c>
      <c r="I11" s="76">
        <f t="shared" si="0"/>
        <v>1.5726568419746836</v>
      </c>
      <c r="J11" s="81">
        <v>1.012</v>
      </c>
      <c r="K11" s="76">
        <f t="shared" si="1"/>
        <v>1.6446263198396223</v>
      </c>
      <c r="L11" s="81">
        <v>1.012</v>
      </c>
      <c r="M11" s="76">
        <f t="shared" si="2"/>
        <v>1.8585665097107604</v>
      </c>
      <c r="N11" s="81">
        <v>1.007</v>
      </c>
      <c r="O11" s="78">
        <f t="shared" si="5"/>
        <v>1.920239427610109</v>
      </c>
      <c r="P11" s="81">
        <v>0.999</v>
      </c>
      <c r="Q11" s="132">
        <f t="shared" si="6"/>
        <v>1.89906008677615</v>
      </c>
      <c r="R11" s="165">
        <v>0.995</v>
      </c>
      <c r="S11" s="166">
        <f t="shared" si="7"/>
        <v>1.9653966914509473</v>
      </c>
      <c r="T11" s="165">
        <v>1.003</v>
      </c>
      <c r="U11" s="166">
        <f t="shared" si="8"/>
        <v>2.0248988057098423</v>
      </c>
      <c r="V11" s="165">
        <v>1.008</v>
      </c>
      <c r="W11" s="166">
        <f t="shared" si="9"/>
        <v>2.0841473659876946</v>
      </c>
      <c r="X11" s="22"/>
      <c r="Y11" s="46"/>
    </row>
    <row r="12" spans="1:25" ht="15.75">
      <c r="A12" s="50">
        <v>10</v>
      </c>
      <c r="B12" s="127">
        <v>1</v>
      </c>
      <c r="C12" s="78"/>
      <c r="D12" s="75">
        <v>1.016</v>
      </c>
      <c r="E12" s="76">
        <f t="shared" si="3"/>
        <v>1.2047438530740555</v>
      </c>
      <c r="F12" s="75">
        <v>1.015</v>
      </c>
      <c r="G12" s="76">
        <f t="shared" si="4"/>
        <v>1.4452145932058613</v>
      </c>
      <c r="H12" s="75">
        <v>1.004</v>
      </c>
      <c r="I12" s="76">
        <f t="shared" si="0"/>
        <v>1.5789474693425822</v>
      </c>
      <c r="J12" s="81">
        <v>1.011</v>
      </c>
      <c r="K12" s="76">
        <f t="shared" si="1"/>
        <v>1.662717209357858</v>
      </c>
      <c r="L12" s="81">
        <v>1.008</v>
      </c>
      <c r="M12" s="76">
        <f t="shared" si="2"/>
        <v>1.8734350417884464</v>
      </c>
      <c r="N12" s="81">
        <v>0.997</v>
      </c>
      <c r="O12" s="78">
        <f t="shared" si="5"/>
        <v>1.9144787093272786</v>
      </c>
      <c r="P12" s="81">
        <v>0.999</v>
      </c>
      <c r="Q12" s="132">
        <f t="shared" si="6"/>
        <v>1.897161026689374</v>
      </c>
      <c r="R12" s="165">
        <v>1.002</v>
      </c>
      <c r="S12" s="166">
        <f t="shared" si="7"/>
        <v>1.9693274848338491</v>
      </c>
      <c r="T12" s="165">
        <v>1.003</v>
      </c>
      <c r="U12" s="166">
        <f t="shared" si="8"/>
        <v>2.0309735021269715</v>
      </c>
      <c r="V12" s="298">
        <v>1.008</v>
      </c>
      <c r="W12" s="166">
        <f t="shared" si="9"/>
        <v>2.1008205449155963</v>
      </c>
      <c r="X12" s="22"/>
      <c r="Y12" s="46"/>
    </row>
    <row r="13" spans="1:25" ht="15.75">
      <c r="A13" s="50">
        <v>11</v>
      </c>
      <c r="B13" s="127">
        <v>1.014</v>
      </c>
      <c r="C13" s="76">
        <f>+B12*B13</f>
        <v>1.014</v>
      </c>
      <c r="D13" s="75">
        <v>1.011</v>
      </c>
      <c r="E13" s="76">
        <f t="shared" si="3"/>
        <v>1.21799603545787</v>
      </c>
      <c r="F13" s="75">
        <v>1.009</v>
      </c>
      <c r="G13" s="76">
        <f t="shared" si="4"/>
        <v>1.4582215245447139</v>
      </c>
      <c r="H13" s="75">
        <v>0.999</v>
      </c>
      <c r="I13" s="76">
        <f t="shared" si="0"/>
        <v>1.5773685218732396</v>
      </c>
      <c r="J13" s="81">
        <v>1.015</v>
      </c>
      <c r="K13" s="76">
        <f t="shared" si="1"/>
        <v>1.6876579674982257</v>
      </c>
      <c r="L13" s="81">
        <v>1.015</v>
      </c>
      <c r="M13" s="76">
        <f t="shared" si="2"/>
        <v>1.9015365674152729</v>
      </c>
      <c r="N13" s="81">
        <v>0.992</v>
      </c>
      <c r="O13" s="78">
        <f t="shared" si="5"/>
        <v>1.8991628796526603</v>
      </c>
      <c r="P13" s="81">
        <v>0.987</v>
      </c>
      <c r="Q13" s="132">
        <f t="shared" si="6"/>
        <v>1.872497933342412</v>
      </c>
      <c r="R13" s="165">
        <v>1.011</v>
      </c>
      <c r="S13" s="166">
        <f t="shared" si="7"/>
        <v>1.9909900871670212</v>
      </c>
      <c r="T13" s="165">
        <v>0.998</v>
      </c>
      <c r="U13" s="166">
        <f t="shared" si="8"/>
        <v>2.0269115551227177</v>
      </c>
      <c r="V13" s="298">
        <v>1.004</v>
      </c>
      <c r="W13" s="166">
        <f t="shared" si="9"/>
        <v>2.1092238270952586</v>
      </c>
      <c r="X13" s="22"/>
      <c r="Y13" s="46"/>
    </row>
    <row r="14" spans="1:25" ht="15.75">
      <c r="A14" s="64">
        <v>12</v>
      </c>
      <c r="B14" s="128">
        <v>1.006</v>
      </c>
      <c r="C14" s="80">
        <f>+C13*B14</f>
        <v>1.020084</v>
      </c>
      <c r="D14" s="79">
        <v>1.01</v>
      </c>
      <c r="E14" s="80">
        <f t="shared" si="3"/>
        <v>1.2301759958124487</v>
      </c>
      <c r="F14" s="79">
        <v>1.007</v>
      </c>
      <c r="G14" s="80">
        <f t="shared" si="4"/>
        <v>1.4684290752165268</v>
      </c>
      <c r="H14" s="79">
        <v>0.997</v>
      </c>
      <c r="I14" s="80">
        <f t="shared" si="0"/>
        <v>1.5726364163076199</v>
      </c>
      <c r="J14" s="82">
        <v>1.004</v>
      </c>
      <c r="K14" s="80">
        <f t="shared" si="1"/>
        <v>1.6944085993682185</v>
      </c>
      <c r="L14" s="125">
        <v>99.8</v>
      </c>
      <c r="M14" s="80">
        <f>+(M13*L14)/100</f>
        <v>1.8977334942804425</v>
      </c>
      <c r="N14" s="82">
        <v>0.993</v>
      </c>
      <c r="O14" s="131">
        <f t="shared" si="5"/>
        <v>1.8858687394950917</v>
      </c>
      <c r="P14" s="82">
        <v>0.997</v>
      </c>
      <c r="Q14" s="135">
        <f t="shared" si="6"/>
        <v>1.8668804395423848</v>
      </c>
      <c r="R14" s="167">
        <v>0.999</v>
      </c>
      <c r="S14" s="168">
        <f t="shared" si="7"/>
        <v>1.9889990970798541</v>
      </c>
      <c r="T14" s="167">
        <v>0.995</v>
      </c>
      <c r="U14" s="168">
        <f t="shared" si="8"/>
        <v>2.016776997347104</v>
      </c>
      <c r="V14" s="167">
        <v>1</v>
      </c>
      <c r="W14" s="168">
        <f t="shared" si="9"/>
        <v>2.1092238270952586</v>
      </c>
      <c r="X14" s="26"/>
      <c r="Y14" s="47"/>
    </row>
    <row r="15" spans="1:9" ht="15.75">
      <c r="A15" s="2"/>
      <c r="B15" s="2"/>
      <c r="C15" s="2"/>
      <c r="D15" s="2"/>
      <c r="E15" s="2"/>
      <c r="F15" s="2"/>
      <c r="G15" s="2"/>
      <c r="H15" s="15"/>
      <c r="I15" s="15"/>
    </row>
    <row r="16" spans="1:7" ht="15.75">
      <c r="A16" s="2"/>
      <c r="B16" s="2"/>
      <c r="C16" s="2"/>
      <c r="D16" s="2"/>
      <c r="E16" s="2"/>
      <c r="F16" s="2"/>
      <c r="G16" s="2"/>
    </row>
  </sheetData>
  <mergeCells count="1">
    <mergeCell ref="J1:Y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CE,Félkövér"&amp;14A halmozott infláció kiszámítása&amp;R&amp;"Times New Roman CE,Dőlt"&amp;14 4. számú melléklet&amp;"Times New Roman CE,Normál"&amp;12
</oddHeader>
    <oddFooter>&amp;L&amp;D&amp;CForrás: "A KSH jelenti" 2006/6 szám. 1. táblázat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19" sqref="E19"/>
    </sheetView>
  </sheetViews>
  <sheetFormatPr defaultColWidth="8.796875" defaultRowHeight="15"/>
  <cols>
    <col min="1" max="1" width="21.5" style="0" customWidth="1"/>
    <col min="2" max="3" width="13.09765625" style="0" customWidth="1"/>
    <col min="4" max="4" width="2.69921875" style="0" customWidth="1"/>
    <col min="5" max="6" width="20.8984375" style="0" customWidth="1"/>
  </cols>
  <sheetData>
    <row r="1" spans="1:6" ht="15.75">
      <c r="A1" s="305" t="s">
        <v>147</v>
      </c>
      <c r="B1" s="306" t="s">
        <v>148</v>
      </c>
      <c r="C1" s="306" t="s">
        <v>149</v>
      </c>
      <c r="D1" s="307"/>
      <c r="E1" s="307" t="s">
        <v>150</v>
      </c>
      <c r="F1" s="308" t="s">
        <v>151</v>
      </c>
    </row>
    <row r="2" spans="1:6" ht="15.75">
      <c r="A2" s="46"/>
      <c r="B2" s="46"/>
      <c r="C2" s="46"/>
      <c r="D2" s="46"/>
      <c r="E2" s="46"/>
      <c r="F2" s="12"/>
    </row>
    <row r="3" spans="1:6" ht="15.75">
      <c r="A3" s="46" t="s">
        <v>152</v>
      </c>
      <c r="B3" s="279">
        <f>61547+67087+62764+57146</f>
        <v>248544</v>
      </c>
      <c r="C3" s="279">
        <f>56490+58611+63407+67527+69967+64583+67530+61367+2</f>
        <v>509484</v>
      </c>
      <c r="D3" s="279"/>
      <c r="E3" s="309"/>
      <c r="F3" s="197">
        <f>SUM(B3:E3)</f>
        <v>758028</v>
      </c>
    </row>
    <row r="4" spans="1:6" ht="15.75">
      <c r="A4" s="46"/>
      <c r="B4" s="279"/>
      <c r="C4" s="279"/>
      <c r="D4" s="279"/>
      <c r="E4" s="309"/>
      <c r="F4" s="197"/>
    </row>
    <row r="5" spans="1:6" ht="15.75">
      <c r="A5" s="46" t="s">
        <v>153</v>
      </c>
      <c r="B5" s="279">
        <f>94291+101521+104960+109152</f>
        <v>409924</v>
      </c>
      <c r="C5" s="279">
        <f>101819+98126+108583+100990+112829+100679+94736+97141+3</f>
        <v>814906</v>
      </c>
      <c r="D5" s="279"/>
      <c r="E5" s="309"/>
      <c r="F5" s="197">
        <f>SUM(B5:E5)</f>
        <v>1224830</v>
      </c>
    </row>
    <row r="6" spans="1:6" ht="15.75">
      <c r="A6" s="46"/>
      <c r="B6" s="279"/>
      <c r="C6" s="279"/>
      <c r="D6" s="279"/>
      <c r="E6" s="279"/>
      <c r="F6" s="197"/>
    </row>
    <row r="7" spans="1:6" ht="15.75">
      <c r="A7" s="46"/>
      <c r="B7" s="279"/>
      <c r="C7" s="279"/>
      <c r="D7" s="279"/>
      <c r="E7" s="279"/>
      <c r="F7" s="197"/>
    </row>
    <row r="8" spans="1:6" ht="15.75">
      <c r="A8" s="310" t="s">
        <v>154</v>
      </c>
      <c r="B8" s="311">
        <f>B13-B3</f>
        <v>792598</v>
      </c>
      <c r="C8" s="311">
        <f>C13-C3</f>
        <v>1516768</v>
      </c>
      <c r="D8" s="309"/>
      <c r="E8" s="309">
        <v>97000</v>
      </c>
      <c r="F8" s="197">
        <f>SUM(B8:E8)</f>
        <v>2406366</v>
      </c>
    </row>
    <row r="9" spans="1:6" ht="15.75">
      <c r="A9" s="310"/>
      <c r="B9" s="311"/>
      <c r="C9" s="311"/>
      <c r="D9" s="309"/>
      <c r="E9" s="309"/>
      <c r="F9" s="312"/>
    </row>
    <row r="10" spans="1:6" ht="15.75">
      <c r="A10" s="310" t="s">
        <v>155</v>
      </c>
      <c r="B10" s="311">
        <f>B14-B5</f>
        <v>743413</v>
      </c>
      <c r="C10" s="311">
        <f>C14-C5</f>
        <v>1397122</v>
      </c>
      <c r="D10" s="309"/>
      <c r="E10" s="309">
        <v>91000</v>
      </c>
      <c r="F10" s="197">
        <f>SUM(B10:E10)</f>
        <v>2231535</v>
      </c>
    </row>
    <row r="11" spans="1:6" ht="15.75">
      <c r="A11" s="310"/>
      <c r="B11" s="309"/>
      <c r="C11" s="309"/>
      <c r="D11" s="309"/>
      <c r="E11" s="309"/>
      <c r="F11" s="197"/>
    </row>
    <row r="12" spans="1:6" ht="15.75">
      <c r="A12" s="46"/>
      <c r="B12" s="279"/>
      <c r="C12" s="279"/>
      <c r="D12" s="279"/>
      <c r="E12" s="279"/>
      <c r="F12" s="281"/>
    </row>
    <row r="13" spans="1:6" ht="15.75">
      <c r="A13" s="313" t="s">
        <v>156</v>
      </c>
      <c r="B13" s="314">
        <f>258119+271088+258361+253574</f>
        <v>1041142</v>
      </c>
      <c r="C13" s="314">
        <v>2026252</v>
      </c>
      <c r="D13" s="315"/>
      <c r="E13" s="315"/>
      <c r="F13" s="197">
        <f>F3+F8</f>
        <v>3164394</v>
      </c>
    </row>
    <row r="14" spans="1:6" ht="15.75">
      <c r="A14" s="313" t="s">
        <v>157</v>
      </c>
      <c r="B14" s="314">
        <f>(285334+301584+299059+311212)-(2700+2700+2700+5338+7713+7138+8312+7251)</f>
        <v>1153337</v>
      </c>
      <c r="C14" s="314">
        <f>2302700-(8*2900+9705+6461+9272+7808+8500+9688+8424+7614)</f>
        <v>2212028</v>
      </c>
      <c r="D14" s="315"/>
      <c r="E14" s="315"/>
      <c r="F14" s="197">
        <f>F5+F10</f>
        <v>3456365</v>
      </c>
    </row>
    <row r="15" spans="1:6" ht="15.75">
      <c r="A15" s="47"/>
      <c r="B15" s="47"/>
      <c r="C15" s="47"/>
      <c r="D15" s="47"/>
      <c r="E15" s="47"/>
      <c r="F15" s="1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CE,Félkövér"&amp;14A halmozott infláció kiszámítása&amp;R&amp;"Times New Roman CE,Dőlt"&amp;14 4. számú melléklet&amp;"Times New Roman CE,Normál"&amp;12
</oddHeader>
    <oddFooter>&amp;L&amp;D&amp;CForrás: "A KSH jelenti" 2006/6 szám. 1. táblázat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N5" sqref="N5"/>
    </sheetView>
  </sheetViews>
  <sheetFormatPr defaultColWidth="8.796875" defaultRowHeight="15"/>
  <cols>
    <col min="1" max="1" width="13.19921875" style="15" customWidth="1"/>
    <col min="2" max="2" width="11" style="12" customWidth="1"/>
    <col min="3" max="3" width="7.59765625" style="0" customWidth="1"/>
    <col min="4" max="4" width="6.8984375" style="0" customWidth="1"/>
    <col min="5" max="5" width="10.59765625" style="0" customWidth="1"/>
    <col min="6" max="6" width="8.59765625" style="0" customWidth="1"/>
    <col min="7" max="7" width="7.59765625" style="0" customWidth="1"/>
    <col min="8" max="9" width="5.5" style="0" customWidth="1"/>
    <col min="10" max="10" width="5.3984375" style="0" customWidth="1"/>
    <col min="11" max="11" width="5.59765625" style="0" customWidth="1"/>
    <col min="12" max="12" width="5.3984375" style="0" customWidth="1"/>
    <col min="13" max="13" width="6.09765625" style="0" customWidth="1"/>
  </cols>
  <sheetData>
    <row r="1" spans="1:14" ht="15.75">
      <c r="A1" s="170" t="s">
        <v>0</v>
      </c>
      <c r="B1" s="53" t="s">
        <v>61</v>
      </c>
      <c r="C1" s="87" t="s">
        <v>33</v>
      </c>
      <c r="D1" s="87" t="s">
        <v>34</v>
      </c>
      <c r="E1" s="87" t="s">
        <v>35</v>
      </c>
      <c r="F1" s="86" t="s">
        <v>51</v>
      </c>
      <c r="G1" s="86" t="s">
        <v>63</v>
      </c>
      <c r="H1" s="86">
        <v>2001</v>
      </c>
      <c r="I1" s="86">
        <v>2002</v>
      </c>
      <c r="J1" s="87">
        <v>2003</v>
      </c>
      <c r="K1" s="174">
        <v>2004</v>
      </c>
      <c r="L1" s="174">
        <v>2005</v>
      </c>
      <c r="M1" s="174">
        <v>2006</v>
      </c>
      <c r="N1" s="178" t="s">
        <v>141</v>
      </c>
    </row>
    <row r="2" spans="1:50" ht="15.75">
      <c r="A2" s="171"/>
      <c r="B2" s="47" t="s">
        <v>62</v>
      </c>
      <c r="C2" s="93"/>
      <c r="D2" s="93"/>
      <c r="E2" s="93"/>
      <c r="F2" s="96"/>
      <c r="G2" s="96"/>
      <c r="H2" s="96"/>
      <c r="I2" s="47"/>
      <c r="J2" s="93"/>
      <c r="K2" s="175"/>
      <c r="L2" s="175"/>
      <c r="M2" s="171"/>
      <c r="N2" s="300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14" ht="15.75">
      <c r="A3" s="172"/>
      <c r="B3" s="46"/>
      <c r="C3" s="91"/>
      <c r="D3" s="91"/>
      <c r="E3" s="91"/>
      <c r="F3" s="97"/>
      <c r="G3" s="97"/>
      <c r="H3" s="97"/>
      <c r="I3" s="46"/>
      <c r="J3" s="91"/>
      <c r="K3" s="176"/>
      <c r="L3" s="176"/>
      <c r="M3" s="172"/>
      <c r="N3" s="288"/>
    </row>
    <row r="4" spans="1:14" ht="18.75">
      <c r="A4" s="172" t="s">
        <v>36</v>
      </c>
      <c r="B4" s="54" t="s">
        <v>38</v>
      </c>
      <c r="C4" s="94">
        <v>71.43</v>
      </c>
      <c r="D4" s="99">
        <f>C4*1.2323</f>
        <v>88.023189</v>
      </c>
      <c r="E4" s="99">
        <f>D4*1.1799</f>
        <v>103.8585607011</v>
      </c>
      <c r="F4" s="98">
        <v>119.77</v>
      </c>
      <c r="G4" s="98">
        <v>128.67</v>
      </c>
      <c r="H4" s="98">
        <v>137.73</v>
      </c>
      <c r="I4" s="98">
        <v>147.69</v>
      </c>
      <c r="J4" s="98">
        <v>153.58</v>
      </c>
      <c r="K4" s="177">
        <v>161.4</v>
      </c>
      <c r="L4" s="177">
        <v>166.83</v>
      </c>
      <c r="M4" s="177">
        <v>175.49</v>
      </c>
      <c r="N4" s="301">
        <f>M4*Képlet!G26</f>
        <v>187.73299013135377</v>
      </c>
    </row>
    <row r="5" spans="1:14" ht="18.75">
      <c r="A5" s="172" t="s">
        <v>37</v>
      </c>
      <c r="B5" s="54" t="s">
        <v>38</v>
      </c>
      <c r="C5" s="94">
        <v>64.2</v>
      </c>
      <c r="D5" s="99">
        <f>C5*1.2323</f>
        <v>79.11366</v>
      </c>
      <c r="E5" s="99">
        <f>D5*1.1799</f>
        <v>93.346207434</v>
      </c>
      <c r="F5" s="98">
        <v>107.64</v>
      </c>
      <c r="G5" s="98">
        <v>115.64</v>
      </c>
      <c r="H5" s="98">
        <v>123.79</v>
      </c>
      <c r="I5" s="98">
        <v>132.74</v>
      </c>
      <c r="J5" s="98">
        <v>138.04</v>
      </c>
      <c r="K5" s="177">
        <v>145.07</v>
      </c>
      <c r="L5" s="177">
        <v>149.95</v>
      </c>
      <c r="M5" s="177">
        <v>157.73</v>
      </c>
      <c r="N5" s="301">
        <f>M5*Képlet!G26</f>
        <v>168.73397078704446</v>
      </c>
    </row>
    <row r="6" spans="1:14" ht="15.75">
      <c r="A6" s="171"/>
      <c r="B6" s="47"/>
      <c r="C6" s="47"/>
      <c r="D6" s="47"/>
      <c r="E6" s="47"/>
      <c r="F6" s="96"/>
      <c r="G6" s="96"/>
      <c r="H6" s="96"/>
      <c r="I6" s="47"/>
      <c r="J6" s="93"/>
      <c r="K6" s="175"/>
      <c r="L6" s="175"/>
      <c r="M6" s="171"/>
      <c r="N6" s="300"/>
    </row>
    <row r="7" ht="15.75">
      <c r="B7" s="15"/>
    </row>
    <row r="8" ht="15.75">
      <c r="B8" s="15"/>
    </row>
    <row r="9" spans="2:8" ht="18.75">
      <c r="B9" s="15"/>
      <c r="F9" s="17" t="s">
        <v>67</v>
      </c>
      <c r="H9" s="17"/>
    </row>
    <row r="10" spans="2:6" ht="15.75">
      <c r="B10" s="15"/>
      <c r="F10" s="14"/>
    </row>
    <row r="11" spans="1:9" ht="15.75">
      <c r="A11" s="334" t="s">
        <v>140</v>
      </c>
      <c r="B11" s="335"/>
      <c r="C11" s="335"/>
      <c r="D11" s="336"/>
      <c r="E11" s="101" t="s">
        <v>65</v>
      </c>
      <c r="F11" s="89" t="s">
        <v>111</v>
      </c>
      <c r="G11" s="89" t="s">
        <v>43</v>
      </c>
      <c r="H11" s="4"/>
      <c r="I11" s="4"/>
    </row>
    <row r="12" spans="1:256" s="36" customFormat="1" ht="19.5" thickBot="1">
      <c r="A12" s="337" t="s">
        <v>68</v>
      </c>
      <c r="B12" s="338"/>
      <c r="C12" s="338"/>
      <c r="D12" s="317"/>
      <c r="E12" s="102" t="s">
        <v>142</v>
      </c>
      <c r="F12" s="90" t="s">
        <v>53</v>
      </c>
      <c r="G12" s="90" t="s">
        <v>44</v>
      </c>
      <c r="H12" s="4"/>
      <c r="I12" s="4"/>
      <c r="J12" s="15"/>
      <c r="K12" s="15"/>
      <c r="L12" s="15"/>
      <c r="M12" s="15"/>
      <c r="N12" s="15"/>
      <c r="O12" s="15"/>
      <c r="P12" s="15"/>
      <c r="Q12" s="15"/>
      <c r="R12" s="15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9" ht="15.75">
      <c r="A13" s="45"/>
      <c r="B13" s="2"/>
      <c r="C13" s="48"/>
      <c r="D13" s="45"/>
      <c r="E13" s="100"/>
      <c r="F13" s="85"/>
      <c r="G13" s="94"/>
      <c r="H13" s="59"/>
      <c r="I13" s="59"/>
    </row>
    <row r="14" spans="1:9" ht="15.75">
      <c r="A14" s="173" t="s">
        <v>28</v>
      </c>
      <c r="B14" s="2" t="s">
        <v>29</v>
      </c>
      <c r="C14" s="1"/>
      <c r="D14" s="50">
        <v>2406</v>
      </c>
      <c r="E14" s="94"/>
      <c r="F14" s="91"/>
      <c r="G14" s="94"/>
      <c r="H14" s="15"/>
      <c r="I14" s="59"/>
    </row>
    <row r="15" spans="1:9" ht="15.75">
      <c r="A15" s="91"/>
      <c r="B15" s="2" t="s">
        <v>30</v>
      </c>
      <c r="C15" s="1"/>
      <c r="D15" s="50">
        <v>758</v>
      </c>
      <c r="E15" s="94"/>
      <c r="F15" s="91"/>
      <c r="G15" s="94"/>
      <c r="H15" s="15"/>
      <c r="I15" s="59"/>
    </row>
    <row r="16" spans="1:9" ht="15.75">
      <c r="A16" s="91"/>
      <c r="B16" s="11" t="s">
        <v>31</v>
      </c>
      <c r="C16" s="49"/>
      <c r="D16" s="51">
        <f>SUM(D14:D15)</f>
        <v>3164</v>
      </c>
      <c r="E16" s="204">
        <f>D16*N4</f>
        <v>593987.1807756034</v>
      </c>
      <c r="F16" s="206">
        <v>3610</v>
      </c>
      <c r="G16" s="95">
        <f>D16/F16</f>
        <v>0.8764542936288089</v>
      </c>
      <c r="H16" s="4"/>
      <c r="I16" s="69"/>
    </row>
    <row r="17" spans="1:9" ht="15.75">
      <c r="A17" s="91"/>
      <c r="B17" s="2"/>
      <c r="C17" s="1"/>
      <c r="D17" s="50"/>
      <c r="E17" s="205"/>
      <c r="F17" s="206"/>
      <c r="G17" s="92"/>
      <c r="H17" s="4"/>
      <c r="I17" s="4"/>
    </row>
    <row r="18" spans="1:9" ht="15.75">
      <c r="A18" s="173" t="s">
        <v>32</v>
      </c>
      <c r="B18" s="2" t="s">
        <v>29</v>
      </c>
      <c r="C18" s="1"/>
      <c r="D18" s="50">
        <v>2231</v>
      </c>
      <c r="E18" s="205"/>
      <c r="F18" s="206"/>
      <c r="G18" s="92"/>
      <c r="H18" s="4"/>
      <c r="I18" s="4"/>
    </row>
    <row r="19" spans="1:9" ht="15.75">
      <c r="A19" s="6"/>
      <c r="B19" s="2" t="s">
        <v>30</v>
      </c>
      <c r="C19" s="1"/>
      <c r="D19" s="50">
        <v>1225</v>
      </c>
      <c r="E19" s="205"/>
      <c r="F19" s="206"/>
      <c r="G19" s="92"/>
      <c r="H19" s="4"/>
      <c r="I19" s="4"/>
    </row>
    <row r="20" spans="1:9" ht="15.75">
      <c r="A20" s="6"/>
      <c r="B20" s="11" t="s">
        <v>31</v>
      </c>
      <c r="C20" s="1"/>
      <c r="D20" s="51">
        <f>SUM(D18:D19)</f>
        <v>3456</v>
      </c>
      <c r="E20" s="204">
        <f>D20*N5</f>
        <v>583144.6030400257</v>
      </c>
      <c r="F20" s="206">
        <v>3700</v>
      </c>
      <c r="G20" s="95">
        <f>D20/F20</f>
        <v>0.9340540540540541</v>
      </c>
      <c r="H20" s="4"/>
      <c r="I20" s="69"/>
    </row>
    <row r="21" spans="1:9" ht="15.75">
      <c r="A21" s="6"/>
      <c r="B21" s="11"/>
      <c r="C21" s="1"/>
      <c r="D21" s="51"/>
      <c r="E21" s="204"/>
      <c r="F21" s="92"/>
      <c r="G21" s="52"/>
      <c r="H21" s="4"/>
      <c r="I21" s="69"/>
    </row>
    <row r="22" spans="1:9" ht="15.75">
      <c r="A22" s="46"/>
      <c r="B22" s="318" t="s">
        <v>66</v>
      </c>
      <c r="C22" s="319"/>
      <c r="D22" s="46"/>
      <c r="E22" s="204">
        <f>SUM(E16:E21)</f>
        <v>1177131.783815629</v>
      </c>
      <c r="F22" s="91" t="s">
        <v>79</v>
      </c>
      <c r="G22" s="46"/>
      <c r="H22" s="15"/>
      <c r="I22" s="15"/>
    </row>
    <row r="23" spans="1:9" ht="15.75">
      <c r="A23" s="47"/>
      <c r="B23" s="14"/>
      <c r="C23" s="13"/>
      <c r="D23" s="47"/>
      <c r="E23" s="47"/>
      <c r="F23" s="93"/>
      <c r="G23" s="47"/>
      <c r="H23" s="15"/>
      <c r="I23" s="15"/>
    </row>
    <row r="24" ht="15.75">
      <c r="B24" s="15"/>
    </row>
    <row r="25" spans="1:2" ht="18.75">
      <c r="A25" s="15" t="s">
        <v>109</v>
      </c>
      <c r="B25" s="15"/>
    </row>
    <row r="26" spans="1:2" ht="15.75">
      <c r="A26" s="15" t="s">
        <v>103</v>
      </c>
      <c r="B26" s="15"/>
    </row>
    <row r="27" ht="15.75">
      <c r="B27" s="15"/>
    </row>
    <row r="28" ht="15.75">
      <c r="B28" s="15"/>
    </row>
    <row r="29" ht="15.75">
      <c r="B29" s="15"/>
    </row>
    <row r="30" ht="15.75">
      <c r="B30" s="15"/>
    </row>
    <row r="31" ht="15.75">
      <c r="B31" s="15"/>
    </row>
    <row r="32" ht="15.75">
      <c r="B32" s="15"/>
    </row>
    <row r="33" ht="15.75">
      <c r="B33" s="15"/>
    </row>
    <row r="34" ht="15.75">
      <c r="B34" s="15"/>
    </row>
    <row r="35" ht="15.75">
      <c r="B35" s="15"/>
    </row>
    <row r="36" ht="15.75">
      <c r="B36" s="15"/>
    </row>
    <row r="37" ht="15.75">
      <c r="B37" s="15"/>
    </row>
    <row r="38" ht="15.75">
      <c r="B38" s="15"/>
    </row>
    <row r="39" ht="15.75">
      <c r="B39" s="15"/>
    </row>
  </sheetData>
  <mergeCells count="3">
    <mergeCell ref="A11:D11"/>
    <mergeCell ref="A12:D12"/>
    <mergeCell ref="B22:C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CE,Félkövér"&amp;14Az alapadatok megadása
2007.01.01.&amp;R&amp;"Times New Roman CE,Dőlt"&amp;14 5. számú melléket</oddHeader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="115" zoomScaleNormal="115" workbookViewId="0" topLeftCell="A1">
      <selection activeCell="B10" sqref="B10"/>
    </sheetView>
  </sheetViews>
  <sheetFormatPr defaultColWidth="8.796875" defaultRowHeight="15"/>
  <cols>
    <col min="1" max="1" width="15.59765625" style="0" customWidth="1"/>
    <col min="2" max="2" width="6.8984375" style="0" customWidth="1"/>
    <col min="3" max="3" width="10.09765625" style="0" customWidth="1"/>
    <col min="4" max="4" width="20.3984375" style="0" customWidth="1"/>
    <col min="5" max="6" width="17.5" style="0" customWidth="1"/>
    <col min="7" max="7" width="15.5" style="0" customWidth="1"/>
  </cols>
  <sheetData>
    <row r="1" spans="1:7" ht="15.75">
      <c r="A1" s="111"/>
      <c r="B1" s="103"/>
      <c r="C1" s="320" t="s">
        <v>143</v>
      </c>
      <c r="D1" s="321"/>
      <c r="E1" s="321"/>
      <c r="F1" s="339"/>
      <c r="G1" s="145" t="s">
        <v>144</v>
      </c>
    </row>
    <row r="2" spans="1:7" ht="15.75">
      <c r="A2" s="65" t="s">
        <v>0</v>
      </c>
      <c r="B2" s="16" t="s">
        <v>80</v>
      </c>
      <c r="C2" s="94" t="s">
        <v>71</v>
      </c>
      <c r="D2" s="117" t="s">
        <v>83</v>
      </c>
      <c r="E2" s="94" t="s">
        <v>100</v>
      </c>
      <c r="F2" s="117" t="s">
        <v>106</v>
      </c>
      <c r="G2" s="146" t="s">
        <v>84</v>
      </c>
    </row>
    <row r="3" spans="1:7" ht="18.75">
      <c r="A3" s="106"/>
      <c r="B3" s="38" t="s">
        <v>48</v>
      </c>
      <c r="C3" s="118" t="s">
        <v>52</v>
      </c>
      <c r="D3" s="83" t="s">
        <v>85</v>
      </c>
      <c r="E3" s="118" t="s">
        <v>101</v>
      </c>
      <c r="F3" s="83" t="s">
        <v>107</v>
      </c>
      <c r="G3" s="142" t="s">
        <v>52</v>
      </c>
    </row>
    <row r="4" spans="1:7" ht="15.75">
      <c r="A4" s="107" t="s">
        <v>45</v>
      </c>
      <c r="B4" s="12"/>
      <c r="C4" s="46"/>
      <c r="D4" s="12"/>
      <c r="E4" s="46"/>
      <c r="F4" s="12"/>
      <c r="G4" s="39"/>
    </row>
    <row r="5" spans="1:7" ht="15.75">
      <c r="A5" s="108" t="s">
        <v>29</v>
      </c>
      <c r="B5" s="16">
        <f>Alapadatok!D14</f>
        <v>2406</v>
      </c>
      <c r="C5" s="55">
        <f>B5*Alapadatok!N4</f>
        <v>451685.5742560372</v>
      </c>
      <c r="D5" s="56">
        <f>B5*3</f>
        <v>7218</v>
      </c>
      <c r="E5" s="55"/>
      <c r="F5" s="56"/>
      <c r="G5" s="114">
        <f>C5+D5+F5</f>
        <v>458903.5742560372</v>
      </c>
    </row>
    <row r="6" spans="1:7" ht="15.75">
      <c r="A6" s="108" t="s">
        <v>47</v>
      </c>
      <c r="B6" s="16">
        <f>Alapadatok!D15</f>
        <v>758</v>
      </c>
      <c r="C6" s="55">
        <f>B6*Alapadatok!N4</f>
        <v>142301.60651956615</v>
      </c>
      <c r="D6" s="56">
        <f>B6*3</f>
        <v>2274</v>
      </c>
      <c r="E6" s="55"/>
      <c r="F6" s="56"/>
      <c r="G6" s="114">
        <f>C6+D6+F6</f>
        <v>144575.60651956615</v>
      </c>
    </row>
    <row r="7" spans="1:7" ht="15.75">
      <c r="A7" s="108"/>
      <c r="B7" s="18">
        <f>SUM(B5:B6)</f>
        <v>3164</v>
      </c>
      <c r="C7" s="112">
        <f>SUM(C5:C6)</f>
        <v>593987.1807756033</v>
      </c>
      <c r="D7" s="70">
        <f>B7*3</f>
        <v>9492</v>
      </c>
      <c r="E7" s="112"/>
      <c r="F7" s="70">
        <f>SUM(F5:F6)</f>
        <v>0</v>
      </c>
      <c r="G7" s="187">
        <f>C7+D7+F7</f>
        <v>603479.1807756033</v>
      </c>
    </row>
    <row r="8" spans="1:7" ht="15.75">
      <c r="A8" s="107" t="s">
        <v>46</v>
      </c>
      <c r="B8" s="16"/>
      <c r="C8" s="54"/>
      <c r="D8" s="56"/>
      <c r="E8" s="55"/>
      <c r="F8" s="56"/>
      <c r="G8" s="114"/>
    </row>
    <row r="9" spans="1:7" ht="15.75">
      <c r="A9" s="108" t="s">
        <v>29</v>
      </c>
      <c r="B9" s="16">
        <f>Alapadatok!D18</f>
        <v>2231</v>
      </c>
      <c r="C9" s="55">
        <f>B9*Alapadatok!N5</f>
        <v>376445.4888258962</v>
      </c>
      <c r="D9" s="56">
        <f>B9*4</f>
        <v>8924</v>
      </c>
      <c r="E9" s="55">
        <v>11916</v>
      </c>
      <c r="F9" s="56"/>
      <c r="G9" s="114">
        <f>C9+D9+F9-E13</f>
        <v>373453.4888258962</v>
      </c>
    </row>
    <row r="10" spans="1:7" ht="15.75">
      <c r="A10" s="108" t="s">
        <v>47</v>
      </c>
      <c r="B10" s="16">
        <f>Alapadatok!D19</f>
        <v>1225</v>
      </c>
      <c r="C10" s="55">
        <f>B10*Alapadatok!N5</f>
        <v>206699.11421412945</v>
      </c>
      <c r="D10" s="56">
        <f>B10*3</f>
        <v>3675</v>
      </c>
      <c r="E10" s="55"/>
      <c r="F10" s="56"/>
      <c r="G10" s="114">
        <f>C10+D10+F10</f>
        <v>210374.11421412945</v>
      </c>
    </row>
    <row r="11" spans="1:7" ht="15.75">
      <c r="A11" s="108"/>
      <c r="B11" s="18">
        <f>SUM(B9:B10)</f>
        <v>3456</v>
      </c>
      <c r="C11" s="112">
        <f>SUM(C9:C10)</f>
        <v>583144.6030400256</v>
      </c>
      <c r="D11" s="70">
        <f>SUM(D9:D10)</f>
        <v>12599</v>
      </c>
      <c r="E11" s="112">
        <f>SUM(E9:E10)</f>
        <v>11916</v>
      </c>
      <c r="F11" s="70">
        <f>SUM(F9:F10)</f>
        <v>0</v>
      </c>
      <c r="G11" s="187">
        <f>C11+D11+F11</f>
        <v>595743.6030400256</v>
      </c>
    </row>
    <row r="12" spans="1:7" ht="15.75">
      <c r="A12" s="108"/>
      <c r="B12" s="16"/>
      <c r="C12" s="54"/>
      <c r="D12" s="56"/>
      <c r="E12" s="55"/>
      <c r="F12" s="56"/>
      <c r="G12" s="114"/>
    </row>
    <row r="13" spans="1:7" ht="18.75">
      <c r="A13" s="143" t="s">
        <v>88</v>
      </c>
      <c r="B13" s="12"/>
      <c r="C13" s="113">
        <f>SUM(C11+C7)</f>
        <v>1177131.7838156288</v>
      </c>
      <c r="D13" s="105">
        <f>SUM(D11+D7)</f>
        <v>22091</v>
      </c>
      <c r="E13" s="105">
        <f>SUM(E11+E7)</f>
        <v>11916</v>
      </c>
      <c r="F13" s="105">
        <f>SUM(F11+F7)</f>
        <v>0</v>
      </c>
      <c r="G13" s="179">
        <f>C13+D13-E13+F13</f>
        <v>1187306.7838156288</v>
      </c>
    </row>
    <row r="14" spans="1:7" ht="15.75">
      <c r="A14" s="108"/>
      <c r="B14" s="12"/>
      <c r="C14" s="104"/>
      <c r="D14" s="27"/>
      <c r="E14" s="104"/>
      <c r="F14" s="27"/>
      <c r="G14" s="39"/>
    </row>
    <row r="15" spans="1:7" ht="15.75">
      <c r="A15" s="109"/>
      <c r="B15" s="12"/>
      <c r="C15" s="104"/>
      <c r="D15" s="27"/>
      <c r="E15" s="104"/>
      <c r="F15" s="27"/>
      <c r="G15" s="39"/>
    </row>
    <row r="16" spans="1:7" ht="15.75">
      <c r="A16" s="109"/>
      <c r="B16" s="12"/>
      <c r="C16" s="46"/>
      <c r="D16" s="12"/>
      <c r="E16" s="46"/>
      <c r="F16" s="12"/>
      <c r="G16" s="39"/>
    </row>
    <row r="17" spans="1:7" ht="16.5" thickBot="1">
      <c r="A17" s="110"/>
      <c r="B17" s="44"/>
      <c r="C17" s="60"/>
      <c r="D17" s="44"/>
      <c r="E17" s="60"/>
      <c r="F17" s="44"/>
      <c r="G17" s="37"/>
    </row>
  </sheetData>
  <mergeCells count="1">
    <mergeCell ref="C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&amp;C&amp;"Times New Roman CE,Félkövér"&amp;14A 2007. évi  számított árbevétel meghatározása&amp;R&amp;"Times New Roman CE,Dőlt"&amp;14 6. számú melléklet</oddHeader>
    <oddFooter>&amp;L&amp;D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607"/>
  <sheetViews>
    <sheetView zoomScale="130" zoomScaleNormal="130" workbookViewId="0" topLeftCell="B1">
      <selection activeCell="I6" sqref="I6"/>
    </sheetView>
  </sheetViews>
  <sheetFormatPr defaultColWidth="8.796875" defaultRowHeight="15"/>
  <cols>
    <col min="1" max="1" width="21.8984375" style="0" customWidth="1"/>
    <col min="2" max="2" width="5.5" style="0" customWidth="1"/>
    <col min="3" max="3" width="10.59765625" style="12" customWidth="1"/>
    <col min="4" max="4" width="11.3984375" style="15" customWidth="1"/>
    <col min="5" max="5" width="6.3984375" style="0" customWidth="1"/>
    <col min="6" max="6" width="6.19921875" style="0" customWidth="1"/>
    <col min="7" max="7" width="10.69921875" style="15" customWidth="1"/>
    <col min="8" max="8" width="8.5" style="15" customWidth="1"/>
    <col min="9" max="9" width="10.8984375" style="15" customWidth="1"/>
    <col min="10" max="10" width="8.19921875" style="15" customWidth="1"/>
    <col min="11" max="11" width="10.69921875" style="15" customWidth="1"/>
    <col min="12" max="12" width="9.8984375" style="15" customWidth="1"/>
  </cols>
  <sheetData>
    <row r="1" spans="1:12" ht="18.75">
      <c r="A1" s="41" t="s">
        <v>0</v>
      </c>
      <c r="B1" s="230" t="s">
        <v>48</v>
      </c>
      <c r="C1" s="235" t="s">
        <v>56</v>
      </c>
      <c r="D1" s="241" t="s">
        <v>56</v>
      </c>
      <c r="E1" s="340" t="s">
        <v>74</v>
      </c>
      <c r="F1" s="341"/>
      <c r="G1" s="341"/>
      <c r="H1" s="341"/>
      <c r="I1" s="341"/>
      <c r="J1" s="341"/>
      <c r="K1" s="341"/>
      <c r="L1" s="342"/>
    </row>
    <row r="2" spans="1:12" ht="15.75">
      <c r="A2" s="43"/>
      <c r="B2" s="231"/>
      <c r="C2" s="236" t="s">
        <v>71</v>
      </c>
      <c r="D2" s="242" t="s">
        <v>102</v>
      </c>
      <c r="E2" s="343" t="s">
        <v>132</v>
      </c>
      <c r="F2" s="344"/>
      <c r="G2" s="345" t="s">
        <v>115</v>
      </c>
      <c r="H2" s="346"/>
      <c r="I2" s="345" t="s">
        <v>116</v>
      </c>
      <c r="J2" s="346"/>
      <c r="K2" s="345" t="s">
        <v>117</v>
      </c>
      <c r="L2" s="347"/>
    </row>
    <row r="3" spans="1:31" s="14" customFormat="1" ht="15.75">
      <c r="A3" s="42"/>
      <c r="B3" s="42"/>
      <c r="C3" s="237" t="s">
        <v>52</v>
      </c>
      <c r="D3" s="243" t="s">
        <v>52</v>
      </c>
      <c r="E3" s="253" t="s">
        <v>72</v>
      </c>
      <c r="F3" s="267" t="s">
        <v>73</v>
      </c>
      <c r="G3" s="83" t="s">
        <v>114</v>
      </c>
      <c r="H3" s="88" t="s">
        <v>118</v>
      </c>
      <c r="I3" s="83" t="s">
        <v>114</v>
      </c>
      <c r="J3" s="88" t="s">
        <v>118</v>
      </c>
      <c r="K3" s="83" t="s">
        <v>114</v>
      </c>
      <c r="L3" s="254" t="s">
        <v>118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12" ht="15.75">
      <c r="A4" s="154" t="s">
        <v>45</v>
      </c>
      <c r="B4" s="155"/>
      <c r="C4" s="238"/>
      <c r="D4" s="244"/>
      <c r="E4" s="255"/>
      <c r="F4" s="97"/>
      <c r="H4" s="12"/>
      <c r="J4" s="19"/>
      <c r="K4" s="147"/>
      <c r="L4" s="159"/>
    </row>
    <row r="5" spans="1:12" ht="15.75">
      <c r="A5" s="155" t="s">
        <v>29</v>
      </c>
      <c r="B5" s="155">
        <f>Alapadatok!D14</f>
        <v>2406</v>
      </c>
      <c r="C5" s="239">
        <f>B5*Alapadatok!N4</f>
        <v>451685.5742560372</v>
      </c>
      <c r="D5" s="245">
        <f>(B5*(Alapadatok!N4+3))</f>
        <v>458903.5742560372</v>
      </c>
      <c r="E5" s="256">
        <v>149</v>
      </c>
      <c r="F5" s="156">
        <v>152</v>
      </c>
      <c r="G5" s="123">
        <v>168</v>
      </c>
      <c r="H5" s="150">
        <f>G5/F5</f>
        <v>1.105263157894737</v>
      </c>
      <c r="I5" s="123">
        <v>170</v>
      </c>
      <c r="J5" s="150">
        <f>I5/F5</f>
        <v>1.118421052631579</v>
      </c>
      <c r="K5" s="123"/>
      <c r="L5" s="232">
        <f>K5/F5</f>
        <v>0</v>
      </c>
    </row>
    <row r="6" spans="1:12" ht="15.75">
      <c r="A6" s="155" t="s">
        <v>47</v>
      </c>
      <c r="B6" s="155">
        <f>Alapadatok!D15</f>
        <v>758</v>
      </c>
      <c r="C6" s="239">
        <f>B6*Alapadatok!N4</f>
        <v>142301.60651956615</v>
      </c>
      <c r="D6" s="245">
        <f>(B6*(Alapadatok!N4+3))</f>
        <v>144575.60651956615</v>
      </c>
      <c r="E6" s="256">
        <v>171</v>
      </c>
      <c r="F6" s="156">
        <v>174</v>
      </c>
      <c r="G6" s="123">
        <v>202</v>
      </c>
      <c r="H6" s="150">
        <f>G6/F6</f>
        <v>1.160919540229885</v>
      </c>
      <c r="I6" s="123">
        <v>204</v>
      </c>
      <c r="J6" s="150">
        <f>I6/F6</f>
        <v>1.1724137931034482</v>
      </c>
      <c r="K6" s="123"/>
      <c r="L6" s="232">
        <f>K6/F6</f>
        <v>0</v>
      </c>
    </row>
    <row r="7" spans="1:12" ht="15.75">
      <c r="A7" s="155"/>
      <c r="B7" s="158">
        <f>SUM(B5:B6)</f>
        <v>3164</v>
      </c>
      <c r="C7" s="240">
        <f>SUM(C5:C6)</f>
        <v>593987.1807756033</v>
      </c>
      <c r="D7" s="246">
        <f>SUM(D5:D6)</f>
        <v>603479.1807756033</v>
      </c>
      <c r="E7" s="257">
        <f>(E5*B5+E6*B6)/B7</f>
        <v>154.27054361567636</v>
      </c>
      <c r="F7" s="157">
        <f>(F5*C5+F6*C6)/C7</f>
        <v>157.2705436156764</v>
      </c>
      <c r="G7" s="148">
        <f>(B5*G5+B6*G6)/B7</f>
        <v>176.14538558786347</v>
      </c>
      <c r="H7" s="151">
        <f>G7/F7</f>
        <v>1.1200151124187103</v>
      </c>
      <c r="I7" s="148">
        <f>(D5*I5+D6*I6)/D7</f>
        <v>178.14538558786347</v>
      </c>
      <c r="J7" s="151">
        <f>I7/F7</f>
        <v>1.132732051993151</v>
      </c>
      <c r="K7" s="148">
        <f>(B5*K5+B6*K6)/B7</f>
        <v>0</v>
      </c>
      <c r="L7" s="233">
        <f>K7/F7</f>
        <v>0</v>
      </c>
    </row>
    <row r="8" spans="1:12" ht="15.75">
      <c r="A8" s="154" t="s">
        <v>46</v>
      </c>
      <c r="B8" s="155"/>
      <c r="C8" s="238"/>
      <c r="D8" s="247"/>
      <c r="E8" s="258"/>
      <c r="F8" s="94"/>
      <c r="G8" s="123"/>
      <c r="H8" s="150"/>
      <c r="I8" s="259"/>
      <c r="J8" s="150"/>
      <c r="K8" s="144"/>
      <c r="L8" s="160"/>
    </row>
    <row r="9" spans="1:12" ht="15.75">
      <c r="A9" s="155" t="s">
        <v>29</v>
      </c>
      <c r="B9" s="155">
        <f>Alapadatok!D18</f>
        <v>2231</v>
      </c>
      <c r="C9" s="239">
        <f>B9*Alapadatok!N5</f>
        <v>376445.4888258962</v>
      </c>
      <c r="D9" s="245">
        <f>B9*(Alapadatok!N5+3+1)-11916</f>
        <v>373453.4888258962</v>
      </c>
      <c r="E9" s="256">
        <v>109</v>
      </c>
      <c r="F9" s="156">
        <v>113</v>
      </c>
      <c r="G9" s="123">
        <v>125</v>
      </c>
      <c r="H9" s="150">
        <f>G9/F9</f>
        <v>1.1061946902654867</v>
      </c>
      <c r="I9" s="123">
        <v>130</v>
      </c>
      <c r="J9" s="150">
        <f>I9/F9</f>
        <v>1.1504424778761062</v>
      </c>
      <c r="K9" s="123"/>
      <c r="L9" s="232">
        <f>K9/F9</f>
        <v>0</v>
      </c>
    </row>
    <row r="10" spans="1:12" ht="15.75">
      <c r="A10" s="155" t="s">
        <v>47</v>
      </c>
      <c r="B10" s="155">
        <f>Alapadatok!D19</f>
        <v>1225</v>
      </c>
      <c r="C10" s="239">
        <f>B10*Alapadatok!N5</f>
        <v>206699.11421412945</v>
      </c>
      <c r="D10" s="245">
        <f>B10*(Alapadatok!N5+3)</f>
        <v>210374.11421412945</v>
      </c>
      <c r="E10" s="256">
        <v>274</v>
      </c>
      <c r="F10" s="156">
        <v>277</v>
      </c>
      <c r="G10" s="123">
        <v>293</v>
      </c>
      <c r="H10" s="150">
        <f>G10/F10</f>
        <v>1.0577617328519855</v>
      </c>
      <c r="I10" s="123">
        <v>279</v>
      </c>
      <c r="J10" s="150">
        <f>I10/F10</f>
        <v>1.0072202166064983</v>
      </c>
      <c r="K10" s="123"/>
      <c r="L10" s="232">
        <f>K10/F10</f>
        <v>0</v>
      </c>
    </row>
    <row r="11" spans="1:12" ht="15.75">
      <c r="A11" s="155"/>
      <c r="B11" s="158">
        <f>SUM(B9:B10)</f>
        <v>3456</v>
      </c>
      <c r="C11" s="240">
        <f>SUM(C9:C10)</f>
        <v>583144.6030400256</v>
      </c>
      <c r="D11" s="246">
        <f>SUM(D9:D10)</f>
        <v>583827.6030400256</v>
      </c>
      <c r="E11" s="257">
        <f>(E9*B9+E10*B10)/B11</f>
        <v>167.48524305555554</v>
      </c>
      <c r="F11" s="157">
        <f>(F9*C9+F10*C10)/C11</f>
        <v>171.13078703703704</v>
      </c>
      <c r="G11" s="148">
        <f>(G9*B9+G10*B10)/B11</f>
        <v>184.54861111111111</v>
      </c>
      <c r="H11" s="151">
        <f>G11/F11</f>
        <v>1.0784068390404242</v>
      </c>
      <c r="I11" s="148">
        <f>(I9*D9+I10*D10)/D11</f>
        <v>183.69006681884537</v>
      </c>
      <c r="J11" s="151">
        <f>I11/F11</f>
        <v>1.0733899492853392</v>
      </c>
      <c r="K11" s="148">
        <f>(B9*K9+B10*K10)/B11</f>
        <v>0</v>
      </c>
      <c r="L11" s="233">
        <f>K11/F11</f>
        <v>0</v>
      </c>
    </row>
    <row r="12" spans="1:12" ht="15.75">
      <c r="A12" s="155"/>
      <c r="B12" s="155"/>
      <c r="C12" s="238"/>
      <c r="D12" s="247"/>
      <c r="E12" s="255"/>
      <c r="F12" s="97"/>
      <c r="G12" s="122"/>
      <c r="H12" s="152"/>
      <c r="I12" s="260"/>
      <c r="J12" s="152"/>
      <c r="K12" s="147"/>
      <c r="L12" s="161"/>
    </row>
    <row r="13" spans="1:12" ht="15.75">
      <c r="A13" s="158" t="s">
        <v>78</v>
      </c>
      <c r="B13" s="155"/>
      <c r="C13" s="261">
        <f>SUM(C11+C7)</f>
        <v>1177131.7838156288</v>
      </c>
      <c r="D13" s="262">
        <f>SUM(D11+D7)</f>
        <v>1187306.7838156288</v>
      </c>
      <c r="E13" s="263"/>
      <c r="F13" s="264"/>
      <c r="G13" s="265">
        <f>(G5*B5)+(G6*B6)+(G9*B9)+(G10*B10)</f>
        <v>1195124</v>
      </c>
      <c r="H13" s="266"/>
      <c r="I13" s="265">
        <f>(I5*B5)+(I6*B6)+(I9*B9)+(I10*B10)</f>
        <v>1195457</v>
      </c>
      <c r="J13" s="266"/>
      <c r="K13" s="265">
        <f>(K5*B5)+(K6*B6)+(K9*B9)+(K10*B10)</f>
        <v>0</v>
      </c>
      <c r="L13" s="161"/>
    </row>
    <row r="14" spans="1:12" ht="15.75">
      <c r="A14" s="155"/>
      <c r="B14" s="155"/>
      <c r="C14" s="240"/>
      <c r="D14" s="248"/>
      <c r="E14" s="255"/>
      <c r="F14" s="97"/>
      <c r="G14" s="149"/>
      <c r="H14" s="152"/>
      <c r="I14" s="260"/>
      <c r="J14" s="152"/>
      <c r="K14" s="162"/>
      <c r="L14" s="161"/>
    </row>
    <row r="15" spans="1:12" ht="15.75">
      <c r="A15" s="268" t="s">
        <v>76</v>
      </c>
      <c r="B15" s="155"/>
      <c r="C15" s="240"/>
      <c r="D15" s="248"/>
      <c r="E15" s="256">
        <f aca="true" t="shared" si="0" ref="E15:G16">E5+E9</f>
        <v>258</v>
      </c>
      <c r="F15" s="156">
        <f t="shared" si="0"/>
        <v>265</v>
      </c>
      <c r="G15" s="124">
        <f t="shared" si="0"/>
        <v>293</v>
      </c>
      <c r="H15" s="153">
        <f>G15/F15</f>
        <v>1.1056603773584905</v>
      </c>
      <c r="I15" s="124">
        <f>I5+I9</f>
        <v>300</v>
      </c>
      <c r="J15" s="153">
        <f>I15/F15</f>
        <v>1.1320754716981132</v>
      </c>
      <c r="K15" s="124">
        <f>K5+K9</f>
        <v>0</v>
      </c>
      <c r="L15" s="234">
        <f>K15/F15</f>
        <v>0</v>
      </c>
    </row>
    <row r="16" spans="1:12" ht="15.75">
      <c r="A16" s="268" t="s">
        <v>77</v>
      </c>
      <c r="B16" s="155"/>
      <c r="C16" s="238"/>
      <c r="D16" s="244"/>
      <c r="E16" s="256">
        <f t="shared" si="0"/>
        <v>445</v>
      </c>
      <c r="F16" s="156">
        <f t="shared" si="0"/>
        <v>451</v>
      </c>
      <c r="G16" s="124">
        <f t="shared" si="0"/>
        <v>495</v>
      </c>
      <c r="H16" s="153">
        <f>G16/F16</f>
        <v>1.0975609756097562</v>
      </c>
      <c r="I16" s="124">
        <f>I6+I10</f>
        <v>483</v>
      </c>
      <c r="J16" s="153">
        <f>I16/F16</f>
        <v>1.0709534368070954</v>
      </c>
      <c r="K16" s="124">
        <f>K6+K10</f>
        <v>0</v>
      </c>
      <c r="L16" s="234">
        <f>K16/F16</f>
        <v>0</v>
      </c>
    </row>
    <row r="17" spans="1:12" ht="16.5" thickBot="1">
      <c r="A17" s="84"/>
      <c r="B17" s="35"/>
      <c r="C17" s="37"/>
      <c r="D17" s="249"/>
      <c r="E17" s="68"/>
      <c r="F17" s="44"/>
      <c r="G17" s="36"/>
      <c r="H17" s="44"/>
      <c r="I17" s="36"/>
      <c r="J17" s="44"/>
      <c r="K17" s="163"/>
      <c r="L17" s="164"/>
    </row>
    <row r="18" ht="15.75">
      <c r="C18" s="15"/>
    </row>
    <row r="19" ht="15.75">
      <c r="C19" s="15"/>
    </row>
    <row r="20" ht="15.75">
      <c r="C20" s="15"/>
    </row>
    <row r="21" ht="15.75">
      <c r="C21" s="15"/>
    </row>
    <row r="22" ht="15.75">
      <c r="C22" s="15"/>
    </row>
    <row r="23" ht="15.75">
      <c r="C23" s="15"/>
    </row>
    <row r="24" ht="15.75">
      <c r="C24" s="15"/>
    </row>
    <row r="25" ht="15.75">
      <c r="C25" s="15"/>
    </row>
    <row r="26" ht="15.75">
      <c r="C26" s="15"/>
    </row>
    <row r="27" ht="15.75">
      <c r="C27" s="15"/>
    </row>
    <row r="28" ht="15.75">
      <c r="C28" s="15"/>
    </row>
    <row r="29" ht="15.75">
      <c r="C29" s="15"/>
    </row>
    <row r="30" ht="15.75">
      <c r="C30" s="15"/>
    </row>
    <row r="31" ht="15.75">
      <c r="C31" s="15"/>
    </row>
    <row r="32" ht="15.75">
      <c r="C32" s="15"/>
    </row>
    <row r="33" ht="15.75">
      <c r="C33" s="15"/>
    </row>
    <row r="34" ht="15.75">
      <c r="C34" s="15"/>
    </row>
    <row r="35" ht="15.75">
      <c r="C35" s="15"/>
    </row>
    <row r="36" ht="15.75">
      <c r="C36" s="15"/>
    </row>
    <row r="37" ht="15.75">
      <c r="C37" s="15"/>
    </row>
    <row r="38" ht="15.75">
      <c r="C38" s="15"/>
    </row>
    <row r="39" ht="15.75">
      <c r="C39" s="15"/>
    </row>
    <row r="40" ht="15.75">
      <c r="C40" s="15"/>
    </row>
    <row r="41" ht="15.75">
      <c r="C41" s="15"/>
    </row>
    <row r="42" ht="15.75">
      <c r="C42" s="15"/>
    </row>
    <row r="43" ht="15.75">
      <c r="C43" s="15"/>
    </row>
    <row r="44" ht="15.75">
      <c r="C44" s="15"/>
    </row>
    <row r="45" ht="15.75">
      <c r="C45" s="15"/>
    </row>
    <row r="46" ht="15.75">
      <c r="C46" s="15"/>
    </row>
    <row r="47" ht="15.75">
      <c r="C47" s="15"/>
    </row>
    <row r="48" ht="15.75">
      <c r="C48" s="15"/>
    </row>
    <row r="49" ht="15.75">
      <c r="C49" s="15"/>
    </row>
    <row r="50" ht="15.75">
      <c r="C50" s="15"/>
    </row>
    <row r="51" ht="15.75">
      <c r="C51" s="15"/>
    </row>
    <row r="52" ht="15.75">
      <c r="C52" s="15"/>
    </row>
    <row r="53" ht="15.75">
      <c r="C53" s="15"/>
    </row>
    <row r="54" ht="15.75">
      <c r="C54" s="15"/>
    </row>
    <row r="55" ht="15.75">
      <c r="C55" s="15"/>
    </row>
    <row r="56" ht="15.75">
      <c r="C56" s="15"/>
    </row>
    <row r="57" ht="15.75">
      <c r="C57" s="15"/>
    </row>
    <row r="58" ht="15.75">
      <c r="C58" s="15"/>
    </row>
    <row r="59" ht="15.75">
      <c r="C59" s="15"/>
    </row>
    <row r="60" ht="15.75">
      <c r="C60" s="15"/>
    </row>
    <row r="61" ht="15.75">
      <c r="C61" s="15"/>
    </row>
    <row r="62" ht="15.75">
      <c r="C62" s="15"/>
    </row>
    <row r="63" ht="15.75">
      <c r="C63" s="15"/>
    </row>
    <row r="64" ht="15.75">
      <c r="C64" s="15"/>
    </row>
    <row r="65" ht="15.75">
      <c r="C65" s="15"/>
    </row>
    <row r="66" ht="15.75">
      <c r="C66" s="15"/>
    </row>
    <row r="67" ht="15.75">
      <c r="C67" s="15"/>
    </row>
    <row r="68" ht="15.75">
      <c r="C68" s="15"/>
    </row>
    <row r="69" ht="15.75">
      <c r="C69" s="15"/>
    </row>
    <row r="70" ht="15.75">
      <c r="C70" s="15"/>
    </row>
    <row r="71" ht="15.75">
      <c r="C71" s="15"/>
    </row>
    <row r="72" ht="15.75">
      <c r="C72" s="15"/>
    </row>
    <row r="73" ht="15.75">
      <c r="C73" s="15"/>
    </row>
    <row r="74" ht="15.75">
      <c r="C74" s="15"/>
    </row>
    <row r="75" ht="15.75">
      <c r="C75" s="15"/>
    </row>
    <row r="76" ht="15.75">
      <c r="C76" s="15"/>
    </row>
    <row r="77" ht="15.75">
      <c r="C77" s="15"/>
    </row>
    <row r="78" ht="15.75">
      <c r="C78" s="15"/>
    </row>
    <row r="79" ht="15.75">
      <c r="C79" s="15"/>
    </row>
    <row r="80" ht="15.75">
      <c r="C80" s="15"/>
    </row>
    <row r="81" ht="15.75">
      <c r="C81" s="15"/>
    </row>
    <row r="82" ht="15.75">
      <c r="C82" s="15"/>
    </row>
    <row r="83" ht="15.75">
      <c r="C83" s="15"/>
    </row>
    <row r="84" ht="15.75">
      <c r="C84" s="15"/>
    </row>
    <row r="85" ht="15.75">
      <c r="C85" s="15"/>
    </row>
    <row r="86" ht="15.75">
      <c r="C86" s="15"/>
    </row>
    <row r="87" ht="15.75">
      <c r="C87" s="15"/>
    </row>
    <row r="88" ht="15.75">
      <c r="C88" s="15"/>
    </row>
    <row r="89" ht="15.75">
      <c r="C89" s="15"/>
    </row>
    <row r="90" ht="15.75">
      <c r="C90" s="15"/>
    </row>
    <row r="91" ht="15.75">
      <c r="C91" s="15"/>
    </row>
    <row r="92" ht="15.75">
      <c r="C92" s="15"/>
    </row>
    <row r="93" ht="15.75">
      <c r="C93" s="15"/>
    </row>
    <row r="94" ht="15.75">
      <c r="C94" s="15"/>
    </row>
    <row r="95" ht="15.75">
      <c r="C95" s="15"/>
    </row>
    <row r="96" ht="15.75">
      <c r="C96" s="15"/>
    </row>
    <row r="97" ht="15.75">
      <c r="C97" s="15"/>
    </row>
    <row r="98" ht="15.75">
      <c r="C98" s="15"/>
    </row>
    <row r="99" ht="15.75">
      <c r="C99" s="15"/>
    </row>
    <row r="100" ht="15.75">
      <c r="C100" s="15"/>
    </row>
    <row r="101" ht="15.75">
      <c r="C101" s="15"/>
    </row>
    <row r="102" ht="15.75">
      <c r="C102" s="15"/>
    </row>
    <row r="103" ht="15.75">
      <c r="C103" s="15"/>
    </row>
    <row r="104" ht="15.75">
      <c r="C104" s="15"/>
    </row>
    <row r="105" ht="15.75">
      <c r="C105" s="15"/>
    </row>
    <row r="106" ht="15.75">
      <c r="C106" s="15"/>
    </row>
    <row r="107" ht="15.75">
      <c r="C107" s="15"/>
    </row>
    <row r="108" ht="15.75">
      <c r="C108" s="15"/>
    </row>
    <row r="109" ht="15.75">
      <c r="C109" s="15"/>
    </row>
    <row r="110" ht="15.75">
      <c r="C110" s="15"/>
    </row>
    <row r="111" ht="15.75">
      <c r="C111" s="15"/>
    </row>
    <row r="112" ht="15.75">
      <c r="C112" s="15"/>
    </row>
    <row r="113" ht="15.75">
      <c r="C113" s="15"/>
    </row>
    <row r="114" ht="15.75">
      <c r="C114" s="15"/>
    </row>
    <row r="115" ht="15.75">
      <c r="C115" s="15"/>
    </row>
    <row r="116" ht="15.75">
      <c r="C116" s="15"/>
    </row>
    <row r="117" ht="15.75">
      <c r="C117" s="15"/>
    </row>
    <row r="118" ht="15.75">
      <c r="C118" s="15"/>
    </row>
    <row r="119" ht="15.75">
      <c r="C119" s="15"/>
    </row>
    <row r="120" ht="15.75">
      <c r="C120" s="15"/>
    </row>
    <row r="121" ht="15.75">
      <c r="C121" s="15"/>
    </row>
    <row r="122" ht="15.75">
      <c r="C122" s="15"/>
    </row>
    <row r="123" ht="15.75">
      <c r="C123" s="15"/>
    </row>
    <row r="124" ht="15.75">
      <c r="C124" s="15"/>
    </row>
    <row r="125" ht="15.75">
      <c r="C125" s="15"/>
    </row>
    <row r="126" ht="15.75">
      <c r="C126" s="15"/>
    </row>
    <row r="127" ht="15.75">
      <c r="C127" s="15"/>
    </row>
    <row r="128" ht="15.75">
      <c r="C128" s="15"/>
    </row>
    <row r="129" ht="15.75">
      <c r="C129" s="15"/>
    </row>
    <row r="130" ht="15.75">
      <c r="C130" s="15"/>
    </row>
    <row r="131" ht="15.75">
      <c r="C131" s="15"/>
    </row>
    <row r="132" ht="15.75">
      <c r="C132" s="15"/>
    </row>
    <row r="133" ht="15.75">
      <c r="C133" s="15"/>
    </row>
    <row r="134" ht="15.75">
      <c r="C134" s="15"/>
    </row>
    <row r="135" ht="15.75">
      <c r="C135" s="15"/>
    </row>
    <row r="136" ht="15.75">
      <c r="C136" s="15"/>
    </row>
    <row r="137" ht="15.75">
      <c r="C137" s="15"/>
    </row>
    <row r="138" ht="15.75">
      <c r="C138" s="15"/>
    </row>
    <row r="139" ht="15.75">
      <c r="C139" s="15"/>
    </row>
    <row r="140" ht="15.75">
      <c r="C140" s="15"/>
    </row>
    <row r="141" ht="15.75">
      <c r="C141" s="15"/>
    </row>
    <row r="142" ht="15.75">
      <c r="C142" s="15"/>
    </row>
    <row r="143" ht="15.75">
      <c r="C143" s="15"/>
    </row>
    <row r="144" ht="15.75">
      <c r="C144" s="15"/>
    </row>
    <row r="145" ht="15.75">
      <c r="C145" s="15"/>
    </row>
    <row r="146" ht="15.75">
      <c r="C146" s="15"/>
    </row>
    <row r="147" ht="15.75">
      <c r="C147" s="15"/>
    </row>
    <row r="148" ht="15.75">
      <c r="C148" s="15"/>
    </row>
    <row r="149" ht="15.75">
      <c r="C149" s="15"/>
    </row>
    <row r="150" ht="15.75">
      <c r="C150" s="15"/>
    </row>
    <row r="151" ht="15.75">
      <c r="C151" s="15"/>
    </row>
    <row r="152" ht="15.75">
      <c r="C152" s="15"/>
    </row>
    <row r="153" ht="15.75">
      <c r="C153" s="15"/>
    </row>
    <row r="154" ht="15.75">
      <c r="C154" s="15"/>
    </row>
    <row r="155" ht="15.75">
      <c r="C155" s="15"/>
    </row>
    <row r="156" ht="15.75">
      <c r="C156" s="15"/>
    </row>
    <row r="157" ht="15.75">
      <c r="C157" s="15"/>
    </row>
    <row r="158" ht="15.75">
      <c r="C158" s="15"/>
    </row>
    <row r="159" ht="15.75">
      <c r="C159" s="15"/>
    </row>
    <row r="160" ht="15.75">
      <c r="C160" s="15"/>
    </row>
    <row r="161" ht="15.75">
      <c r="C161" s="15"/>
    </row>
    <row r="162" ht="15.75">
      <c r="C162" s="15"/>
    </row>
    <row r="163" ht="15.75">
      <c r="C163" s="15"/>
    </row>
    <row r="164" ht="15.75">
      <c r="C164" s="15"/>
    </row>
    <row r="165" ht="15.75">
      <c r="C165" s="15"/>
    </row>
    <row r="166" ht="15.75">
      <c r="C166" s="15"/>
    </row>
    <row r="167" ht="15.75">
      <c r="C167" s="15"/>
    </row>
    <row r="168" ht="15.75">
      <c r="C168" s="15"/>
    </row>
    <row r="169" ht="15.75">
      <c r="C169" s="15"/>
    </row>
    <row r="170" ht="15.75">
      <c r="C170" s="15"/>
    </row>
    <row r="171" ht="15.75">
      <c r="C171" s="15"/>
    </row>
    <row r="172" ht="15.75">
      <c r="C172" s="15"/>
    </row>
    <row r="173" ht="15.75">
      <c r="C173" s="15"/>
    </row>
    <row r="174" ht="15.75">
      <c r="C174" s="15"/>
    </row>
    <row r="175" ht="15.75">
      <c r="C175" s="15"/>
    </row>
    <row r="176" ht="15.75">
      <c r="C176" s="15"/>
    </row>
    <row r="177" ht="15.75">
      <c r="C177" s="15"/>
    </row>
    <row r="178" ht="15.75">
      <c r="C178" s="15"/>
    </row>
    <row r="179" ht="15.75">
      <c r="C179" s="15"/>
    </row>
    <row r="180" ht="15.75">
      <c r="C180" s="15"/>
    </row>
    <row r="181" ht="15.75">
      <c r="C181" s="15"/>
    </row>
    <row r="182" ht="15.75">
      <c r="C182" s="15"/>
    </row>
    <row r="183" ht="15.75">
      <c r="C183" s="15"/>
    </row>
    <row r="184" ht="15.75">
      <c r="C184" s="15"/>
    </row>
    <row r="185" ht="15.75">
      <c r="C185" s="15"/>
    </row>
    <row r="186" ht="15.75">
      <c r="C186" s="15"/>
    </row>
    <row r="187" ht="15.75">
      <c r="C187" s="15"/>
    </row>
    <row r="188" ht="15.75">
      <c r="C188" s="15"/>
    </row>
    <row r="189" ht="15.75">
      <c r="C189" s="15"/>
    </row>
    <row r="190" ht="15.75">
      <c r="C190" s="15"/>
    </row>
    <row r="191" ht="15.75">
      <c r="C191" s="15"/>
    </row>
    <row r="192" ht="15.75">
      <c r="C192" s="15"/>
    </row>
    <row r="193" ht="15.75">
      <c r="C193" s="15"/>
    </row>
    <row r="194" ht="15.75">
      <c r="C194" s="15"/>
    </row>
    <row r="195" ht="15.75">
      <c r="C195" s="15"/>
    </row>
    <row r="196" ht="15.75">
      <c r="C196" s="15"/>
    </row>
    <row r="197" ht="15.75">
      <c r="C197" s="15"/>
    </row>
    <row r="198" ht="15.75">
      <c r="C198" s="15"/>
    </row>
    <row r="199" ht="15.75">
      <c r="C199" s="15"/>
    </row>
    <row r="200" ht="15.75">
      <c r="C200" s="15"/>
    </row>
    <row r="201" ht="15.75">
      <c r="C201" s="15"/>
    </row>
    <row r="202" ht="15.75">
      <c r="C202" s="15"/>
    </row>
    <row r="203" ht="15.75">
      <c r="C203" s="15"/>
    </row>
    <row r="204" ht="15.75">
      <c r="C204" s="15"/>
    </row>
    <row r="205" ht="15.75">
      <c r="C205" s="15"/>
    </row>
    <row r="206" ht="15.75">
      <c r="C206" s="15"/>
    </row>
    <row r="207" ht="15.75">
      <c r="C207" s="15"/>
    </row>
    <row r="208" ht="15.75">
      <c r="C208" s="15"/>
    </row>
    <row r="209" ht="15.75">
      <c r="C209" s="15"/>
    </row>
    <row r="210" ht="15.75">
      <c r="C210" s="15"/>
    </row>
    <row r="211" ht="15.75">
      <c r="C211" s="15"/>
    </row>
    <row r="212" ht="15.75">
      <c r="C212" s="15"/>
    </row>
    <row r="213" ht="15.75">
      <c r="C213" s="15"/>
    </row>
    <row r="214" ht="15.75">
      <c r="C214" s="15"/>
    </row>
    <row r="215" ht="15.75">
      <c r="C215" s="15"/>
    </row>
    <row r="216" ht="15.75">
      <c r="C216" s="15"/>
    </row>
    <row r="217" ht="15.75">
      <c r="C217" s="15"/>
    </row>
    <row r="218" ht="15.75">
      <c r="C218" s="15"/>
    </row>
    <row r="219" ht="15.75">
      <c r="C219" s="15"/>
    </row>
    <row r="220" ht="15.75">
      <c r="C220" s="15"/>
    </row>
    <row r="221" ht="15.75">
      <c r="C221" s="15"/>
    </row>
    <row r="222" ht="15.75">
      <c r="C222" s="15"/>
    </row>
    <row r="223" ht="15.75">
      <c r="C223" s="15"/>
    </row>
    <row r="224" ht="15.75">
      <c r="C224" s="15"/>
    </row>
    <row r="225" ht="15.75">
      <c r="C225" s="15"/>
    </row>
    <row r="226" ht="15.75">
      <c r="C226" s="15"/>
    </row>
    <row r="227" ht="15.75">
      <c r="C227" s="15"/>
    </row>
    <row r="228" ht="15.75">
      <c r="C228" s="15"/>
    </row>
    <row r="229" ht="15.75">
      <c r="C229" s="15"/>
    </row>
    <row r="230" ht="15.75">
      <c r="C230" s="15"/>
    </row>
    <row r="231" ht="15.75">
      <c r="C231" s="15"/>
    </row>
    <row r="232" ht="15.75">
      <c r="C232" s="15"/>
    </row>
    <row r="233" ht="15.75">
      <c r="C233" s="15"/>
    </row>
    <row r="234" ht="15.75">
      <c r="C234" s="15"/>
    </row>
    <row r="235" ht="15.75">
      <c r="C235" s="15"/>
    </row>
    <row r="236" ht="15.75">
      <c r="C236" s="15"/>
    </row>
    <row r="237" ht="15.75">
      <c r="C237" s="15"/>
    </row>
    <row r="238" ht="15.75">
      <c r="C238" s="15"/>
    </row>
    <row r="239" ht="15.75">
      <c r="C239" s="15"/>
    </row>
    <row r="240" ht="15.75">
      <c r="C240" s="15"/>
    </row>
    <row r="241" ht="15.75">
      <c r="C241" s="15"/>
    </row>
    <row r="242" ht="15.75">
      <c r="C242" s="15"/>
    </row>
    <row r="243" ht="15.75">
      <c r="C243" s="15"/>
    </row>
    <row r="244" ht="15.75">
      <c r="C244" s="15"/>
    </row>
    <row r="245" ht="15.75">
      <c r="C245" s="15"/>
    </row>
    <row r="246" ht="15.75">
      <c r="C246" s="15"/>
    </row>
    <row r="247" ht="15.75">
      <c r="C247" s="15"/>
    </row>
    <row r="248" ht="15.75">
      <c r="C248" s="15"/>
    </row>
    <row r="249" ht="15.75">
      <c r="C249" s="15"/>
    </row>
    <row r="250" ht="15.75">
      <c r="C250" s="15"/>
    </row>
    <row r="251" ht="15.75">
      <c r="C251" s="15"/>
    </row>
    <row r="252" ht="15.75">
      <c r="C252" s="15"/>
    </row>
    <row r="253" ht="15.75">
      <c r="C253" s="15"/>
    </row>
    <row r="254" ht="15.75">
      <c r="C254" s="15"/>
    </row>
    <row r="255" ht="15.75">
      <c r="C255" s="15"/>
    </row>
    <row r="256" ht="15.75">
      <c r="C256" s="15"/>
    </row>
    <row r="257" ht="15.75">
      <c r="C257" s="15"/>
    </row>
    <row r="258" ht="15.75">
      <c r="C258" s="15"/>
    </row>
    <row r="259" ht="15.75">
      <c r="C259" s="15"/>
    </row>
    <row r="260" ht="15.75">
      <c r="C260" s="15"/>
    </row>
    <row r="261" ht="15.75">
      <c r="C261" s="15"/>
    </row>
    <row r="262" ht="15.75">
      <c r="C262" s="15"/>
    </row>
    <row r="263" ht="15.75">
      <c r="C263" s="15"/>
    </row>
    <row r="264" ht="15.75">
      <c r="C264" s="15"/>
    </row>
    <row r="265" ht="15.75">
      <c r="C265" s="15"/>
    </row>
    <row r="266" ht="15.75">
      <c r="C266" s="15"/>
    </row>
    <row r="267" ht="15.75">
      <c r="C267" s="15"/>
    </row>
    <row r="268" ht="15.75">
      <c r="C268" s="15"/>
    </row>
    <row r="269" ht="15.75">
      <c r="C269" s="15"/>
    </row>
    <row r="270" ht="15.75">
      <c r="C270" s="15"/>
    </row>
    <row r="271" ht="15.75">
      <c r="C271" s="15"/>
    </row>
    <row r="272" ht="15.75">
      <c r="C272" s="15"/>
    </row>
    <row r="273" ht="15.75">
      <c r="C273" s="15"/>
    </row>
    <row r="274" ht="15.75">
      <c r="C274" s="15"/>
    </row>
    <row r="275" ht="15.75">
      <c r="C275" s="15"/>
    </row>
    <row r="276" ht="15.75">
      <c r="C276" s="15"/>
    </row>
    <row r="277" ht="15.75">
      <c r="C277" s="15"/>
    </row>
    <row r="278" ht="15.75">
      <c r="C278" s="15"/>
    </row>
    <row r="279" ht="15.75">
      <c r="C279" s="15"/>
    </row>
    <row r="280" ht="15.75">
      <c r="C280" s="15"/>
    </row>
    <row r="281" ht="15.75">
      <c r="C281" s="15"/>
    </row>
    <row r="282" ht="15.75">
      <c r="C282" s="15"/>
    </row>
    <row r="283" ht="15.75">
      <c r="C283" s="15"/>
    </row>
    <row r="284" ht="15.75">
      <c r="C284" s="15"/>
    </row>
    <row r="285" ht="15.75">
      <c r="C285" s="15"/>
    </row>
    <row r="286" ht="15.75">
      <c r="C286" s="15"/>
    </row>
    <row r="287" ht="15.75">
      <c r="C287" s="15"/>
    </row>
    <row r="288" ht="15.75">
      <c r="C288" s="15"/>
    </row>
    <row r="289" ht="15.75">
      <c r="C289" s="15"/>
    </row>
    <row r="290" ht="15.75">
      <c r="C290" s="15"/>
    </row>
    <row r="291" ht="15.75">
      <c r="C291" s="15"/>
    </row>
    <row r="292" ht="15.75">
      <c r="C292" s="15"/>
    </row>
    <row r="293" ht="15.75">
      <c r="C293" s="15"/>
    </row>
    <row r="294" ht="15.75">
      <c r="C294" s="15"/>
    </row>
    <row r="295" ht="15.75">
      <c r="C295" s="15"/>
    </row>
    <row r="296" ht="15.75">
      <c r="C296" s="15"/>
    </row>
    <row r="297" ht="15.75">
      <c r="C297" s="15"/>
    </row>
    <row r="298" ht="15.75">
      <c r="C298" s="15"/>
    </row>
    <row r="299" ht="15.75">
      <c r="C299" s="15"/>
    </row>
    <row r="300" ht="15.75">
      <c r="C300" s="15"/>
    </row>
    <row r="301" ht="15.75">
      <c r="C301" s="15"/>
    </row>
    <row r="302" ht="15.75">
      <c r="C302" s="15"/>
    </row>
    <row r="303" ht="15.75">
      <c r="C303" s="15"/>
    </row>
    <row r="304" ht="15.75">
      <c r="C304" s="15"/>
    </row>
    <row r="305" ht="15.75">
      <c r="C305" s="15"/>
    </row>
    <row r="306" ht="15.75">
      <c r="C306" s="15"/>
    </row>
    <row r="307" ht="15.75">
      <c r="C307" s="15"/>
    </row>
    <row r="308" ht="15.75">
      <c r="C308" s="15"/>
    </row>
    <row r="309" ht="15.75">
      <c r="C309" s="15"/>
    </row>
    <row r="310" ht="15.75">
      <c r="C310" s="15"/>
    </row>
    <row r="311" ht="15.75">
      <c r="C311" s="15"/>
    </row>
    <row r="312" ht="15.75">
      <c r="C312" s="15"/>
    </row>
    <row r="313" ht="15.75">
      <c r="C313" s="15"/>
    </row>
    <row r="314" ht="15.75">
      <c r="C314" s="15"/>
    </row>
    <row r="315" ht="15.75">
      <c r="C315" s="15"/>
    </row>
    <row r="316" ht="15.75">
      <c r="C316" s="15"/>
    </row>
    <row r="317" ht="15.75">
      <c r="C317" s="15"/>
    </row>
    <row r="318" ht="15.75">
      <c r="C318" s="15"/>
    </row>
    <row r="319" ht="15.75">
      <c r="C319" s="15"/>
    </row>
    <row r="320" ht="15.75">
      <c r="C320" s="15"/>
    </row>
    <row r="321" ht="15.75">
      <c r="C321" s="15"/>
    </row>
    <row r="322" ht="15.75">
      <c r="C322" s="15"/>
    </row>
    <row r="323" ht="15.75">
      <c r="C323" s="15"/>
    </row>
    <row r="324" ht="15.75">
      <c r="C324" s="15"/>
    </row>
    <row r="325" ht="15.75">
      <c r="C325" s="15"/>
    </row>
    <row r="326" ht="15.75">
      <c r="C326" s="15"/>
    </row>
    <row r="327" ht="15.75">
      <c r="C327" s="15"/>
    </row>
    <row r="328" ht="15.75">
      <c r="C328" s="15"/>
    </row>
    <row r="329" ht="15.75">
      <c r="C329" s="15"/>
    </row>
    <row r="330" ht="15.75">
      <c r="C330" s="15"/>
    </row>
    <row r="331" ht="15.75">
      <c r="C331" s="15"/>
    </row>
    <row r="332" ht="15.75">
      <c r="C332" s="15"/>
    </row>
    <row r="333" ht="15.75">
      <c r="C333" s="15"/>
    </row>
    <row r="334" ht="15.75">
      <c r="C334" s="15"/>
    </row>
    <row r="335" ht="15.75">
      <c r="C335" s="15"/>
    </row>
    <row r="336" ht="15.75">
      <c r="C336" s="15"/>
    </row>
    <row r="337" ht="15.75">
      <c r="C337" s="15"/>
    </row>
    <row r="338" ht="15.75">
      <c r="C338" s="15"/>
    </row>
    <row r="339" ht="15.75">
      <c r="C339" s="15"/>
    </row>
    <row r="340" ht="15.75">
      <c r="C340" s="15"/>
    </row>
    <row r="341" ht="15.75">
      <c r="C341" s="15"/>
    </row>
    <row r="342" ht="15.75">
      <c r="C342" s="15"/>
    </row>
    <row r="343" ht="15.75">
      <c r="C343" s="15"/>
    </row>
    <row r="344" ht="15.75">
      <c r="C344" s="15"/>
    </row>
    <row r="345" ht="15.75">
      <c r="C345" s="15"/>
    </row>
    <row r="346" ht="15.75">
      <c r="C346" s="15"/>
    </row>
    <row r="347" ht="15.75">
      <c r="C347" s="15"/>
    </row>
    <row r="348" ht="15.75">
      <c r="C348" s="15"/>
    </row>
    <row r="349" ht="15.75">
      <c r="C349" s="15"/>
    </row>
    <row r="350" ht="15.75">
      <c r="C350" s="15"/>
    </row>
    <row r="351" ht="15.75">
      <c r="C351" s="15"/>
    </row>
    <row r="352" ht="15.75">
      <c r="C352" s="15"/>
    </row>
    <row r="353" ht="15.75">
      <c r="C353" s="15"/>
    </row>
    <row r="354" ht="15.75">
      <c r="C354" s="15"/>
    </row>
    <row r="355" ht="15.75">
      <c r="C355" s="15"/>
    </row>
    <row r="356" ht="15.75">
      <c r="C356" s="15"/>
    </row>
    <row r="357" ht="15.75">
      <c r="C357" s="15"/>
    </row>
    <row r="358" ht="15.75">
      <c r="C358" s="15"/>
    </row>
    <row r="359" ht="15.75">
      <c r="C359" s="15"/>
    </row>
    <row r="360" ht="15.75">
      <c r="C360" s="15"/>
    </row>
    <row r="361" ht="15.75">
      <c r="C361" s="15"/>
    </row>
    <row r="362" ht="15.75">
      <c r="C362" s="15"/>
    </row>
    <row r="363" ht="15.75">
      <c r="C363" s="15"/>
    </row>
    <row r="364" ht="15.75">
      <c r="C364" s="15"/>
    </row>
    <row r="365" ht="15.75">
      <c r="C365" s="15"/>
    </row>
    <row r="366" ht="15.75">
      <c r="C366" s="15"/>
    </row>
    <row r="367" ht="15.75">
      <c r="C367" s="15"/>
    </row>
    <row r="368" ht="15.75">
      <c r="C368" s="15"/>
    </row>
    <row r="369" ht="15.75">
      <c r="C369" s="15"/>
    </row>
    <row r="370" ht="15.75">
      <c r="C370" s="15"/>
    </row>
    <row r="371" ht="15.75">
      <c r="C371" s="15"/>
    </row>
    <row r="372" ht="15.75">
      <c r="C372" s="15"/>
    </row>
    <row r="373" ht="15.75">
      <c r="C373" s="15"/>
    </row>
    <row r="374" ht="15.75">
      <c r="C374" s="15"/>
    </row>
    <row r="375" ht="15.75">
      <c r="C375" s="15"/>
    </row>
    <row r="376" ht="15.75">
      <c r="C376" s="15"/>
    </row>
    <row r="377" ht="15.75">
      <c r="C377" s="15"/>
    </row>
    <row r="378" ht="15.75">
      <c r="C378" s="15"/>
    </row>
    <row r="379" ht="15.75">
      <c r="C379" s="15"/>
    </row>
    <row r="380" ht="15.75">
      <c r="C380" s="15"/>
    </row>
    <row r="381" ht="15.75">
      <c r="C381" s="15"/>
    </row>
    <row r="382" ht="15.75">
      <c r="C382" s="15"/>
    </row>
    <row r="383" ht="15.75">
      <c r="C383" s="15"/>
    </row>
    <row r="384" ht="15.75">
      <c r="C384" s="15"/>
    </row>
    <row r="385" ht="15.75">
      <c r="C385" s="15"/>
    </row>
    <row r="386" ht="15.75">
      <c r="C386" s="15"/>
    </row>
    <row r="387" ht="15.75">
      <c r="C387" s="15"/>
    </row>
    <row r="388" ht="15.75">
      <c r="C388" s="15"/>
    </row>
    <row r="389" ht="15.75">
      <c r="C389" s="15"/>
    </row>
    <row r="390" ht="15.75">
      <c r="C390" s="15"/>
    </row>
    <row r="391" ht="15.75">
      <c r="C391" s="15"/>
    </row>
    <row r="392" ht="15.75">
      <c r="C392" s="15"/>
    </row>
    <row r="393" ht="15.75">
      <c r="C393" s="15"/>
    </row>
    <row r="394" ht="15.75">
      <c r="C394" s="15"/>
    </row>
    <row r="395" ht="15.75">
      <c r="C395" s="15"/>
    </row>
    <row r="396" ht="15.75">
      <c r="C396" s="15"/>
    </row>
    <row r="397" ht="15.75">
      <c r="C397" s="15"/>
    </row>
    <row r="398" ht="15.75">
      <c r="C398" s="15"/>
    </row>
    <row r="399" ht="15.75">
      <c r="C399" s="15"/>
    </row>
    <row r="400" ht="15.75">
      <c r="C400" s="15"/>
    </row>
    <row r="401" ht="15.75">
      <c r="C401" s="15"/>
    </row>
    <row r="402" ht="15.75">
      <c r="C402" s="15"/>
    </row>
    <row r="403" ht="15.75">
      <c r="C403" s="15"/>
    </row>
    <row r="404" ht="15.75">
      <c r="C404" s="15"/>
    </row>
    <row r="405" ht="15.75">
      <c r="C405" s="15"/>
    </row>
    <row r="406" ht="15.75">
      <c r="C406" s="15"/>
    </row>
    <row r="407" ht="15.75">
      <c r="C407" s="15"/>
    </row>
    <row r="408" ht="15.75">
      <c r="C408" s="15"/>
    </row>
    <row r="409" ht="15.75">
      <c r="C409" s="15"/>
    </row>
    <row r="410" ht="15.75">
      <c r="C410" s="15"/>
    </row>
    <row r="411" ht="15.75">
      <c r="C411" s="15"/>
    </row>
    <row r="412" ht="15.75">
      <c r="C412" s="15"/>
    </row>
    <row r="413" ht="15.75">
      <c r="C413" s="15"/>
    </row>
    <row r="414" ht="15.75">
      <c r="C414" s="15"/>
    </row>
    <row r="415" ht="15.75">
      <c r="C415" s="15"/>
    </row>
    <row r="416" ht="15.75">
      <c r="C416" s="15"/>
    </row>
    <row r="417" ht="15.75">
      <c r="C417" s="15"/>
    </row>
    <row r="418" ht="15.75">
      <c r="C418" s="15"/>
    </row>
    <row r="419" ht="15.75">
      <c r="C419" s="15"/>
    </row>
    <row r="420" ht="15.75">
      <c r="C420" s="15"/>
    </row>
    <row r="421" ht="15.75">
      <c r="C421" s="15"/>
    </row>
    <row r="422" ht="15.75">
      <c r="C422" s="15"/>
    </row>
    <row r="423" ht="15.75">
      <c r="C423" s="15"/>
    </row>
    <row r="424" ht="15.75">
      <c r="C424" s="15"/>
    </row>
    <row r="425" ht="15.75">
      <c r="C425" s="15"/>
    </row>
    <row r="426" ht="15.75">
      <c r="C426" s="15"/>
    </row>
    <row r="427" ht="15.75">
      <c r="C427" s="15"/>
    </row>
    <row r="428" ht="15.75">
      <c r="C428" s="15"/>
    </row>
    <row r="429" ht="15.75">
      <c r="C429" s="15"/>
    </row>
    <row r="430" ht="15.75">
      <c r="C430" s="15"/>
    </row>
    <row r="431" ht="15.75">
      <c r="C431" s="15"/>
    </row>
    <row r="432" ht="15.75">
      <c r="C432" s="15"/>
    </row>
    <row r="433" ht="15.75">
      <c r="C433" s="15"/>
    </row>
    <row r="434" ht="15.75">
      <c r="C434" s="15"/>
    </row>
    <row r="435" ht="15.75">
      <c r="C435" s="15"/>
    </row>
    <row r="436" ht="15.75">
      <c r="C436" s="15"/>
    </row>
    <row r="437" ht="15.75">
      <c r="C437" s="15"/>
    </row>
    <row r="438" ht="15.75">
      <c r="C438" s="15"/>
    </row>
    <row r="439" ht="15.75">
      <c r="C439" s="15"/>
    </row>
    <row r="440" ht="15.75">
      <c r="C440" s="15"/>
    </row>
    <row r="441" ht="15.75">
      <c r="C441" s="15"/>
    </row>
    <row r="442" ht="15.75">
      <c r="C442" s="15"/>
    </row>
    <row r="443" ht="15.75">
      <c r="C443" s="15"/>
    </row>
    <row r="444" ht="15.75">
      <c r="C444" s="15"/>
    </row>
    <row r="445" ht="15.75">
      <c r="C445" s="15"/>
    </row>
    <row r="446" ht="15.75">
      <c r="C446" s="15"/>
    </row>
    <row r="447" ht="15.75">
      <c r="C447" s="15"/>
    </row>
    <row r="448" ht="15.75">
      <c r="C448" s="15"/>
    </row>
    <row r="449" ht="15.75">
      <c r="C449" s="15"/>
    </row>
    <row r="450" ht="15.75">
      <c r="C450" s="15"/>
    </row>
    <row r="451" ht="15.75">
      <c r="C451" s="15"/>
    </row>
    <row r="452" ht="15.75">
      <c r="C452" s="15"/>
    </row>
    <row r="453" ht="15.75">
      <c r="C453" s="15"/>
    </row>
    <row r="454" ht="15.75">
      <c r="C454" s="15"/>
    </row>
    <row r="455" ht="15.75">
      <c r="C455" s="15"/>
    </row>
    <row r="456" ht="15.75">
      <c r="C456" s="15"/>
    </row>
    <row r="457" ht="15.75">
      <c r="C457" s="15"/>
    </row>
    <row r="458" ht="15.75">
      <c r="C458" s="15"/>
    </row>
    <row r="459" ht="15.75">
      <c r="C459" s="15"/>
    </row>
    <row r="460" ht="15.75">
      <c r="C460" s="15"/>
    </row>
    <row r="461" ht="15.75">
      <c r="C461" s="15"/>
    </row>
    <row r="462" ht="15.75">
      <c r="C462" s="15"/>
    </row>
    <row r="463" ht="15.75">
      <c r="C463" s="15"/>
    </row>
    <row r="464" ht="15.75">
      <c r="C464" s="15"/>
    </row>
    <row r="465" ht="15.75">
      <c r="C465" s="15"/>
    </row>
    <row r="466" ht="15.75">
      <c r="C466" s="15"/>
    </row>
    <row r="467" ht="15.75">
      <c r="C467" s="15"/>
    </row>
    <row r="468" ht="15.75">
      <c r="C468" s="15"/>
    </row>
    <row r="469" ht="15.75">
      <c r="C469" s="15"/>
    </row>
    <row r="470" ht="15.75">
      <c r="C470" s="15"/>
    </row>
    <row r="471" ht="15.75">
      <c r="C471" s="15"/>
    </row>
    <row r="472" ht="15.75">
      <c r="C472" s="15"/>
    </row>
    <row r="473" ht="15.75">
      <c r="C473" s="15"/>
    </row>
    <row r="474" ht="15.75">
      <c r="C474" s="15"/>
    </row>
    <row r="475" ht="15.75">
      <c r="C475" s="15"/>
    </row>
    <row r="476" ht="15.75">
      <c r="C476" s="15"/>
    </row>
    <row r="477" ht="15.75">
      <c r="C477" s="15"/>
    </row>
    <row r="478" ht="15.75">
      <c r="C478" s="15"/>
    </row>
    <row r="479" ht="15.75">
      <c r="C479" s="15"/>
    </row>
    <row r="480" ht="15.75">
      <c r="C480" s="15"/>
    </row>
    <row r="481" ht="15.75">
      <c r="C481" s="15"/>
    </row>
    <row r="482" ht="15.75">
      <c r="C482" s="15"/>
    </row>
    <row r="483" ht="15.75">
      <c r="C483" s="15"/>
    </row>
    <row r="484" ht="15.75">
      <c r="C484" s="15"/>
    </row>
    <row r="485" ht="15.75">
      <c r="C485" s="15"/>
    </row>
    <row r="486" ht="15.75">
      <c r="C486" s="15"/>
    </row>
    <row r="487" ht="15.75">
      <c r="C487" s="15"/>
    </row>
    <row r="488" ht="15.75">
      <c r="C488" s="15"/>
    </row>
    <row r="489" ht="15.75">
      <c r="C489" s="15"/>
    </row>
    <row r="490" ht="15.75">
      <c r="C490" s="15"/>
    </row>
    <row r="491" ht="15.75">
      <c r="C491" s="15"/>
    </row>
    <row r="492" ht="15.75">
      <c r="C492" s="15"/>
    </row>
    <row r="493" ht="15.75">
      <c r="C493" s="15"/>
    </row>
    <row r="494" ht="15.75">
      <c r="C494" s="15"/>
    </row>
    <row r="495" ht="15.75">
      <c r="C495" s="15"/>
    </row>
    <row r="496" ht="15.75">
      <c r="C496" s="15"/>
    </row>
    <row r="497" ht="15.75">
      <c r="C497" s="15"/>
    </row>
    <row r="498" ht="15.75">
      <c r="C498" s="15"/>
    </row>
    <row r="499" ht="15.75">
      <c r="C499" s="15"/>
    </row>
    <row r="500" ht="15.75">
      <c r="C500" s="15"/>
    </row>
    <row r="501" ht="15.75">
      <c r="C501" s="15"/>
    </row>
    <row r="502" ht="15.75">
      <c r="C502" s="15"/>
    </row>
    <row r="503" ht="15.75">
      <c r="C503" s="15"/>
    </row>
    <row r="504" ht="15.75">
      <c r="C504" s="15"/>
    </row>
    <row r="505" ht="15.75">
      <c r="C505" s="15"/>
    </row>
    <row r="506" ht="15.75">
      <c r="C506" s="15"/>
    </row>
    <row r="507" ht="15.75">
      <c r="C507" s="15"/>
    </row>
    <row r="508" ht="15.75">
      <c r="C508" s="15"/>
    </row>
    <row r="509" ht="15.75">
      <c r="C509" s="15"/>
    </row>
    <row r="510" ht="15.75">
      <c r="C510" s="15"/>
    </row>
    <row r="511" ht="15.75">
      <c r="C511" s="15"/>
    </row>
    <row r="512" ht="15.75">
      <c r="C512" s="15"/>
    </row>
    <row r="513" ht="15.75">
      <c r="C513" s="15"/>
    </row>
    <row r="514" ht="15.75">
      <c r="C514" s="15"/>
    </row>
    <row r="515" ht="15.75">
      <c r="C515" s="15"/>
    </row>
    <row r="516" ht="15.75">
      <c r="C516" s="15"/>
    </row>
    <row r="517" ht="15.75">
      <c r="C517" s="15"/>
    </row>
    <row r="518" ht="15.75">
      <c r="C518" s="15"/>
    </row>
    <row r="519" ht="15.75">
      <c r="C519" s="15"/>
    </row>
    <row r="520" ht="15.75">
      <c r="C520" s="15"/>
    </row>
    <row r="521" ht="15.75">
      <c r="C521" s="15"/>
    </row>
    <row r="522" ht="15.75">
      <c r="C522" s="15"/>
    </row>
    <row r="523" ht="15.75">
      <c r="C523" s="15"/>
    </row>
    <row r="524" ht="15.75">
      <c r="C524" s="15"/>
    </row>
    <row r="525" ht="15.75">
      <c r="C525" s="15"/>
    </row>
    <row r="526" ht="15.75">
      <c r="C526" s="15"/>
    </row>
    <row r="527" ht="15.75">
      <c r="C527" s="15"/>
    </row>
    <row r="528" ht="15.75">
      <c r="C528" s="15"/>
    </row>
    <row r="529" ht="15.75">
      <c r="C529" s="15"/>
    </row>
    <row r="530" ht="15.75">
      <c r="C530" s="15"/>
    </row>
    <row r="531" ht="15.75">
      <c r="C531" s="15"/>
    </row>
    <row r="532" ht="15.75">
      <c r="C532" s="15"/>
    </row>
    <row r="533" ht="15.75">
      <c r="C533" s="15"/>
    </row>
    <row r="534" ht="15.75">
      <c r="C534" s="15"/>
    </row>
    <row r="535" ht="15.75">
      <c r="C535" s="15"/>
    </row>
    <row r="536" ht="15.75">
      <c r="C536" s="15"/>
    </row>
    <row r="537" ht="15.75">
      <c r="C537" s="15"/>
    </row>
    <row r="538" ht="15.75">
      <c r="C538" s="15"/>
    </row>
    <row r="539" ht="15.75">
      <c r="C539" s="15"/>
    </row>
    <row r="540" ht="15.75">
      <c r="C540" s="15"/>
    </row>
    <row r="541" ht="15.75">
      <c r="C541" s="15"/>
    </row>
    <row r="542" ht="15.75">
      <c r="C542" s="15"/>
    </row>
    <row r="543" ht="15.75">
      <c r="C543" s="15"/>
    </row>
    <row r="544" ht="15.75">
      <c r="C544" s="15"/>
    </row>
    <row r="545" ht="15.75">
      <c r="C545" s="15"/>
    </row>
    <row r="546" ht="15.75">
      <c r="C546" s="15"/>
    </row>
    <row r="547" ht="15.75">
      <c r="C547" s="15"/>
    </row>
    <row r="548" ht="15.75">
      <c r="C548" s="15"/>
    </row>
    <row r="549" ht="15.75">
      <c r="C549" s="15"/>
    </row>
    <row r="550" ht="15.75">
      <c r="C550" s="15"/>
    </row>
    <row r="551" ht="15.75">
      <c r="C551" s="15"/>
    </row>
    <row r="552" ht="15.75">
      <c r="C552" s="15"/>
    </row>
    <row r="553" ht="15.75">
      <c r="C553" s="15"/>
    </row>
    <row r="554" ht="15.75">
      <c r="C554" s="15"/>
    </row>
    <row r="555" ht="15.75">
      <c r="C555" s="15"/>
    </row>
    <row r="556" ht="15.75">
      <c r="C556" s="15"/>
    </row>
    <row r="557" ht="15.75">
      <c r="C557" s="15"/>
    </row>
    <row r="558" ht="15.75">
      <c r="C558" s="15"/>
    </row>
    <row r="559" ht="15.75">
      <c r="C559" s="15"/>
    </row>
    <row r="560" ht="15.75">
      <c r="C560" s="15"/>
    </row>
    <row r="561" ht="15.75">
      <c r="C561" s="15"/>
    </row>
    <row r="562" ht="15.75">
      <c r="C562" s="15"/>
    </row>
    <row r="563" ht="15.75">
      <c r="C563" s="15"/>
    </row>
    <row r="564" ht="15.75">
      <c r="C564" s="15"/>
    </row>
    <row r="565" ht="15.75">
      <c r="C565" s="15"/>
    </row>
    <row r="566" ht="15.75">
      <c r="C566" s="15"/>
    </row>
    <row r="567" ht="15.75">
      <c r="C567" s="15"/>
    </row>
    <row r="568" ht="15.75">
      <c r="C568" s="15"/>
    </row>
    <row r="569" ht="15.75">
      <c r="C569" s="15"/>
    </row>
    <row r="570" ht="15.75">
      <c r="C570" s="15"/>
    </row>
    <row r="571" ht="15.75">
      <c r="C571" s="15"/>
    </row>
    <row r="572" ht="15.75">
      <c r="C572" s="15"/>
    </row>
    <row r="573" ht="15.75">
      <c r="C573" s="15"/>
    </row>
    <row r="574" ht="15.75">
      <c r="C574" s="15"/>
    </row>
    <row r="575" ht="15.75">
      <c r="C575" s="15"/>
    </row>
    <row r="576" ht="15.75">
      <c r="C576" s="15"/>
    </row>
    <row r="577" ht="15.75">
      <c r="C577" s="15"/>
    </row>
    <row r="578" ht="15.75">
      <c r="C578" s="15"/>
    </row>
    <row r="579" ht="15.75">
      <c r="C579" s="15"/>
    </row>
    <row r="580" ht="15.75">
      <c r="C580" s="15"/>
    </row>
    <row r="581" ht="15.75">
      <c r="C581" s="15"/>
    </row>
    <row r="582" ht="15.75">
      <c r="C582" s="15"/>
    </row>
    <row r="583" ht="15.75">
      <c r="C583" s="15"/>
    </row>
    <row r="584" ht="15.75">
      <c r="C584" s="15"/>
    </row>
    <row r="585" ht="15.75">
      <c r="C585" s="15"/>
    </row>
    <row r="586" ht="15.75">
      <c r="C586" s="15"/>
    </row>
    <row r="587" ht="15.75">
      <c r="C587" s="15"/>
    </row>
    <row r="588" ht="15.75">
      <c r="C588" s="15"/>
    </row>
    <row r="589" ht="15.75">
      <c r="C589" s="15"/>
    </row>
    <row r="590" ht="15.75">
      <c r="C590" s="15"/>
    </row>
    <row r="591" ht="15.75">
      <c r="C591" s="15"/>
    </row>
    <row r="592" ht="15.75">
      <c r="C592" s="15"/>
    </row>
    <row r="593" ht="15.75">
      <c r="C593" s="15"/>
    </row>
    <row r="594" ht="15.75">
      <c r="C594" s="15"/>
    </row>
    <row r="595" ht="15.75">
      <c r="C595" s="15"/>
    </row>
    <row r="596" ht="15.75">
      <c r="C596" s="15"/>
    </row>
    <row r="597" ht="15.75">
      <c r="C597" s="15"/>
    </row>
    <row r="598" ht="15.75">
      <c r="C598" s="15"/>
    </row>
    <row r="599" ht="15.75">
      <c r="C599" s="15"/>
    </row>
    <row r="600" ht="15.75">
      <c r="C600" s="15"/>
    </row>
    <row r="601" ht="15.75">
      <c r="C601" s="15"/>
    </row>
    <row r="602" ht="15.75">
      <c r="C602" s="15"/>
    </row>
    <row r="603" ht="15.75">
      <c r="C603" s="15"/>
    </row>
    <row r="604" ht="15.75">
      <c r="C604" s="15"/>
    </row>
    <row r="605" ht="15.75">
      <c r="C605" s="15"/>
    </row>
    <row r="606" ht="15.75">
      <c r="C606" s="15"/>
    </row>
    <row r="607" ht="15.75">
      <c r="C607" s="15"/>
    </row>
  </sheetData>
  <mergeCells count="5">
    <mergeCell ref="E1:L1"/>
    <mergeCell ref="E2:F2"/>
    <mergeCell ref="G2:H2"/>
    <mergeCell ref="K2:L2"/>
    <mergeCell ref="I2:J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CE,Félkövér"&amp;14Javaslatok a konkrét díjakra
2007.01.01-től&amp;R&amp;"Times New Roman CE,Dőlt"&amp;14 7.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zoomScale="130" zoomScaleNormal="130" workbookViewId="0" topLeftCell="A1">
      <selection activeCell="E17" sqref="E17"/>
    </sheetView>
  </sheetViews>
  <sheetFormatPr defaultColWidth="8.796875" defaultRowHeight="15"/>
  <cols>
    <col min="1" max="1" width="11.59765625" style="15" customWidth="1"/>
    <col min="2" max="2" width="16" style="15" customWidth="1"/>
    <col min="3" max="3" width="17.5" style="15" customWidth="1"/>
    <col min="4" max="4" width="14" style="15" customWidth="1"/>
    <col min="5" max="5" width="13.3984375" style="15" customWidth="1"/>
    <col min="6" max="6" width="9" style="15" customWidth="1"/>
  </cols>
  <sheetData>
    <row r="1" spans="1:6" ht="15.75">
      <c r="A1" s="269" t="s">
        <v>24</v>
      </c>
      <c r="B1" s="269" t="s">
        <v>119</v>
      </c>
      <c r="C1" s="269" t="s">
        <v>120</v>
      </c>
      <c r="D1" s="270" t="s">
        <v>121</v>
      </c>
      <c r="E1" s="270" t="s">
        <v>122</v>
      </c>
      <c r="F1" s="270" t="s">
        <v>43</v>
      </c>
    </row>
    <row r="2" spans="1:6" ht="15.75">
      <c r="A2" s="47"/>
      <c r="B2" s="271" t="s">
        <v>52</v>
      </c>
      <c r="C2" s="271" t="s">
        <v>52</v>
      </c>
      <c r="D2" s="38" t="s">
        <v>52</v>
      </c>
      <c r="E2" s="38" t="s">
        <v>52</v>
      </c>
      <c r="F2" s="38" t="s">
        <v>44</v>
      </c>
    </row>
    <row r="3" spans="1:18" s="14" customFormat="1" ht="15.75">
      <c r="A3" s="46" t="s">
        <v>123</v>
      </c>
      <c r="B3" s="272">
        <v>83071</v>
      </c>
      <c r="C3" s="272" t="s">
        <v>124</v>
      </c>
      <c r="D3" s="273">
        <f>SUM(B3:C3)</f>
        <v>83071</v>
      </c>
      <c r="E3" s="274">
        <f>D3*1.25</f>
        <v>103838.75</v>
      </c>
      <c r="F3" s="275">
        <v>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6" ht="15.75">
      <c r="A4" s="46" t="s">
        <v>25</v>
      </c>
      <c r="B4" s="272">
        <v>83942</v>
      </c>
      <c r="C4" s="272" t="s">
        <v>125</v>
      </c>
      <c r="D4" s="273">
        <f>SUM(B4:C4)</f>
        <v>83942</v>
      </c>
      <c r="E4" s="274">
        <f aca="true" t="shared" si="0" ref="E4:E14">D4*1.25</f>
        <v>104927.5</v>
      </c>
      <c r="F4" s="276">
        <f aca="true" t="shared" si="1" ref="F4:F16">D4/D3</f>
        <v>1.0104850068014108</v>
      </c>
    </row>
    <row r="5" spans="1:6" ht="15.75">
      <c r="A5" s="46" t="s">
        <v>26</v>
      </c>
      <c r="B5" s="272">
        <v>109088</v>
      </c>
      <c r="C5" s="272">
        <v>15902</v>
      </c>
      <c r="D5" s="273">
        <f>B5+C5</f>
        <v>124990</v>
      </c>
      <c r="E5" s="274">
        <f t="shared" si="0"/>
        <v>156237.5</v>
      </c>
      <c r="F5" s="276">
        <f t="shared" si="1"/>
        <v>1.4890043125014891</v>
      </c>
    </row>
    <row r="6" spans="1:6" ht="15.75">
      <c r="A6" s="277" t="s">
        <v>27</v>
      </c>
      <c r="B6" s="272">
        <v>86260</v>
      </c>
      <c r="C6" s="272">
        <v>39259</v>
      </c>
      <c r="D6" s="273">
        <f>B6+C6</f>
        <v>125519</v>
      </c>
      <c r="E6" s="274">
        <f t="shared" si="0"/>
        <v>156898.75</v>
      </c>
      <c r="F6" s="276">
        <f t="shared" si="1"/>
        <v>1.004232338587087</v>
      </c>
    </row>
    <row r="7" spans="1:6" ht="15.75">
      <c r="A7" s="277" t="s">
        <v>50</v>
      </c>
      <c r="B7" s="272">
        <v>101778</v>
      </c>
      <c r="C7" s="272">
        <v>27450</v>
      </c>
      <c r="D7" s="273">
        <f>B7+C7</f>
        <v>129228</v>
      </c>
      <c r="E7" s="274">
        <f t="shared" si="0"/>
        <v>161535</v>
      </c>
      <c r="F7" s="276">
        <f t="shared" si="1"/>
        <v>1.0295493112596499</v>
      </c>
    </row>
    <row r="8" spans="1:6" ht="15.75">
      <c r="A8" s="277" t="s">
        <v>126</v>
      </c>
      <c r="B8" s="272">
        <v>117368</v>
      </c>
      <c r="C8" s="272"/>
      <c r="D8" s="273">
        <f>B8</f>
        <v>117368</v>
      </c>
      <c r="E8" s="274">
        <f t="shared" si="0"/>
        <v>146710</v>
      </c>
      <c r="F8" s="276">
        <f t="shared" si="1"/>
        <v>0.9082242238524159</v>
      </c>
    </row>
    <row r="9" spans="1:6" ht="15.75">
      <c r="A9" s="277" t="s">
        <v>127</v>
      </c>
      <c r="B9" s="272">
        <v>126092</v>
      </c>
      <c r="C9" s="272"/>
      <c r="D9" s="273">
        <v>126092</v>
      </c>
      <c r="E9" s="274">
        <f t="shared" si="0"/>
        <v>157615</v>
      </c>
      <c r="F9" s="276">
        <f t="shared" si="1"/>
        <v>1.0743303114988754</v>
      </c>
    </row>
    <row r="10" spans="1:6" ht="15.75">
      <c r="A10" s="277" t="s">
        <v>128</v>
      </c>
      <c r="B10" s="272">
        <v>134975</v>
      </c>
      <c r="C10" s="272">
        <v>18601</v>
      </c>
      <c r="D10" s="273">
        <f>B10+C10</f>
        <v>153576</v>
      </c>
      <c r="E10" s="274">
        <f t="shared" si="0"/>
        <v>191970</v>
      </c>
      <c r="F10" s="276">
        <f t="shared" si="1"/>
        <v>1.2179678330108175</v>
      </c>
    </row>
    <row r="11" spans="1:6" ht="15.75">
      <c r="A11" s="277" t="s">
        <v>129</v>
      </c>
      <c r="B11" s="272">
        <v>144736</v>
      </c>
      <c r="C11" s="272">
        <v>18000</v>
      </c>
      <c r="D11" s="273">
        <f>B11+C11</f>
        <v>162736</v>
      </c>
      <c r="E11" s="274">
        <f t="shared" si="0"/>
        <v>203420</v>
      </c>
      <c r="F11" s="276">
        <f t="shared" si="1"/>
        <v>1.0596447361566912</v>
      </c>
    </row>
    <row r="12" spans="1:6" ht="15.75">
      <c r="A12" s="277" t="s">
        <v>130</v>
      </c>
      <c r="B12" s="272">
        <v>150511</v>
      </c>
      <c r="C12" s="272">
        <v>19704</v>
      </c>
      <c r="D12" s="273">
        <f>SUM(B12:C12)</f>
        <v>170215</v>
      </c>
      <c r="E12" s="274">
        <f t="shared" si="0"/>
        <v>212768.75</v>
      </c>
      <c r="F12" s="276">
        <f t="shared" si="1"/>
        <v>1.0459578704158883</v>
      </c>
    </row>
    <row r="13" spans="1:6" ht="15.75">
      <c r="A13" s="46" t="s">
        <v>131</v>
      </c>
      <c r="B13" s="272">
        <v>158177</v>
      </c>
      <c r="C13" s="272">
        <v>18218</v>
      </c>
      <c r="D13" s="273">
        <f>SUM(B13:C13)</f>
        <v>176395</v>
      </c>
      <c r="E13" s="274">
        <f t="shared" si="0"/>
        <v>220493.75</v>
      </c>
      <c r="F13" s="276">
        <f t="shared" si="1"/>
        <v>1.036307023470317</v>
      </c>
    </row>
    <row r="14" spans="1:6" ht="15.75">
      <c r="A14" s="46" t="s">
        <v>55</v>
      </c>
      <c r="B14" s="272">
        <v>163499</v>
      </c>
      <c r="C14" s="278">
        <v>19000</v>
      </c>
      <c r="D14" s="273">
        <f>SUM(B14:C14)</f>
        <v>182499</v>
      </c>
      <c r="E14" s="274">
        <f t="shared" si="0"/>
        <v>228123.75</v>
      </c>
      <c r="F14" s="276">
        <f t="shared" si="1"/>
        <v>1.034604155446583</v>
      </c>
    </row>
    <row r="15" spans="1:6" ht="15.75">
      <c r="A15" s="46" t="s">
        <v>132</v>
      </c>
      <c r="B15" s="279">
        <f>B14*'[1]Képlet'!G26</f>
        <v>171986.87671984328</v>
      </c>
      <c r="C15" s="280">
        <v>19000</v>
      </c>
      <c r="D15" s="281">
        <f>SUM(B15:C15)</f>
        <v>190986.87671984328</v>
      </c>
      <c r="E15" s="282">
        <f>D15*1.2</f>
        <v>229184.25206381193</v>
      </c>
      <c r="F15" s="276">
        <f t="shared" si="1"/>
        <v>1.046509168378146</v>
      </c>
    </row>
    <row r="16" spans="1:6" ht="15.75">
      <c r="A16" s="46" t="s">
        <v>133</v>
      </c>
      <c r="B16" s="302">
        <f>B15*Képlet!G26</f>
        <v>183985.47284727733</v>
      </c>
      <c r="C16" s="302">
        <v>20000</v>
      </c>
      <c r="D16" s="303">
        <f>SUM(B16:C16)</f>
        <v>203985.47284727733</v>
      </c>
      <c r="E16" s="303">
        <f>D16*1.2</f>
        <v>244782.56741673278</v>
      </c>
      <c r="F16" s="304">
        <f t="shared" si="1"/>
        <v>1.0680601534025898</v>
      </c>
    </row>
    <row r="17" spans="1:6" ht="15.75">
      <c r="A17" s="46" t="s">
        <v>134</v>
      </c>
      <c r="B17" s="279"/>
      <c r="C17" s="279"/>
      <c r="D17" s="281"/>
      <c r="E17" s="281"/>
      <c r="F17" s="12"/>
    </row>
    <row r="18" spans="1:6" ht="15.75">
      <c r="A18" s="46" t="s">
        <v>135</v>
      </c>
      <c r="B18" s="279"/>
      <c r="C18" s="279"/>
      <c r="D18" s="281"/>
      <c r="E18" s="281"/>
      <c r="F18" s="12"/>
    </row>
    <row r="19" spans="1:6" ht="15.75">
      <c r="A19" s="47"/>
      <c r="B19" s="283"/>
      <c r="C19" s="283"/>
      <c r="D19" s="284"/>
      <c r="E19" s="284"/>
      <c r="F19" s="13"/>
    </row>
    <row r="20" spans="1:6" ht="15.75">
      <c r="A20" s="285" t="s">
        <v>31</v>
      </c>
      <c r="B20" s="286">
        <f>SUM(B3:B19)</f>
        <v>1815469.3495671207</v>
      </c>
      <c r="C20" s="286">
        <f>SUM(C3:C19)</f>
        <v>215134</v>
      </c>
      <c r="D20" s="286">
        <f>SUM(D3:D19)</f>
        <v>2030603.3495671207</v>
      </c>
      <c r="E20" s="286">
        <f>SUM(E3:E19)</f>
        <v>2518505.5694805444</v>
      </c>
      <c r="F20" s="28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CE,Félkövér"&amp;14Koncessziós díj befizetései&amp;R&amp;"Times New Roman CE,Dőlt"&amp;14 7.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Kaposvári Vizművek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András</dc:creator>
  <cp:keywords/>
  <dc:description/>
  <cp:lastModifiedBy>Brantmüller Zsoltné</cp:lastModifiedBy>
  <cp:lastPrinted>2006-10-03T13:34:02Z</cp:lastPrinted>
  <dcterms:created xsi:type="dcterms:W3CDTF">1997-09-05T05:37:34Z</dcterms:created>
  <dcterms:modified xsi:type="dcterms:W3CDTF">2006-10-03T14:30:26Z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