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II.Rm" sheetId="1" r:id="rId1"/>
  </sheets>
  <definedNames>
    <definedName name="_xlnm.Print_Titles" localSheetId="0">'II.Rm'!$1:$1</definedName>
    <definedName name="_xlnm.Print_Area" localSheetId="0">'II.Rm'!$A$1:$I$192</definedName>
  </definedNames>
  <calcPr fullCalcOnLoad="1"/>
</workbook>
</file>

<file path=xl/sharedStrings.xml><?xml version="1.0" encoding="utf-8"?>
<sst xmlns="http://schemas.openxmlformats.org/spreadsheetml/2006/main" count="400" uniqueCount="246">
  <si>
    <t>Megnevezés</t>
  </si>
  <si>
    <t>2006.évi  eredeti előirányzat</t>
  </si>
  <si>
    <t>2006.évi mód. előirányzat</t>
  </si>
  <si>
    <t>Pótigény ill.átcsop.</t>
  </si>
  <si>
    <t xml:space="preserve">   Mód. új előirányzat</t>
  </si>
  <si>
    <t>Megjegyzés</t>
  </si>
  <si>
    <t>Közlekedés</t>
  </si>
  <si>
    <t>Á</t>
  </si>
  <si>
    <t>Toponár-Kaposvár összekötő úthoz  terület vásárlás</t>
  </si>
  <si>
    <t>Parkoló építése Béke u.97-99 elött    kb. 26 db</t>
  </si>
  <si>
    <t>B5</t>
  </si>
  <si>
    <t>Átcsop.Földút és járdaép.prog.ei-hoz 873eft, ill.megtak.1.608eft</t>
  </si>
  <si>
    <t>Földút és járdaépítési program 2005.</t>
  </si>
  <si>
    <t>B1</t>
  </si>
  <si>
    <t xml:space="preserve">Közl.építési tervek: utak, járdák, parkoló, csomópont (6 db) </t>
  </si>
  <si>
    <t>Kossuth tér üzemeltetők által nem vállalt közmű-kiváltásai, egyéb munkák</t>
  </si>
  <si>
    <t>Ú</t>
  </si>
  <si>
    <t>Földút és járdaépítési program  2006.</t>
  </si>
  <si>
    <t xml:space="preserve">                             Szabó Pál u déli oldal járdaépítés</t>
  </si>
  <si>
    <t xml:space="preserve">                             Buzsáki u.2-6 belső út</t>
  </si>
  <si>
    <t>Átcsop.Béke u. parkoló ei-ból  873eft</t>
  </si>
  <si>
    <t xml:space="preserve">                             Keletivánfa u vége: lépcsős járda átépítése</t>
  </si>
  <si>
    <t xml:space="preserve">                             Fazekas M. u. vége</t>
  </si>
  <si>
    <t>Buszvárók telepítése</t>
  </si>
  <si>
    <t>Csík F. sétány hosszabbítása (út, parkoló, járda, buszforduló)</t>
  </si>
  <si>
    <t>Fő u - Anna u. körforgalmú csomópont építése</t>
  </si>
  <si>
    <t>Megtakarítás</t>
  </si>
  <si>
    <t>Ezredév u. szélesítése</t>
  </si>
  <si>
    <t>Átcsop.  Útfelújítás</t>
  </si>
  <si>
    <t>Ady E. u. gyalogos forgalmú utcává tervezése</t>
  </si>
  <si>
    <t>Térfigyelő kamera telepítése önerő</t>
  </si>
  <si>
    <t>Közlekedés összesen</t>
  </si>
  <si>
    <t>Vízgazdálkodás</t>
  </si>
  <si>
    <t>Ammóniamentesítés engedélyezési terve pályázathoz</t>
  </si>
  <si>
    <t>A1</t>
  </si>
  <si>
    <t>K</t>
  </si>
  <si>
    <t>Ammóniamentesítés törésponti klórozással   2006 évi ütem</t>
  </si>
  <si>
    <t>Címzett támogatás 80%   58.823eft, saját erő 14.706eft</t>
  </si>
  <si>
    <t>Intézmények szennyvíz rákötései  2005-2006.</t>
  </si>
  <si>
    <t>A2</t>
  </si>
  <si>
    <t>SZ</t>
  </si>
  <si>
    <t xml:space="preserve">Házi szvízátemelők     (Ksz.jakabi v.rész  szvcsat.-hoz kapcs.) </t>
  </si>
  <si>
    <t>Kaposvár-Töröcske és társult települések szennyvízcsat. céltámogatással   2006 évi ütem</t>
  </si>
  <si>
    <t>Céltámogatás 85% 147.681eft, településektől átvett pe.19.572eft, saját erő 6.490eft</t>
  </si>
  <si>
    <t>Kaposvár-Töröcske szennyvízcsat.  pályázat előkészítése</t>
  </si>
  <si>
    <t>Házi kisátemelők és házi bekötések utólagos kiépítése</t>
  </si>
  <si>
    <t>Átcsop: Viziközmű felújítás ei-ból</t>
  </si>
  <si>
    <t>Losonc-köz csapadékvíz elvezetés megoldása terv</t>
  </si>
  <si>
    <t>A3</t>
  </si>
  <si>
    <t>Gruber J. u vízellátása belterületi szakaszon terv</t>
  </si>
  <si>
    <t>Gruber J. u vízvezetékcső fektetése</t>
  </si>
  <si>
    <t xml:space="preserve">Pálvarga dűlő. 400 fm ívóvízvezeték építése </t>
  </si>
  <si>
    <t>Ady E. u csapadékvízelvezetés terv</t>
  </si>
  <si>
    <t>Fő u.21. csapadékcsatorna csere</t>
  </si>
  <si>
    <t>Losonc köz csapadékvízelvezetés I.ütem</t>
  </si>
  <si>
    <t>II.ütem 7.503eft 2007 évben</t>
  </si>
  <si>
    <t>Cseri út É-i oldal csapadékvíz elvezetés pályázati önerő</t>
  </si>
  <si>
    <t>Városi Fürdő: vízbázis védelem védőidom kijelölés</t>
  </si>
  <si>
    <t>Keletivánfa u. útárkok burkolása</t>
  </si>
  <si>
    <t>Céltámogatásba bevont ei.  Bevétel 40%   4.080eft</t>
  </si>
  <si>
    <t>Ivóvíz vezeték építése: Gesztenye u.</t>
  </si>
  <si>
    <t>Ivóvíz vezeték építése: Kaposhegyi u.</t>
  </si>
  <si>
    <t>Ivóvíz vezeték építése: Nagyváthy u.</t>
  </si>
  <si>
    <t>Madár u. vízvezeték kiváltás</t>
  </si>
  <si>
    <t>161/2006.(VI.15.) önk.hat.</t>
  </si>
  <si>
    <t>Vízgazdálkodás összesen</t>
  </si>
  <si>
    <t>Közvilágítás</t>
  </si>
  <si>
    <t>Kisebb közvilágítási fejlesztések  2005.</t>
  </si>
  <si>
    <t>B3</t>
  </si>
  <si>
    <t>Galagonya, Vadkörte, Kökény és Körte u közvilágítás fejlesztése 2005.</t>
  </si>
  <si>
    <t>Kisebb közvilágítási fejlesztések 2006</t>
  </si>
  <si>
    <t xml:space="preserve">Átcsop. Tűzoltó vízszáll.jármű ei:1.169eft és Szentjakabi Bencés Apátság állagmegóvás ei. 384eft </t>
  </si>
  <si>
    <t>Közvilágítás: Kökörcsin u.</t>
  </si>
  <si>
    <t>Közösség hozzájárulása 76eft, önkormányzat hj.76eft</t>
  </si>
  <si>
    <t>Közvilágítás: Galagonya-Vadkörte u.</t>
  </si>
  <si>
    <t>Közösség hozzájárulása 331eft, önkormányzat hj.327eft</t>
  </si>
  <si>
    <t>Közvilágítási fejlesztések összesen</t>
  </si>
  <si>
    <t>Városgazdálkodás</t>
  </si>
  <si>
    <t>Füredi II laktanya körny.véd.kármentesítése  2004+2005</t>
  </si>
  <si>
    <t>Városi hulladéklerakó környezetvéd. előírt köt. teljesítése</t>
  </si>
  <si>
    <t>A4</t>
  </si>
  <si>
    <t>Állati hulladék gyűjtőhely kialakítása: előkészítés, pályázati önerő</t>
  </si>
  <si>
    <t>B6</t>
  </si>
  <si>
    <t>Komplex építési hulladékgazdálkodási rendszer (KIOP)</t>
  </si>
  <si>
    <t>Kaposmenti hulladékgazdálkodási program előkészítése</t>
  </si>
  <si>
    <t>Déli temető: út, parkoló, ravatalozó, szoc.parcellák</t>
  </si>
  <si>
    <t>Toponári temetőben elvégzendő beruházások</t>
  </si>
  <si>
    <t>Deseda strand vizesblokk átalakítása</t>
  </si>
  <si>
    <t>Deseda tavi vízi bázis ifjúsági szálláshellyé alakítás tervezés</t>
  </si>
  <si>
    <t>Városi Fürdő termálkút energia ellátása</t>
  </si>
  <si>
    <t>Városi fürdő új termálkút kútfej, elektromos ellátás, töltővezeték</t>
  </si>
  <si>
    <t xml:space="preserve"> -</t>
  </si>
  <si>
    <t>Városi Fürdő: 60fm kerítés építés a fürdő keleti oldalán</t>
  </si>
  <si>
    <t>Élményfürdő vendéglátó létesítmények tervezése</t>
  </si>
  <si>
    <t>Élményfürdő termálvíz tározómedence létesítése</t>
  </si>
  <si>
    <t>Élményfürdő medence fedés terv</t>
  </si>
  <si>
    <t>Élményfürdő - Csík F.sétány meghosszabbítás - kerítés áthelyezés</t>
  </si>
  <si>
    <t xml:space="preserve">Élményfürdő kereskedelmi egységek építése A épület </t>
  </si>
  <si>
    <t>Élményfürdő első beszerzés</t>
  </si>
  <si>
    <t>Átcsop: Városi Fürdőnek</t>
  </si>
  <si>
    <t>"SÁÉV" telep és környező lakótelep rehab.-   pályázati dok.</t>
  </si>
  <si>
    <t>Béke-Füredi ltp. mintalakótelepi rekonstrukció</t>
  </si>
  <si>
    <t>Mintalakótelepi rekonstrukciós program II üteme</t>
  </si>
  <si>
    <t>Vásárcsarnok bőv..(Baross u.11),bejárat és murvás parkoló kiép.</t>
  </si>
  <si>
    <t>Városi Tűzoltóság - vízszállító jármű beszerzéséhez önerő</t>
  </si>
  <si>
    <t>Megtakarítás átcsop: 2006.évi közvilágítási fejlesztések</t>
  </si>
  <si>
    <t xml:space="preserve">Városi Tűzoltóság - szakfelsz.beszerz. a pály.önerő biztosítása </t>
  </si>
  <si>
    <t xml:space="preserve">Megtakarítás </t>
  </si>
  <si>
    <t>Városi Tűzoltóság - ldb szívattyú beszez., 1db szívattyú jav.</t>
  </si>
  <si>
    <t>SM Katasztrófavédelmi Ig.-tól javítóműhely és berend.átvétele</t>
  </si>
  <si>
    <t>Vagyonvédelmi berendezések</t>
  </si>
  <si>
    <t>Kaposvár szabályozási terve</t>
  </si>
  <si>
    <t xml:space="preserve">Cseri park geodéziai alaptérkép    </t>
  </si>
  <si>
    <t xml:space="preserve">Cseri park átépítése tervpályázat    </t>
  </si>
  <si>
    <t>Átcsop: Önkormányzati kiadásba</t>
  </si>
  <si>
    <t>Cseri park: játszótér és kalandpark terv 2006.évi ütem</t>
  </si>
  <si>
    <t>Átcsop:Pályázatok előkész., tervezési feladatok ei-ból</t>
  </si>
  <si>
    <t>Kaposvári "Életfa" plasztika felállítása</t>
  </si>
  <si>
    <t>Átcsop.önkorm.kiadások: - 18eft dologi ráford.+ 537eft áfa</t>
  </si>
  <si>
    <t>Kaposvári "Életfa" plasztikára levelek készíttetése az újszülöttek részére</t>
  </si>
  <si>
    <t>Emléktábla Szaplonczay Manónak   Fő u.55.</t>
  </si>
  <si>
    <t xml:space="preserve"> Dr.Kaposvári Vétek György emléktábla</t>
  </si>
  <si>
    <t>232/2006.(VII.20.)önk.hat.</t>
  </si>
  <si>
    <t>Kaposvári Városgazdálkodási Rt részvény vásárlása névértéken</t>
  </si>
  <si>
    <t>Vár u. ingatlanok vásárlása</t>
  </si>
  <si>
    <t xml:space="preserve">Földterület vásárlás 21m2   Béke u.27-29. </t>
  </si>
  <si>
    <t>Kisajátítási tervek Baross u.9. és Vár 11.</t>
  </si>
  <si>
    <t>Kapos-Fürdő Kft. üzletrész vásárlása   (élményfürdő)</t>
  </si>
  <si>
    <t>Izzó u. művelési ágból kivonás 3335/7-8-9-10-11-12 hrsz 6 db</t>
  </si>
  <si>
    <t>Ingatlanvásárlás: Nyár u. 1.lakás 7136/A/4 hrsz.</t>
  </si>
  <si>
    <t>Orgona és Margaréta u közötti játszótér építés első üteme</t>
  </si>
  <si>
    <t>Volt DRVV terület kerítés áthelyezés</t>
  </si>
  <si>
    <t>Városrészek rendőrségi felszer.-  Eszközök beszerzése   (Szentjakab)</t>
  </si>
  <si>
    <t>BM Ltp.program: Toponári Műv.ház hang- és fénytehnika</t>
  </si>
  <si>
    <t>Céltartalékból BM tám.</t>
  </si>
  <si>
    <t>BM Ltp.program: Játszótér tervek Kfüred,Kszjakab</t>
  </si>
  <si>
    <t>BM Ltp.program: Kfüred - szelektív hull gyűjtő sziget</t>
  </si>
  <si>
    <t>BM Ltp.program: Együd VMK elektronikai eszközök</t>
  </si>
  <si>
    <t>BM Ltp.program: Töröcske szabadtéri színpad</t>
  </si>
  <si>
    <t>Városgazdálkodás összesen</t>
  </si>
  <si>
    <t xml:space="preserve"> Oktatás </t>
  </si>
  <si>
    <t>Széchenyi SZKI tanétterem és tanszálló   (2002-2006)</t>
  </si>
  <si>
    <t>Átcsop:Pály.előkész..ei-ból 1.644eft+24eft hiány terh.</t>
  </si>
  <si>
    <t>Klebelsberg középiskolai kollégium építése</t>
  </si>
  <si>
    <t>Kaposfüredi Ált.Iskola multifunkcionális terem építése</t>
  </si>
  <si>
    <t>TISZK Térségi Integr.Szakképzési Kp építési eng.terv és tender dok.</t>
  </si>
  <si>
    <t>Munkácsy Gimn. rekonstrukció mv.tanulmány</t>
  </si>
  <si>
    <t>Oktatási intézmények kisértékű számítástechnikai eszközei</t>
  </si>
  <si>
    <t>Szántó u. Óvoda Szántó utcai bejárat kialakítása</t>
  </si>
  <si>
    <t xml:space="preserve">Kinizsi Élelmiszeripari SZKI áthely.volt Baross Koll. épületébe  </t>
  </si>
  <si>
    <t>Kaposfüredi Benedek Elek Ált.Isk. tornaterem szertár építése</t>
  </si>
  <si>
    <t>Kodály Zoltán Ált.Iskola régi épület világítás korszerűsítése</t>
  </si>
  <si>
    <t>Építőipari SZKI területe víztelenítésének  tervezése</t>
  </si>
  <si>
    <t xml:space="preserve">Bárczi G.Ált-Iskola akadálymentesítési terv </t>
  </si>
  <si>
    <t xml:space="preserve">Kodály Zoltán.Ált-Isk. és Táncsics M Gimn. akadálymentesítési terv </t>
  </si>
  <si>
    <t xml:space="preserve"> Oktatás összesen</t>
  </si>
  <si>
    <t>Egészségügy</t>
  </si>
  <si>
    <t>Orvosi rendelő kialakítása Szántó u. 5. alatt</t>
  </si>
  <si>
    <t>Ezredév u.13. orvosi ügyelet akadálymentesítés és eszközbesz.</t>
  </si>
  <si>
    <t>Ezredév u.13. Háziorvosi Rendelők és Alapellátási Ügyelet</t>
  </si>
  <si>
    <t>Egészségügy összesen</t>
  </si>
  <si>
    <t xml:space="preserve"> Sport   </t>
  </si>
  <si>
    <t>Rákóczi pálya rekonstrukciója I-II-III. ütem</t>
  </si>
  <si>
    <t>Sportcsarnok statikai vizsgálat és rekonstrukció tervezése</t>
  </si>
  <si>
    <t>Cseri úti, műfű borítású sportpálya és kiegészítő létesítményei</t>
  </si>
  <si>
    <t>Arany u. Sportcentrum atlétikai pálya földfal megtámasztásának terve</t>
  </si>
  <si>
    <t>Arany u. Sportcentrum atlétikai pálya lelátó, rekonstrukció</t>
  </si>
  <si>
    <t>Támogatás: 2.000eft</t>
  </si>
  <si>
    <t xml:space="preserve"> Sport összesen</t>
  </si>
  <si>
    <t xml:space="preserve"> Közigazgatás  </t>
  </si>
  <si>
    <t>Városháza Teleki u-i iskolaép.bőv.tervpályázat</t>
  </si>
  <si>
    <t>Hatósági munkához: akusztikai mérőműszer beszerzése</t>
  </si>
  <si>
    <t>Polgármesteri Hivatal: informatikai fejlesztés  2005-2006.</t>
  </si>
  <si>
    <t>Polgármesteri Hivatal:  fénymásolók cseréje, eszköz-, gépbesz. 2005-2006.</t>
  </si>
  <si>
    <t>"Kaposvár Kártya Rendszer" bevezetése</t>
  </si>
  <si>
    <t>Internet terminál vásárlása 2 db használt</t>
  </si>
  <si>
    <t>DÉDÁSZ ingatlan vásárlás</t>
  </si>
  <si>
    <t xml:space="preserve"> Közigazgatás összesen  </t>
  </si>
  <si>
    <t xml:space="preserve"> Lakásgazdálkodás </t>
  </si>
  <si>
    <t>Fő u.93. lakóház építés előkészítése  (építési és kiviteli terv)</t>
  </si>
  <si>
    <t>Fő u.84.  30 lakásos társasház ép.megvalósíthatósági tan.</t>
  </si>
  <si>
    <t>Ady E. utcából elhelyezendő lakók részére bérlakás vásárlás</t>
  </si>
  <si>
    <t>Hiány terhére</t>
  </si>
  <si>
    <t xml:space="preserve"> Lakásgazdálkodás összesen </t>
  </si>
  <si>
    <t xml:space="preserve">Művelődés, kultúra </t>
  </si>
  <si>
    <t>Bors István kisplasztikák kiöntése</t>
  </si>
  <si>
    <t>Kalandpark és állat-simogató látványterv</t>
  </si>
  <si>
    <t>Szentjakabi Bencés Apátság állagmegóvás</t>
  </si>
  <si>
    <t>Átcsop: 2006.évi közvilágítási fejlesztések ei-ra</t>
  </si>
  <si>
    <t>"Gugyuló Jézus" barokk szobor elhelyezése a Városházán</t>
  </si>
  <si>
    <t>Csiky Gergely Színház rekonstrukció építési eng. tervek készíttetése</t>
  </si>
  <si>
    <t>Közbeszerzési eljárás eredményeként</t>
  </si>
  <si>
    <t>Művelődés, kultúra összesen</t>
  </si>
  <si>
    <t>Egyéb nem beruházási kiadások</t>
  </si>
  <si>
    <t>Pályázatok előkészítésére, tervezési feladatokra keret</t>
  </si>
  <si>
    <t>Helyi támogatás: lakásépítés és  vásárlás</t>
  </si>
  <si>
    <t>Lakáscélu támogatás fiatal szakembereknek</t>
  </si>
  <si>
    <t>Céltartalékból:a 23/2006.(VII.13.)sz.VTB hat.alapján</t>
  </si>
  <si>
    <t>Lakásmobilitás   (lakás-használatbavételi díjak)</t>
  </si>
  <si>
    <t>Kompenzációs lakásfelújítások szerz.sz.</t>
  </si>
  <si>
    <t>Közműhozzájárulás</t>
  </si>
  <si>
    <t xml:space="preserve">Munkáltatói kölcsönalap </t>
  </si>
  <si>
    <t>Egyéb kisebb kiadások</t>
  </si>
  <si>
    <t>Engedélyezési és használatbavételi eng.eljárási díjak</t>
  </si>
  <si>
    <t>Pályázati anyagok előkészítése, másolása</t>
  </si>
  <si>
    <t>Címzett támogatások pály.benyújt.-hoz tan.terv.korsz.felülvizsg.</t>
  </si>
  <si>
    <t>Helyi védett épületek felújítása</t>
  </si>
  <si>
    <t>11/2006.(VI.07.) VKMB határozat  Pécsi u.8.</t>
  </si>
  <si>
    <t>Kisgát III.: telkek kialakít., műv.ágból kivonása a VIDEOTON szakemberenek</t>
  </si>
  <si>
    <t>Városi területek rehabilitációjára 2006 évi ütem</t>
  </si>
  <si>
    <t>Füredi út 148-152. 012/2hrsz ing.belterületbe csatolás</t>
  </si>
  <si>
    <t>Toponári városrész-központ látványterv és tablók</t>
  </si>
  <si>
    <t>Egyéb nem beruh.kiad. összesen</t>
  </si>
  <si>
    <t>Kompenzációs ügyletek</t>
  </si>
  <si>
    <t>Kisgát É-i oldal közműberuházás          (BITT Kft.)</t>
  </si>
  <si>
    <t>Teleki u. parkolóház telekcsere 9055/6hrsz    (Fehér és Fehér / Kalmár Kft)</t>
  </si>
  <si>
    <t xml:space="preserve">86/2006.(IV.27.) önk.hat.       </t>
  </si>
  <si>
    <t>SÁÉV iparvasút ter.   5727/34 hrsz               (Korona 2001.Kft)</t>
  </si>
  <si>
    <t>Ady E. u. 7. gázvezeték hálozatra rákötés és gázkészülékbeszerelés</t>
  </si>
  <si>
    <t>93/2006.(IV.27.) önk.hat.  Bérbeszámítás</t>
  </si>
  <si>
    <t>Ady E.u. D-i tömb lakásfelújítás    CENTER INVEST INT.Ép.ip.</t>
  </si>
  <si>
    <t>Lakásmobilitás ei-ból</t>
  </si>
  <si>
    <t>Kisgát D-i old. 2021/4 és 2286 hrsz.           (CORUM Consulting Kft)</t>
  </si>
  <si>
    <t>337/2005.(XI.17.)önk.hat.</t>
  </si>
  <si>
    <t>92/2006.(IV.27.) önk.hat.</t>
  </si>
  <si>
    <t xml:space="preserve"> Kompenzációs ügyek összesen:</t>
  </si>
  <si>
    <t>Felhalmozási kiadások összesen:</t>
  </si>
  <si>
    <t>Pótigények</t>
  </si>
  <si>
    <t>Teleki u. 2. és P.Hivatal összenyitásával kapcsolatos átalakítás, berendezés</t>
  </si>
  <si>
    <t>Húskombinát orvosi rendelő fűtésleválasztás költségeinek önkorm.része</t>
  </si>
  <si>
    <t xml:space="preserve">Déli temető: vill.bekötés és ravatalozó asztal </t>
  </si>
  <si>
    <t>Nyár u. Jedlik Á. U belső tömb csapadékvíz elvezetés terv</t>
  </si>
  <si>
    <t>Szent István u.12-22. előtt vízelvezető árok</t>
  </si>
  <si>
    <t>Fodor J.u.58. előtt vízelvezetés megoldása</t>
  </si>
  <si>
    <t>Teleki u.22//a ingatlanvásárlás</t>
  </si>
  <si>
    <t>Pótigények összesen</t>
  </si>
  <si>
    <t>Felhalmozási kiadások összesen pótigényekkel:</t>
  </si>
  <si>
    <r>
      <t>Szilárd hulladéklerakó: csurgalékvíz elvez.rendszer kiép.</t>
    </r>
    <r>
      <rPr>
        <sz val="9"/>
        <rFont val="Times New Roman"/>
        <family val="1"/>
      </rPr>
      <t>(övárok)</t>
    </r>
  </si>
  <si>
    <r>
      <t xml:space="preserve"> 44/2006.(II.23) önk.hat       2.164 m</t>
    </r>
    <r>
      <rPr>
        <vertAlign val="superscript"/>
        <sz val="9"/>
        <color indexed="12"/>
        <rFont val="Times New Roman"/>
        <family val="1"/>
      </rPr>
      <t>2</t>
    </r>
    <r>
      <rPr>
        <sz val="9"/>
        <color indexed="12"/>
        <rFont val="Times New Roman"/>
        <family val="1"/>
      </rPr>
      <t xml:space="preserve">   </t>
    </r>
  </si>
  <si>
    <r>
      <t>Átcsop</t>
    </r>
    <r>
      <rPr>
        <sz val="10"/>
        <color indexed="10"/>
        <rFont val="Times New Roman"/>
        <family val="1"/>
      </rPr>
      <t xml:space="preserve">:Tanszálló külső lift  1.644eft, </t>
    </r>
    <r>
      <rPr>
        <sz val="10"/>
        <color indexed="12"/>
        <rFont val="Times New Roman"/>
        <family val="1"/>
      </rPr>
      <t xml:space="preserve">                              </t>
    </r>
    <r>
      <rPr>
        <sz val="10"/>
        <color indexed="10"/>
        <rFont val="Times New Roman"/>
        <family val="1"/>
      </rPr>
      <t xml:space="preserve">              Bárczi és Kodály Ált-Iskolák akadályment.terv 360+1.248eft,         Cseri park játszótér és kalandpark terv 5.760eft,                             Füredi út 012/2hrsz.ing.belter.vázrajz 100eft,                                   Toponár központ látványterv és tablók 509eft,                                     Fő u.84.társasház ép.mv.tan. 998eft,                                                     Városi területek rehebilitációjára 2006 évi ütem 7.560eft,               </t>
    </r>
    <r>
      <rPr>
        <sz val="10"/>
        <color indexed="12"/>
        <rFont val="Times New Roman"/>
        <family val="1"/>
      </rPr>
      <t xml:space="preserve"> Keretemelés 4.000eft     </t>
    </r>
    <r>
      <rPr>
        <sz val="10"/>
        <color indexed="10"/>
        <rFont val="Times New Roman"/>
        <family val="1"/>
      </rPr>
      <t xml:space="preserve">        </t>
    </r>
  </si>
  <si>
    <t>Táncsics - Duna utcák kereszteződés, mélyfekvésű ter.vízelvezetési terv</t>
  </si>
  <si>
    <t xml:space="preserve">K.szentjakabi városrész és egyéb utcák sz.vízcsatornázása + műszaki ell. </t>
  </si>
  <si>
    <t>Kaposvári Tömegközlekedési ZRt kisebbségi részvények megvásárlása Kapos Volán Rt-től</t>
  </si>
  <si>
    <t>Városrészek rendőrségi felszer. -Radaros sebességmérő (Toponári és K.füred)</t>
  </si>
  <si>
    <t>Kisgát É-i old.lakóter.fejl. 2111/2 és 2108/34 hrsz.      (SIRYUS-Ép Kft)</t>
  </si>
  <si>
    <t>Eltérés                 ( +  - )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</si>
</sst>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\+#,##0;\-#,##0"/>
    <numFmt numFmtId="171" formatCode="#,##0.0000"/>
    <numFmt numFmtId="172" formatCode="\+#,##0.0;\-#,##0.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</numFmts>
  <fonts count="23">
    <font>
      <sz val="10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12"/>
      <name val="Times New Roman"/>
      <family val="1"/>
    </font>
    <font>
      <sz val="9"/>
      <color indexed="12"/>
      <name val="Times New Roman"/>
      <family val="1"/>
    </font>
    <font>
      <sz val="11"/>
      <color indexed="2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center" wrapText="1"/>
    </xf>
    <xf numFmtId="164" fontId="6" fillId="0" borderId="8" xfId="0" applyNumberFormat="1" applyFont="1" applyFill="1" applyBorder="1" applyAlignment="1">
      <alignment/>
    </xf>
    <xf numFmtId="3" fontId="6" fillId="0" borderId="8" xfId="0" applyNumberFormat="1" applyFont="1" applyFill="1" applyBorder="1" applyAlignment="1">
      <alignment horizontal="right"/>
    </xf>
    <xf numFmtId="3" fontId="1" fillId="0" borderId="9" xfId="17" applyNumberFormat="1" applyFont="1" applyFill="1" applyBorder="1" applyAlignment="1">
      <alignment horizontal="left" wrapText="1"/>
      <protection/>
    </xf>
    <xf numFmtId="0" fontId="7" fillId="0" borderId="0" xfId="0" applyFont="1" applyFill="1" applyAlignment="1">
      <alignment wrapText="1"/>
    </xf>
    <xf numFmtId="0" fontId="8" fillId="0" borderId="7" xfId="0" applyFont="1" applyFill="1" applyBorder="1" applyAlignment="1">
      <alignment horizontal="left" wrapText="1"/>
    </xf>
    <xf numFmtId="0" fontId="9" fillId="0" borderId="8" xfId="0" applyFont="1" applyFill="1" applyBorder="1" applyAlignment="1">
      <alignment horizontal="center" wrapText="1"/>
    </xf>
    <xf numFmtId="164" fontId="8" fillId="0" borderId="8" xfId="0" applyNumberFormat="1" applyFont="1" applyFill="1" applyBorder="1" applyAlignment="1">
      <alignment/>
    </xf>
    <xf numFmtId="3" fontId="8" fillId="0" borderId="8" xfId="0" applyNumberFormat="1" applyFont="1" applyFill="1" applyBorder="1" applyAlignment="1">
      <alignment horizontal="right"/>
    </xf>
    <xf numFmtId="3" fontId="7" fillId="0" borderId="9" xfId="17" applyNumberFormat="1" applyFont="1" applyFill="1" applyBorder="1" applyAlignment="1">
      <alignment horizontal="left" wrapText="1"/>
      <protection/>
    </xf>
    <xf numFmtId="0" fontId="3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8" fillId="0" borderId="7" xfId="0" applyFont="1" applyFill="1" applyBorder="1" applyAlignment="1">
      <alignment wrapText="1"/>
    </xf>
    <xf numFmtId="164" fontId="8" fillId="0" borderId="8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6" fillId="0" borderId="7" xfId="0" applyFont="1" applyFill="1" applyBorder="1" applyAlignment="1">
      <alignment wrapText="1"/>
    </xf>
    <xf numFmtId="164" fontId="6" fillId="0" borderId="8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center"/>
    </xf>
    <xf numFmtId="3" fontId="3" fillId="0" borderId="3" xfId="17" applyNumberFormat="1" applyFont="1" applyFill="1" applyBorder="1" applyAlignment="1">
      <alignment horizontal="right" wrapText="1"/>
      <protection/>
    </xf>
    <xf numFmtId="3" fontId="2" fillId="0" borderId="3" xfId="17" applyNumberFormat="1" applyFont="1" applyFill="1" applyBorder="1" applyAlignment="1">
      <alignment horizontal="right" wrapText="1"/>
      <protection/>
    </xf>
    <xf numFmtId="3" fontId="5" fillId="0" borderId="12" xfId="17" applyNumberFormat="1" applyFont="1" applyFill="1" applyBorder="1" applyAlignment="1">
      <alignment horizontal="left" wrapText="1"/>
      <protection/>
    </xf>
    <xf numFmtId="0" fontId="5" fillId="0" borderId="0" xfId="0" applyFont="1" applyFill="1" applyAlignment="1">
      <alignment wrapText="1"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164" fontId="11" fillId="0" borderId="8" xfId="0" applyNumberFormat="1" applyFont="1" applyFill="1" applyBorder="1" applyAlignment="1">
      <alignment/>
    </xf>
    <xf numFmtId="3" fontId="6" fillId="0" borderId="8" xfId="17" applyNumberFormat="1" applyFont="1" applyFill="1" applyBorder="1" applyAlignment="1">
      <alignment horizontal="right" wrapText="1"/>
      <protection/>
    </xf>
    <xf numFmtId="0" fontId="6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7" fillId="3" borderId="0" xfId="0" applyFont="1" applyFill="1" applyAlignment="1">
      <alignment/>
    </xf>
    <xf numFmtId="0" fontId="8" fillId="0" borderId="13" xfId="0" applyFont="1" applyFill="1" applyBorder="1" applyAlignment="1">
      <alignment wrapText="1"/>
    </xf>
    <xf numFmtId="0" fontId="1" fillId="3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164" fontId="8" fillId="0" borderId="15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 horizontal="right"/>
    </xf>
    <xf numFmtId="3" fontId="7" fillId="0" borderId="16" xfId="17" applyNumberFormat="1" applyFont="1" applyFill="1" applyBorder="1" applyAlignment="1">
      <alignment horizontal="left" wrapText="1"/>
      <protection/>
    </xf>
    <xf numFmtId="3" fontId="1" fillId="0" borderId="9" xfId="0" applyNumberFormat="1" applyFont="1" applyFill="1" applyBorder="1" applyAlignment="1">
      <alignment horizontal="left"/>
    </xf>
    <xf numFmtId="3" fontId="7" fillId="0" borderId="9" xfId="0" applyNumberFormat="1" applyFont="1" applyFill="1" applyBorder="1" applyAlignment="1">
      <alignment horizontal="left"/>
    </xf>
    <xf numFmtId="0" fontId="6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5" fillId="0" borderId="8" xfId="0" applyFont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 horizontal="center" wrapText="1"/>
    </xf>
    <xf numFmtId="164" fontId="6" fillId="0" borderId="15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3" fontId="1" fillId="0" borderId="16" xfId="17" applyNumberFormat="1" applyFont="1" applyFill="1" applyBorder="1" applyAlignment="1">
      <alignment horizontal="left" wrapText="1"/>
      <protection/>
    </xf>
    <xf numFmtId="0" fontId="1" fillId="3" borderId="0" xfId="0" applyFont="1" applyFill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1" fillId="3" borderId="0" xfId="0" applyFont="1" applyFill="1" applyAlignment="1">
      <alignment wrapText="1"/>
    </xf>
    <xf numFmtId="0" fontId="8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10" fillId="0" borderId="7" xfId="0" applyFont="1" applyFill="1" applyBorder="1" applyAlignment="1">
      <alignment wrapText="1"/>
    </xf>
    <xf numFmtId="0" fontId="8" fillId="0" borderId="7" xfId="0" applyFont="1" applyFill="1" applyBorder="1" applyAlignment="1">
      <alignment/>
    </xf>
    <xf numFmtId="0" fontId="9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 wrapText="1"/>
    </xf>
    <xf numFmtId="0" fontId="1" fillId="3" borderId="18" xfId="0" applyFont="1" applyFill="1" applyBorder="1" applyAlignment="1">
      <alignment/>
    </xf>
    <xf numFmtId="0" fontId="7" fillId="3" borderId="18" xfId="0" applyFont="1" applyFill="1" applyBorder="1" applyAlignment="1">
      <alignment/>
    </xf>
    <xf numFmtId="0" fontId="5" fillId="0" borderId="8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/>
    </xf>
    <xf numFmtId="164" fontId="3" fillId="0" borderId="8" xfId="0" applyNumberFormat="1" applyFont="1" applyFill="1" applyBorder="1" applyAlignment="1">
      <alignment horizontal="right"/>
    </xf>
    <xf numFmtId="3" fontId="3" fillId="0" borderId="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64" fontId="9" fillId="0" borderId="8" xfId="0" applyNumberFormat="1" applyFont="1" applyFill="1" applyBorder="1" applyAlignment="1">
      <alignment horizontal="right"/>
    </xf>
    <xf numFmtId="0" fontId="8" fillId="0" borderId="14" xfId="0" applyFont="1" applyFill="1" applyBorder="1" applyAlignment="1">
      <alignment wrapText="1"/>
    </xf>
    <xf numFmtId="0" fontId="9" fillId="0" borderId="15" xfId="0" applyFont="1" applyFill="1" applyBorder="1" applyAlignment="1">
      <alignment horizontal="center" wrapText="1"/>
    </xf>
    <xf numFmtId="164" fontId="9" fillId="0" borderId="15" xfId="0" applyNumberFormat="1" applyFont="1" applyFill="1" applyBorder="1" applyAlignment="1">
      <alignment horizontal="right"/>
    </xf>
    <xf numFmtId="3" fontId="10" fillId="0" borderId="9" xfId="17" applyNumberFormat="1" applyFont="1" applyFill="1" applyBorder="1" applyAlignment="1">
      <alignment horizontal="left" wrapText="1"/>
      <protection/>
    </xf>
    <xf numFmtId="3" fontId="12" fillId="0" borderId="9" xfId="17" applyNumberFormat="1" applyFont="1" applyFill="1" applyBorder="1" applyAlignment="1">
      <alignment horizontal="left" wrapText="1"/>
      <protection/>
    </xf>
    <xf numFmtId="0" fontId="3" fillId="0" borderId="7" xfId="0" applyFont="1" applyFill="1" applyBorder="1" applyAlignment="1">
      <alignment vertical="center"/>
    </xf>
    <xf numFmtId="0" fontId="8" fillId="0" borderId="7" xfId="0" applyFont="1" applyFill="1" applyBorder="1" applyAlignment="1">
      <alignment vertical="top" wrapText="1"/>
    </xf>
    <xf numFmtId="0" fontId="9" fillId="0" borderId="8" xfId="0" applyFont="1" applyFill="1" applyBorder="1" applyAlignment="1">
      <alignment horizontal="center" vertical="top" wrapText="1"/>
    </xf>
    <xf numFmtId="164" fontId="8" fillId="0" borderId="8" xfId="0" applyNumberFormat="1" applyFont="1" applyFill="1" applyBorder="1" applyAlignment="1">
      <alignment vertical="top"/>
    </xf>
    <xf numFmtId="3" fontId="8" fillId="0" borderId="8" xfId="0" applyNumberFormat="1" applyFont="1" applyFill="1" applyBorder="1" applyAlignment="1">
      <alignment horizontal="right" vertical="top"/>
    </xf>
    <xf numFmtId="164" fontId="14" fillId="0" borderId="8" xfId="0" applyNumberFormat="1" applyFont="1" applyFill="1" applyBorder="1" applyAlignment="1">
      <alignment horizontal="center" wrapText="1"/>
    </xf>
    <xf numFmtId="0" fontId="3" fillId="0" borderId="7" xfId="0" applyFont="1" applyFill="1" applyBorder="1" applyAlignment="1">
      <alignment wrapText="1"/>
    </xf>
    <xf numFmtId="0" fontId="15" fillId="0" borderId="7" xfId="0" applyFont="1" applyFill="1" applyBorder="1" applyAlignment="1">
      <alignment/>
    </xf>
    <xf numFmtId="164" fontId="16" fillId="0" borderId="8" xfId="0" applyNumberFormat="1" applyFont="1" applyFill="1" applyBorder="1" applyAlignment="1">
      <alignment horizontal="left" wrapText="1"/>
    </xf>
    <xf numFmtId="164" fontId="18" fillId="0" borderId="9" xfId="0" applyNumberFormat="1" applyFont="1" applyFill="1" applyBorder="1" applyAlignment="1">
      <alignment horizontal="left" wrapText="1"/>
    </xf>
    <xf numFmtId="0" fontId="19" fillId="0" borderId="7" xfId="0" applyFont="1" applyFill="1" applyBorder="1" applyAlignment="1">
      <alignment wrapText="1"/>
    </xf>
    <xf numFmtId="164" fontId="13" fillId="0" borderId="9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/>
    </xf>
    <xf numFmtId="0" fontId="1" fillId="0" borderId="22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right"/>
    </xf>
    <xf numFmtId="0" fontId="20" fillId="0" borderId="3" xfId="0" applyFont="1" applyFill="1" applyBorder="1" applyAlignment="1">
      <alignment/>
    </xf>
    <xf numFmtId="164" fontId="20" fillId="0" borderId="3" xfId="0" applyNumberFormat="1" applyFont="1" applyFill="1" applyBorder="1" applyAlignment="1">
      <alignment/>
    </xf>
    <xf numFmtId="3" fontId="20" fillId="0" borderId="3" xfId="0" applyNumberFormat="1" applyFont="1" applyFill="1" applyBorder="1" applyAlignment="1">
      <alignment horizontal="right"/>
    </xf>
    <xf numFmtId="3" fontId="21" fillId="0" borderId="12" xfId="17" applyNumberFormat="1" applyFont="1" applyFill="1" applyBorder="1" applyAlignment="1">
      <alignment horizontal="left" wrapText="1"/>
      <protection/>
    </xf>
    <xf numFmtId="0" fontId="21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3" fontId="14" fillId="0" borderId="9" xfId="17" applyNumberFormat="1" applyFont="1" applyFill="1" applyBorder="1" applyAlignment="1">
      <alignment vertical="top" wrapText="1"/>
      <protection/>
    </xf>
    <xf numFmtId="0" fontId="5" fillId="0" borderId="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ál_Pályázatok 2002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I192"/>
  <sheetViews>
    <sheetView tabSelected="1" zoomScaleSheetLayoutView="90" workbookViewId="0" topLeftCell="F106">
      <selection activeCell="I117" sqref="I117"/>
    </sheetView>
  </sheetViews>
  <sheetFormatPr defaultColWidth="9.00390625" defaultRowHeight="19.5" customHeight="1" outlineLevelCol="1"/>
  <cols>
    <col min="1" max="1" width="2.875" style="27" hidden="1" customWidth="1" outlineLevel="1"/>
    <col min="2" max="2" width="64.75390625" style="111" customWidth="1" collapsed="1"/>
    <col min="3" max="3" width="4.625" style="76" hidden="1" customWidth="1" outlineLevel="1"/>
    <col min="4" max="4" width="15.375" style="112" hidden="1" customWidth="1" outlineLevel="1"/>
    <col min="5" max="5" width="13.375" style="112" customWidth="1" collapsed="1"/>
    <col min="6" max="6" width="10.00390625" style="113" customWidth="1"/>
    <col min="7" max="7" width="11.375" style="27" customWidth="1"/>
    <col min="8" max="8" width="11.25390625" style="27" customWidth="1"/>
    <col min="9" max="9" width="51.625" style="114" customWidth="1"/>
    <col min="10" max="16384" width="9.125" style="27" customWidth="1"/>
  </cols>
  <sheetData>
    <row r="1" spans="2:9" s="1" customFormat="1" ht="30" customHeight="1">
      <c r="B1" s="2" t="s">
        <v>0</v>
      </c>
      <c r="C1" s="3"/>
      <c r="D1" s="4" t="s">
        <v>1</v>
      </c>
      <c r="E1" s="116" t="s">
        <v>2</v>
      </c>
      <c r="F1" s="116" t="s">
        <v>3</v>
      </c>
      <c r="G1" s="116" t="s">
        <v>4</v>
      </c>
      <c r="H1" s="116" t="s">
        <v>245</v>
      </c>
      <c r="I1" s="117" t="s">
        <v>5</v>
      </c>
    </row>
    <row r="2" spans="2:9" s="5" customFormat="1" ht="19.5" customHeight="1">
      <c r="B2" s="6" t="s">
        <v>6</v>
      </c>
      <c r="C2" s="7"/>
      <c r="D2" s="8"/>
      <c r="E2" s="8"/>
      <c r="F2" s="9"/>
      <c r="G2" s="10"/>
      <c r="H2" s="10"/>
      <c r="I2" s="11"/>
    </row>
    <row r="3" spans="1:9" s="5" customFormat="1" ht="18" customHeight="1">
      <c r="A3" s="5" t="s">
        <v>7</v>
      </c>
      <c r="B3" s="12" t="s">
        <v>8</v>
      </c>
      <c r="C3" s="13"/>
      <c r="D3" s="14">
        <v>2500</v>
      </c>
      <c r="E3" s="14">
        <v>2500</v>
      </c>
      <c r="F3" s="15">
        <v>0</v>
      </c>
      <c r="G3" s="15">
        <f aca="true" t="shared" si="0" ref="G3:G18">+E3+F3</f>
        <v>2500</v>
      </c>
      <c r="H3" s="15">
        <f aca="true" t="shared" si="1" ref="H3:H18">+G3-E3</f>
        <v>0</v>
      </c>
      <c r="I3" s="16"/>
    </row>
    <row r="4" spans="1:9" s="17" customFormat="1" ht="18" customHeight="1">
      <c r="A4" s="17" t="s">
        <v>7</v>
      </c>
      <c r="B4" s="18" t="s">
        <v>9</v>
      </c>
      <c r="C4" s="19" t="s">
        <v>10</v>
      </c>
      <c r="D4" s="20">
        <v>6425</v>
      </c>
      <c r="E4" s="20">
        <v>6425</v>
      </c>
      <c r="F4" s="21">
        <f>-873-1608</f>
        <v>-2481</v>
      </c>
      <c r="G4" s="21">
        <f t="shared" si="0"/>
        <v>3944</v>
      </c>
      <c r="H4" s="21">
        <f t="shared" si="1"/>
        <v>-2481</v>
      </c>
      <c r="I4" s="22" t="s">
        <v>11</v>
      </c>
    </row>
    <row r="5" spans="1:9" s="5" customFormat="1" ht="18" customHeight="1">
      <c r="A5" s="5" t="s">
        <v>7</v>
      </c>
      <c r="B5" s="12" t="s">
        <v>12</v>
      </c>
      <c r="C5" s="13" t="s">
        <v>13</v>
      </c>
      <c r="D5" s="14">
        <f>556+184</f>
        <v>740</v>
      </c>
      <c r="E5" s="14">
        <f>556+184</f>
        <v>740</v>
      </c>
      <c r="F5" s="15">
        <v>0</v>
      </c>
      <c r="G5" s="15">
        <f t="shared" si="0"/>
        <v>740</v>
      </c>
      <c r="H5" s="15">
        <f t="shared" si="1"/>
        <v>0</v>
      </c>
      <c r="I5" s="16"/>
    </row>
    <row r="6" spans="1:9" s="5" customFormat="1" ht="18" customHeight="1">
      <c r="A6" s="5" t="s">
        <v>7</v>
      </c>
      <c r="B6" s="12" t="s">
        <v>14</v>
      </c>
      <c r="C6" s="13"/>
      <c r="D6" s="14">
        <f>1152+696+600+1176</f>
        <v>3624</v>
      </c>
      <c r="E6" s="14">
        <f>1152+696+600+1176</f>
        <v>3624</v>
      </c>
      <c r="F6" s="15">
        <v>0</v>
      </c>
      <c r="G6" s="15">
        <f t="shared" si="0"/>
        <v>3624</v>
      </c>
      <c r="H6" s="15">
        <f t="shared" si="1"/>
        <v>0</v>
      </c>
      <c r="I6" s="16"/>
    </row>
    <row r="7" spans="1:9" s="5" customFormat="1" ht="18" customHeight="1">
      <c r="A7" s="5" t="s">
        <v>7</v>
      </c>
      <c r="B7" s="12" t="s">
        <v>15</v>
      </c>
      <c r="C7" s="23"/>
      <c r="D7" s="14">
        <v>304</v>
      </c>
      <c r="E7" s="14">
        <v>304</v>
      </c>
      <c r="F7" s="15">
        <v>0</v>
      </c>
      <c r="G7" s="15">
        <f t="shared" si="0"/>
        <v>304</v>
      </c>
      <c r="H7" s="15">
        <f t="shared" si="1"/>
        <v>0</v>
      </c>
      <c r="I7" s="16"/>
    </row>
    <row r="8" spans="1:9" s="24" customFormat="1" ht="18" customHeight="1">
      <c r="A8" s="24" t="s">
        <v>16</v>
      </c>
      <c r="B8" s="25" t="s">
        <v>17</v>
      </c>
      <c r="C8" s="19"/>
      <c r="D8" s="26">
        <v>10000</v>
      </c>
      <c r="E8" s="26">
        <v>10000</v>
      </c>
      <c r="F8" s="21">
        <v>-10000</v>
      </c>
      <c r="G8" s="21">
        <f t="shared" si="0"/>
        <v>0</v>
      </c>
      <c r="H8" s="21">
        <f t="shared" si="1"/>
        <v>-10000</v>
      </c>
      <c r="I8" s="22"/>
    </row>
    <row r="9" spans="2:9" s="24" customFormat="1" ht="18" customHeight="1">
      <c r="B9" s="25" t="s">
        <v>18</v>
      </c>
      <c r="C9" s="19"/>
      <c r="D9" s="26"/>
      <c r="E9" s="26"/>
      <c r="F9" s="21">
        <v>4674</v>
      </c>
      <c r="G9" s="21">
        <f t="shared" si="0"/>
        <v>4674</v>
      </c>
      <c r="H9" s="21">
        <f t="shared" si="1"/>
        <v>4674</v>
      </c>
      <c r="I9" s="22"/>
    </row>
    <row r="10" spans="2:9" s="24" customFormat="1" ht="18" customHeight="1">
      <c r="B10" s="25" t="s">
        <v>19</v>
      </c>
      <c r="C10" s="19"/>
      <c r="D10" s="26"/>
      <c r="E10" s="26"/>
      <c r="F10" s="21">
        <v>4011</v>
      </c>
      <c r="G10" s="21">
        <f t="shared" si="0"/>
        <v>4011</v>
      </c>
      <c r="H10" s="21">
        <f t="shared" si="1"/>
        <v>4011</v>
      </c>
      <c r="I10" s="22" t="s">
        <v>20</v>
      </c>
    </row>
    <row r="11" spans="2:9" s="24" customFormat="1" ht="18" customHeight="1">
      <c r="B11" s="25" t="s">
        <v>21</v>
      </c>
      <c r="C11" s="19"/>
      <c r="D11" s="26"/>
      <c r="E11" s="26"/>
      <c r="F11" s="21">
        <v>1200</v>
      </c>
      <c r="G11" s="21">
        <f t="shared" si="0"/>
        <v>1200</v>
      </c>
      <c r="H11" s="21">
        <f t="shared" si="1"/>
        <v>1200</v>
      </c>
      <c r="I11" s="22"/>
    </row>
    <row r="12" spans="2:9" s="24" customFormat="1" ht="18" customHeight="1">
      <c r="B12" s="25" t="s">
        <v>22</v>
      </c>
      <c r="C12" s="19"/>
      <c r="D12" s="26"/>
      <c r="E12" s="26"/>
      <c r="F12" s="21">
        <v>988</v>
      </c>
      <c r="G12" s="21">
        <f t="shared" si="0"/>
        <v>988</v>
      </c>
      <c r="H12" s="21">
        <f t="shared" si="1"/>
        <v>988</v>
      </c>
      <c r="I12" s="22"/>
    </row>
    <row r="13" spans="1:9" ht="18" customHeight="1">
      <c r="A13" s="27" t="s">
        <v>16</v>
      </c>
      <c r="B13" s="28" t="s">
        <v>23</v>
      </c>
      <c r="C13" s="13"/>
      <c r="D13" s="29">
        <v>3000</v>
      </c>
      <c r="E13" s="29">
        <v>3000</v>
      </c>
      <c r="F13" s="15">
        <v>0</v>
      </c>
      <c r="G13" s="15">
        <f t="shared" si="0"/>
        <v>3000</v>
      </c>
      <c r="H13" s="15">
        <f t="shared" si="1"/>
        <v>0</v>
      </c>
      <c r="I13" s="16"/>
    </row>
    <row r="14" spans="1:9" ht="18" customHeight="1">
      <c r="A14" s="27" t="s">
        <v>16</v>
      </c>
      <c r="B14" s="28" t="s">
        <v>24</v>
      </c>
      <c r="C14" s="13"/>
      <c r="D14" s="29">
        <v>25000</v>
      </c>
      <c r="E14" s="29">
        <v>29208</v>
      </c>
      <c r="F14" s="15">
        <v>0</v>
      </c>
      <c r="G14" s="15">
        <f t="shared" si="0"/>
        <v>29208</v>
      </c>
      <c r="H14" s="15">
        <f t="shared" si="1"/>
        <v>0</v>
      </c>
      <c r="I14" s="16"/>
    </row>
    <row r="15" spans="1:9" s="24" customFormat="1" ht="18" customHeight="1">
      <c r="A15" s="24" t="s">
        <v>16</v>
      </c>
      <c r="B15" s="25" t="s">
        <v>25</v>
      </c>
      <c r="C15" s="19"/>
      <c r="D15" s="26">
        <v>30000</v>
      </c>
      <c r="E15" s="26">
        <v>30000</v>
      </c>
      <c r="F15" s="21">
        <f>-30000+29223</f>
        <v>-777</v>
      </c>
      <c r="G15" s="21">
        <f t="shared" si="0"/>
        <v>29223</v>
      </c>
      <c r="H15" s="21">
        <f t="shared" si="1"/>
        <v>-777</v>
      </c>
      <c r="I15" s="22" t="s">
        <v>26</v>
      </c>
    </row>
    <row r="16" spans="1:9" s="24" customFormat="1" ht="18" customHeight="1">
      <c r="A16" s="24" t="s">
        <v>16</v>
      </c>
      <c r="B16" s="25" t="s">
        <v>27</v>
      </c>
      <c r="C16" s="19"/>
      <c r="D16" s="26">
        <v>9500</v>
      </c>
      <c r="E16" s="26">
        <v>9500</v>
      </c>
      <c r="F16" s="21">
        <v>-9500</v>
      </c>
      <c r="G16" s="21">
        <f t="shared" si="0"/>
        <v>0</v>
      </c>
      <c r="H16" s="21">
        <f t="shared" si="1"/>
        <v>-9500</v>
      </c>
      <c r="I16" s="22" t="s">
        <v>28</v>
      </c>
    </row>
    <row r="17" spans="1:9" ht="18" customHeight="1">
      <c r="A17" s="27" t="s">
        <v>16</v>
      </c>
      <c r="B17" s="28" t="s">
        <v>29</v>
      </c>
      <c r="C17" s="13"/>
      <c r="D17" s="29">
        <v>1000</v>
      </c>
      <c r="E17" s="29">
        <v>1000</v>
      </c>
      <c r="F17" s="15">
        <v>0</v>
      </c>
      <c r="G17" s="15">
        <f t="shared" si="0"/>
        <v>1000</v>
      </c>
      <c r="H17" s="15">
        <f t="shared" si="1"/>
        <v>0</v>
      </c>
      <c r="I17" s="16"/>
    </row>
    <row r="18" spans="1:9" ht="18" customHeight="1">
      <c r="A18" s="27" t="s">
        <v>16</v>
      </c>
      <c r="B18" s="28" t="s">
        <v>30</v>
      </c>
      <c r="C18" s="13"/>
      <c r="D18" s="29">
        <v>2800</v>
      </c>
      <c r="E18" s="29">
        <v>2800</v>
      </c>
      <c r="F18" s="15">
        <v>0</v>
      </c>
      <c r="G18" s="15">
        <f t="shared" si="0"/>
        <v>2800</v>
      </c>
      <c r="H18" s="15">
        <f t="shared" si="1"/>
        <v>0</v>
      </c>
      <c r="I18" s="16"/>
    </row>
    <row r="19" spans="1:9" s="36" customFormat="1" ht="19.5" customHeight="1">
      <c r="A19" s="5"/>
      <c r="B19" s="31" t="s">
        <v>31</v>
      </c>
      <c r="C19" s="32"/>
      <c r="D19" s="33">
        <f>SUM(D3:D18)</f>
        <v>94893</v>
      </c>
      <c r="E19" s="33">
        <f>SUM(E3:E18)</f>
        <v>99101</v>
      </c>
      <c r="F19" s="34">
        <f>SUM(F3:F18)</f>
        <v>-11885</v>
      </c>
      <c r="G19" s="34">
        <f>SUM(G3:G18)</f>
        <v>87216</v>
      </c>
      <c r="H19" s="34">
        <f>SUM(H3:H18)</f>
        <v>-11885</v>
      </c>
      <c r="I19" s="35"/>
    </row>
    <row r="20" spans="2:9" s="5" customFormat="1" ht="19.5" customHeight="1">
      <c r="B20" s="37" t="s">
        <v>32</v>
      </c>
      <c r="C20" s="38"/>
      <c r="D20" s="14"/>
      <c r="E20" s="14"/>
      <c r="F20" s="39"/>
      <c r="G20" s="40"/>
      <c r="H20" s="40"/>
      <c r="I20" s="16"/>
    </row>
    <row r="21" spans="1:9" s="5" customFormat="1" ht="19.5" customHeight="1">
      <c r="A21" s="5" t="s">
        <v>7</v>
      </c>
      <c r="B21" s="41" t="s">
        <v>33</v>
      </c>
      <c r="C21" s="42" t="s">
        <v>34</v>
      </c>
      <c r="D21" s="14">
        <v>12250</v>
      </c>
      <c r="E21" s="14">
        <v>12250</v>
      </c>
      <c r="F21" s="15">
        <v>0</v>
      </c>
      <c r="G21" s="15">
        <f aca="true" t="shared" si="2" ref="G21:G43">+E21+F21</f>
        <v>12250</v>
      </c>
      <c r="H21" s="15">
        <f aca="true" t="shared" si="3" ref="H21:H43">+G21-E21</f>
        <v>0</v>
      </c>
      <c r="I21" s="16"/>
    </row>
    <row r="22" spans="1:9" s="24" customFormat="1" ht="19.5" customHeight="1">
      <c r="A22" s="24" t="s">
        <v>35</v>
      </c>
      <c r="B22" s="25" t="s">
        <v>36</v>
      </c>
      <c r="C22" s="19"/>
      <c r="D22" s="26">
        <v>15000</v>
      </c>
      <c r="E22" s="26">
        <v>15000</v>
      </c>
      <c r="F22" s="21">
        <v>58529</v>
      </c>
      <c r="G22" s="21">
        <f t="shared" si="2"/>
        <v>73529</v>
      </c>
      <c r="H22" s="21">
        <f t="shared" si="3"/>
        <v>58529</v>
      </c>
      <c r="I22" s="22" t="s">
        <v>37</v>
      </c>
    </row>
    <row r="23" spans="1:9" s="5" customFormat="1" ht="19.5" customHeight="1">
      <c r="A23" s="5" t="s">
        <v>7</v>
      </c>
      <c r="B23" s="41" t="s">
        <v>38</v>
      </c>
      <c r="C23" s="42" t="s">
        <v>39</v>
      </c>
      <c r="D23" s="14">
        <f>2293+145+400+5000</f>
        <v>7838</v>
      </c>
      <c r="E23" s="14">
        <f>2293+145+400+5000</f>
        <v>7838</v>
      </c>
      <c r="F23" s="15">
        <v>0</v>
      </c>
      <c r="G23" s="15">
        <f t="shared" si="2"/>
        <v>7838</v>
      </c>
      <c r="H23" s="15">
        <f t="shared" si="3"/>
        <v>0</v>
      </c>
      <c r="I23" s="16"/>
    </row>
    <row r="24" spans="1:9" ht="19.5" customHeight="1">
      <c r="A24" s="27" t="s">
        <v>40</v>
      </c>
      <c r="B24" s="28" t="s">
        <v>241</v>
      </c>
      <c r="C24" s="13"/>
      <c r="D24" s="29">
        <v>197113</v>
      </c>
      <c r="E24" s="29">
        <v>197113</v>
      </c>
      <c r="F24" s="15">
        <v>0</v>
      </c>
      <c r="G24" s="15">
        <f t="shared" si="2"/>
        <v>197113</v>
      </c>
      <c r="H24" s="15">
        <f t="shared" si="3"/>
        <v>0</v>
      </c>
      <c r="I24" s="16"/>
    </row>
    <row r="25" spans="1:9" ht="19.5" customHeight="1">
      <c r="A25" s="27" t="s">
        <v>40</v>
      </c>
      <c r="B25" s="28" t="s">
        <v>41</v>
      </c>
      <c r="C25" s="13"/>
      <c r="D25" s="29">
        <v>21335</v>
      </c>
      <c r="E25" s="29">
        <v>21335</v>
      </c>
      <c r="F25" s="15">
        <v>0</v>
      </c>
      <c r="G25" s="15">
        <f t="shared" si="2"/>
        <v>21335</v>
      </c>
      <c r="H25" s="15">
        <f t="shared" si="3"/>
        <v>0</v>
      </c>
      <c r="I25" s="16"/>
    </row>
    <row r="26" spans="1:9" s="24" customFormat="1" ht="33" customHeight="1">
      <c r="A26" s="43" t="s">
        <v>16</v>
      </c>
      <c r="B26" s="44" t="s">
        <v>42</v>
      </c>
      <c r="C26" s="19"/>
      <c r="D26" s="26">
        <v>21631</v>
      </c>
      <c r="E26" s="26">
        <v>21631</v>
      </c>
      <c r="F26" s="21">
        <v>152112</v>
      </c>
      <c r="G26" s="21">
        <f t="shared" si="2"/>
        <v>173743</v>
      </c>
      <c r="H26" s="21">
        <f t="shared" si="3"/>
        <v>152112</v>
      </c>
      <c r="I26" s="22" t="s">
        <v>43</v>
      </c>
    </row>
    <row r="27" spans="1:9" ht="19.5" customHeight="1">
      <c r="A27" s="45" t="s">
        <v>16</v>
      </c>
      <c r="B27" s="46" t="s">
        <v>44</v>
      </c>
      <c r="C27" s="13"/>
      <c r="D27" s="29">
        <v>250</v>
      </c>
      <c r="E27" s="29">
        <v>250</v>
      </c>
      <c r="F27" s="15">
        <v>0</v>
      </c>
      <c r="G27" s="15">
        <f t="shared" si="2"/>
        <v>250</v>
      </c>
      <c r="H27" s="15">
        <f t="shared" si="3"/>
        <v>0</v>
      </c>
      <c r="I27" s="16"/>
    </row>
    <row r="28" spans="1:9" s="24" customFormat="1" ht="19.5" customHeight="1">
      <c r="A28" s="43" t="s">
        <v>16</v>
      </c>
      <c r="B28" s="47" t="s">
        <v>45</v>
      </c>
      <c r="C28" s="19"/>
      <c r="D28" s="26">
        <v>6500</v>
      </c>
      <c r="E28" s="26">
        <v>6500</v>
      </c>
      <c r="F28" s="21">
        <v>1082</v>
      </c>
      <c r="G28" s="21">
        <f t="shared" si="2"/>
        <v>7582</v>
      </c>
      <c r="H28" s="21">
        <f t="shared" si="3"/>
        <v>1082</v>
      </c>
      <c r="I28" s="22" t="s">
        <v>46</v>
      </c>
    </row>
    <row r="29" spans="1:9" s="5" customFormat="1" ht="19.5" customHeight="1">
      <c r="A29" s="5" t="s">
        <v>7</v>
      </c>
      <c r="B29" s="41" t="s">
        <v>47</v>
      </c>
      <c r="C29" s="42" t="s">
        <v>48</v>
      </c>
      <c r="D29" s="14">
        <v>600</v>
      </c>
      <c r="E29" s="14">
        <v>600</v>
      </c>
      <c r="F29" s="15">
        <v>0</v>
      </c>
      <c r="G29" s="15">
        <f t="shared" si="2"/>
        <v>600</v>
      </c>
      <c r="H29" s="15">
        <f t="shared" si="3"/>
        <v>0</v>
      </c>
      <c r="I29" s="16"/>
    </row>
    <row r="30" spans="1:9" s="5" customFormat="1" ht="19.5" customHeight="1">
      <c r="A30" s="5" t="s">
        <v>7</v>
      </c>
      <c r="B30" s="41" t="s">
        <v>49</v>
      </c>
      <c r="C30" s="42"/>
      <c r="D30" s="14">
        <v>300</v>
      </c>
      <c r="E30" s="14">
        <v>300</v>
      </c>
      <c r="F30" s="15">
        <v>0</v>
      </c>
      <c r="G30" s="15">
        <f t="shared" si="2"/>
        <v>300</v>
      </c>
      <c r="H30" s="15">
        <f t="shared" si="3"/>
        <v>0</v>
      </c>
      <c r="I30" s="16"/>
    </row>
    <row r="31" spans="1:9" s="17" customFormat="1" ht="19.5" customHeight="1">
      <c r="A31" s="17" t="s">
        <v>7</v>
      </c>
      <c r="B31" s="48" t="s">
        <v>50</v>
      </c>
      <c r="C31" s="49"/>
      <c r="D31" s="50">
        <v>300</v>
      </c>
      <c r="E31" s="51">
        <v>0</v>
      </c>
      <c r="F31" s="51">
        <v>300</v>
      </c>
      <c r="G31" s="51">
        <f t="shared" si="2"/>
        <v>300</v>
      </c>
      <c r="H31" s="51">
        <f t="shared" si="3"/>
        <v>300</v>
      </c>
      <c r="I31" s="52" t="s">
        <v>46</v>
      </c>
    </row>
    <row r="32" spans="1:9" s="5" customFormat="1" ht="19.5" customHeight="1">
      <c r="A32" s="5" t="s">
        <v>7</v>
      </c>
      <c r="B32" s="41" t="s">
        <v>51</v>
      </c>
      <c r="C32" s="42"/>
      <c r="D32" s="14">
        <v>1200</v>
      </c>
      <c r="E32" s="14">
        <v>1200</v>
      </c>
      <c r="F32" s="15">
        <v>0</v>
      </c>
      <c r="G32" s="15">
        <f t="shared" si="2"/>
        <v>1200</v>
      </c>
      <c r="H32" s="15">
        <f t="shared" si="3"/>
        <v>0</v>
      </c>
      <c r="I32" s="16"/>
    </row>
    <row r="33" spans="1:9" ht="19.5" customHeight="1">
      <c r="A33" s="27" t="s">
        <v>16</v>
      </c>
      <c r="B33" s="28" t="s">
        <v>52</v>
      </c>
      <c r="C33" s="13"/>
      <c r="D33" s="29">
        <v>1000</v>
      </c>
      <c r="E33" s="29">
        <v>1000</v>
      </c>
      <c r="F33" s="15">
        <v>0</v>
      </c>
      <c r="G33" s="15">
        <f t="shared" si="2"/>
        <v>1000</v>
      </c>
      <c r="H33" s="15">
        <f t="shared" si="3"/>
        <v>0</v>
      </c>
      <c r="I33" s="16"/>
    </row>
    <row r="34" spans="1:9" ht="19.5" customHeight="1">
      <c r="A34" s="27" t="s">
        <v>16</v>
      </c>
      <c r="B34" s="28" t="s">
        <v>53</v>
      </c>
      <c r="C34" s="13"/>
      <c r="D34" s="29">
        <v>4000</v>
      </c>
      <c r="E34" s="29">
        <v>4000</v>
      </c>
      <c r="F34" s="15">
        <v>0</v>
      </c>
      <c r="G34" s="15">
        <f t="shared" si="2"/>
        <v>4000</v>
      </c>
      <c r="H34" s="15">
        <f t="shared" si="3"/>
        <v>0</v>
      </c>
      <c r="I34" s="16"/>
    </row>
    <row r="35" spans="1:9" s="24" customFormat="1" ht="19.5" customHeight="1">
      <c r="A35" s="24" t="s">
        <v>16</v>
      </c>
      <c r="B35" s="25" t="s">
        <v>54</v>
      </c>
      <c r="C35" s="19"/>
      <c r="D35" s="26">
        <v>4000</v>
      </c>
      <c r="E35" s="26">
        <v>4000</v>
      </c>
      <c r="F35" s="21">
        <v>448</v>
      </c>
      <c r="G35" s="21">
        <f t="shared" si="2"/>
        <v>4448</v>
      </c>
      <c r="H35" s="21">
        <f t="shared" si="3"/>
        <v>448</v>
      </c>
      <c r="I35" s="22" t="s">
        <v>55</v>
      </c>
    </row>
    <row r="36" spans="1:9" ht="19.5" customHeight="1">
      <c r="A36" s="27" t="s">
        <v>16</v>
      </c>
      <c r="B36" s="28" t="s">
        <v>56</v>
      </c>
      <c r="C36" s="13"/>
      <c r="D36" s="29">
        <v>5000</v>
      </c>
      <c r="E36" s="29">
        <v>5000</v>
      </c>
      <c r="F36" s="15">
        <v>0</v>
      </c>
      <c r="G36" s="15">
        <f t="shared" si="2"/>
        <v>5000</v>
      </c>
      <c r="H36" s="15">
        <f t="shared" si="3"/>
        <v>0</v>
      </c>
      <c r="I36" s="16"/>
    </row>
    <row r="37" spans="1:9" ht="19.5" customHeight="1">
      <c r="A37" s="27" t="s">
        <v>16</v>
      </c>
      <c r="B37" s="28" t="s">
        <v>57</v>
      </c>
      <c r="C37" s="13"/>
      <c r="D37" s="29">
        <v>2500</v>
      </c>
      <c r="E37" s="29">
        <v>2500</v>
      </c>
      <c r="F37" s="15">
        <v>0</v>
      </c>
      <c r="G37" s="15">
        <f t="shared" si="2"/>
        <v>2500</v>
      </c>
      <c r="H37" s="15">
        <f t="shared" si="3"/>
        <v>0</v>
      </c>
      <c r="I37" s="16"/>
    </row>
    <row r="38" spans="1:9" s="24" customFormat="1" ht="19.5" customHeight="1">
      <c r="A38" s="43" t="s">
        <v>16</v>
      </c>
      <c r="B38" s="25" t="s">
        <v>58</v>
      </c>
      <c r="C38" s="19"/>
      <c r="D38" s="26">
        <v>9700</v>
      </c>
      <c r="E38" s="26">
        <v>9700</v>
      </c>
      <c r="F38" s="21">
        <v>500</v>
      </c>
      <c r="G38" s="21">
        <f t="shared" si="2"/>
        <v>10200</v>
      </c>
      <c r="H38" s="21">
        <f t="shared" si="3"/>
        <v>500</v>
      </c>
      <c r="I38" s="22" t="s">
        <v>59</v>
      </c>
    </row>
    <row r="39" spans="2:9" ht="19.5" customHeight="1">
      <c r="B39" s="28" t="s">
        <v>60</v>
      </c>
      <c r="C39" s="13"/>
      <c r="D39" s="29"/>
      <c r="E39" s="15">
        <v>971</v>
      </c>
      <c r="F39" s="15">
        <v>0</v>
      </c>
      <c r="G39" s="15">
        <f t="shared" si="2"/>
        <v>971</v>
      </c>
      <c r="H39" s="15">
        <f t="shared" si="3"/>
        <v>0</v>
      </c>
      <c r="I39" s="16"/>
    </row>
    <row r="40" spans="1:9" ht="19.5" customHeight="1">
      <c r="A40" s="45" t="s">
        <v>16</v>
      </c>
      <c r="B40" s="28" t="s">
        <v>61</v>
      </c>
      <c r="C40" s="13"/>
      <c r="D40" s="29">
        <v>0</v>
      </c>
      <c r="E40" s="15">
        <v>730</v>
      </c>
      <c r="F40" s="15">
        <v>0</v>
      </c>
      <c r="G40" s="15">
        <f t="shared" si="2"/>
        <v>730</v>
      </c>
      <c r="H40" s="15">
        <f t="shared" si="3"/>
        <v>0</v>
      </c>
      <c r="I40" s="16"/>
    </row>
    <row r="41" spans="1:9" ht="19.5" customHeight="1">
      <c r="A41" s="45" t="s">
        <v>16</v>
      </c>
      <c r="B41" s="28" t="s">
        <v>62</v>
      </c>
      <c r="C41" s="13"/>
      <c r="D41" s="29">
        <v>0</v>
      </c>
      <c r="E41" s="15">
        <v>1048</v>
      </c>
      <c r="F41" s="15">
        <v>0</v>
      </c>
      <c r="G41" s="15">
        <f t="shared" si="2"/>
        <v>1048</v>
      </c>
      <c r="H41" s="15">
        <f t="shared" si="3"/>
        <v>0</v>
      </c>
      <c r="I41" s="16"/>
    </row>
    <row r="42" spans="1:9" ht="19.5" customHeight="1">
      <c r="A42" s="45" t="s">
        <v>16</v>
      </c>
      <c r="B42" s="28" t="s">
        <v>240</v>
      </c>
      <c r="C42" s="13"/>
      <c r="D42" s="29">
        <v>0</v>
      </c>
      <c r="E42" s="15">
        <v>144</v>
      </c>
      <c r="F42" s="15">
        <v>0</v>
      </c>
      <c r="G42" s="15">
        <f t="shared" si="2"/>
        <v>144</v>
      </c>
      <c r="H42" s="15">
        <f t="shared" si="3"/>
        <v>0</v>
      </c>
      <c r="I42" s="53"/>
    </row>
    <row r="43" spans="1:9" s="24" customFormat="1" ht="19.5" customHeight="1">
      <c r="A43" s="43" t="s">
        <v>16</v>
      </c>
      <c r="B43" s="25" t="s">
        <v>63</v>
      </c>
      <c r="C43" s="19"/>
      <c r="D43" s="26">
        <v>0</v>
      </c>
      <c r="E43" s="21">
        <v>0</v>
      </c>
      <c r="F43" s="21">
        <v>750</v>
      </c>
      <c r="G43" s="21">
        <f t="shared" si="2"/>
        <v>750</v>
      </c>
      <c r="H43" s="21">
        <f t="shared" si="3"/>
        <v>750</v>
      </c>
      <c r="I43" s="54" t="s">
        <v>64</v>
      </c>
    </row>
    <row r="44" spans="1:9" s="36" customFormat="1" ht="19.5" customHeight="1">
      <c r="A44" s="5"/>
      <c r="B44" s="31" t="s">
        <v>65</v>
      </c>
      <c r="C44" s="32"/>
      <c r="D44" s="33">
        <f>SUM(D21:D43)</f>
        <v>310517</v>
      </c>
      <c r="E44" s="33">
        <f>SUM(E21:E43)</f>
        <v>313110</v>
      </c>
      <c r="F44" s="34">
        <f>SUM(F21:F43)</f>
        <v>213721</v>
      </c>
      <c r="G44" s="34">
        <f>SUM(G21:G43)</f>
        <v>526831</v>
      </c>
      <c r="H44" s="34">
        <f>SUM(H21:H43)</f>
        <v>213721</v>
      </c>
      <c r="I44" s="35"/>
    </row>
    <row r="45" spans="2:9" s="5" customFormat="1" ht="19.5" customHeight="1">
      <c r="B45" s="37" t="s">
        <v>66</v>
      </c>
      <c r="C45" s="38"/>
      <c r="D45" s="14"/>
      <c r="E45" s="14"/>
      <c r="F45" s="39"/>
      <c r="G45" s="40"/>
      <c r="H45" s="40"/>
      <c r="I45" s="16"/>
    </row>
    <row r="46" spans="1:9" s="5" customFormat="1" ht="19.5" customHeight="1">
      <c r="A46" s="5" t="s">
        <v>7</v>
      </c>
      <c r="B46" s="55" t="s">
        <v>67</v>
      </c>
      <c r="C46" s="56" t="s">
        <v>68</v>
      </c>
      <c r="D46" s="14">
        <v>9563</v>
      </c>
      <c r="E46" s="14">
        <v>9563</v>
      </c>
      <c r="F46" s="15">
        <v>0</v>
      </c>
      <c r="G46" s="15">
        <f>+E46+F46</f>
        <v>9563</v>
      </c>
      <c r="H46" s="15">
        <f>+G46-E46</f>
        <v>0</v>
      </c>
      <c r="I46" s="16"/>
    </row>
    <row r="47" spans="1:9" s="5" customFormat="1" ht="19.5" customHeight="1">
      <c r="A47" s="5" t="s">
        <v>7</v>
      </c>
      <c r="B47" s="55" t="s">
        <v>69</v>
      </c>
      <c r="C47" s="56" t="s">
        <v>68</v>
      </c>
      <c r="D47" s="14">
        <v>2264</v>
      </c>
      <c r="E47" s="14">
        <v>2264</v>
      </c>
      <c r="F47" s="15">
        <v>0</v>
      </c>
      <c r="G47" s="15">
        <f>+E47+F47</f>
        <v>2264</v>
      </c>
      <c r="H47" s="15">
        <f>+G47-E47</f>
        <v>0</v>
      </c>
      <c r="I47" s="16"/>
    </row>
    <row r="48" spans="1:9" s="24" customFormat="1" ht="28.5" customHeight="1">
      <c r="A48" s="24" t="s">
        <v>16</v>
      </c>
      <c r="B48" s="25" t="s">
        <v>70</v>
      </c>
      <c r="C48" s="19"/>
      <c r="D48" s="26">
        <v>2000</v>
      </c>
      <c r="E48" s="26">
        <v>2000</v>
      </c>
      <c r="F48" s="21">
        <f>1169+384</f>
        <v>1553</v>
      </c>
      <c r="G48" s="21">
        <f>+E48+F48</f>
        <v>3553</v>
      </c>
      <c r="H48" s="21">
        <f>+G48-E48</f>
        <v>1553</v>
      </c>
      <c r="I48" s="22" t="s">
        <v>71</v>
      </c>
    </row>
    <row r="49" spans="1:9" s="24" customFormat="1" ht="19.5" customHeight="1">
      <c r="A49" s="24" t="s">
        <v>16</v>
      </c>
      <c r="B49" s="25" t="s">
        <v>72</v>
      </c>
      <c r="C49" s="19"/>
      <c r="D49" s="26"/>
      <c r="E49" s="21">
        <v>76</v>
      </c>
      <c r="F49" s="21">
        <v>76</v>
      </c>
      <c r="G49" s="21">
        <f>+E49+F49</f>
        <v>152</v>
      </c>
      <c r="H49" s="21">
        <f>+G49-E49</f>
        <v>76</v>
      </c>
      <c r="I49" s="22" t="s">
        <v>73</v>
      </c>
    </row>
    <row r="50" spans="1:9" s="24" customFormat="1" ht="19.5" customHeight="1">
      <c r="A50" s="24" t="s">
        <v>16</v>
      </c>
      <c r="B50" s="25" t="s">
        <v>74</v>
      </c>
      <c r="C50" s="19"/>
      <c r="D50" s="26"/>
      <c r="E50" s="21">
        <v>327</v>
      </c>
      <c r="F50" s="21">
        <v>331</v>
      </c>
      <c r="G50" s="21">
        <f>+E50+F50</f>
        <v>658</v>
      </c>
      <c r="H50" s="21">
        <f>+G50-E50</f>
        <v>331</v>
      </c>
      <c r="I50" s="22" t="s">
        <v>75</v>
      </c>
    </row>
    <row r="51" spans="1:9" s="36" customFormat="1" ht="19.5" customHeight="1">
      <c r="A51" s="5"/>
      <c r="B51" s="31" t="s">
        <v>76</v>
      </c>
      <c r="C51" s="32"/>
      <c r="D51" s="33">
        <f>SUM(D46:D50)</f>
        <v>13827</v>
      </c>
      <c r="E51" s="33">
        <f>SUM(E46:E50)</f>
        <v>14230</v>
      </c>
      <c r="F51" s="34">
        <f>SUM(F46:F50)</f>
        <v>1960</v>
      </c>
      <c r="G51" s="34">
        <f>SUM(G46:G50)</f>
        <v>16190</v>
      </c>
      <c r="H51" s="34">
        <f>SUM(H46:H50)</f>
        <v>1960</v>
      </c>
      <c r="I51" s="35"/>
    </row>
    <row r="52" spans="2:9" s="5" customFormat="1" ht="16.5" customHeight="1">
      <c r="B52" s="37" t="s">
        <v>77</v>
      </c>
      <c r="C52" s="38"/>
      <c r="D52" s="14"/>
      <c r="E52" s="14"/>
      <c r="F52" s="39"/>
      <c r="G52" s="40"/>
      <c r="H52" s="40"/>
      <c r="I52" s="16"/>
    </row>
    <row r="53" spans="1:9" s="5" customFormat="1" ht="18.75" customHeight="1">
      <c r="A53" s="5" t="s">
        <v>7</v>
      </c>
      <c r="B53" s="55" t="s">
        <v>78</v>
      </c>
      <c r="C53" s="13"/>
      <c r="D53" s="14">
        <f>12200+6341-36</f>
        <v>18505</v>
      </c>
      <c r="E53" s="14">
        <f>12200+6341-36</f>
        <v>18505</v>
      </c>
      <c r="F53" s="15">
        <v>0</v>
      </c>
      <c r="G53" s="15">
        <f aca="true" t="shared" si="4" ref="G53:G63">+E53+F53</f>
        <v>18505</v>
      </c>
      <c r="H53" s="15">
        <f aca="true" t="shared" si="5" ref="H53:H84">+G53-E53</f>
        <v>0</v>
      </c>
      <c r="I53" s="16"/>
    </row>
    <row r="54" spans="1:9" s="5" customFormat="1" ht="18.75" customHeight="1">
      <c r="A54" s="5" t="s">
        <v>7</v>
      </c>
      <c r="B54" s="55" t="s">
        <v>79</v>
      </c>
      <c r="C54" s="38"/>
      <c r="D54" s="14">
        <v>1000</v>
      </c>
      <c r="E54" s="14">
        <v>1000</v>
      </c>
      <c r="F54" s="15">
        <v>0</v>
      </c>
      <c r="G54" s="15">
        <f t="shared" si="4"/>
        <v>1000</v>
      </c>
      <c r="H54" s="15">
        <f t="shared" si="5"/>
        <v>0</v>
      </c>
      <c r="I54" s="16"/>
    </row>
    <row r="55" spans="1:9" s="5" customFormat="1" ht="18.75" customHeight="1">
      <c r="A55" s="5" t="s">
        <v>7</v>
      </c>
      <c r="B55" s="28" t="s">
        <v>237</v>
      </c>
      <c r="C55" s="57" t="s">
        <v>80</v>
      </c>
      <c r="D55" s="14">
        <v>13744</v>
      </c>
      <c r="E55" s="14">
        <v>13744</v>
      </c>
      <c r="F55" s="15">
        <v>0</v>
      </c>
      <c r="G55" s="15">
        <f t="shared" si="4"/>
        <v>13744</v>
      </c>
      <c r="H55" s="15">
        <f t="shared" si="5"/>
        <v>0</v>
      </c>
      <c r="I55" s="16"/>
    </row>
    <row r="56" spans="1:9" s="5" customFormat="1" ht="18.75" customHeight="1">
      <c r="A56" s="5" t="s">
        <v>7</v>
      </c>
      <c r="B56" s="55" t="s">
        <v>81</v>
      </c>
      <c r="C56" s="56" t="s">
        <v>82</v>
      </c>
      <c r="D56" s="14">
        <v>14896</v>
      </c>
      <c r="E56" s="14">
        <v>14896</v>
      </c>
      <c r="F56" s="15">
        <v>0</v>
      </c>
      <c r="G56" s="15">
        <f t="shared" si="4"/>
        <v>14896</v>
      </c>
      <c r="H56" s="15">
        <f t="shared" si="5"/>
        <v>0</v>
      </c>
      <c r="I56" s="16"/>
    </row>
    <row r="57" spans="1:9" ht="18.75" customHeight="1">
      <c r="A57" s="27" t="s">
        <v>35</v>
      </c>
      <c r="B57" s="28" t="s">
        <v>83</v>
      </c>
      <c r="C57" s="13"/>
      <c r="D57" s="29">
        <v>453679</v>
      </c>
      <c r="E57" s="29">
        <v>453679</v>
      </c>
      <c r="F57" s="15">
        <v>0</v>
      </c>
      <c r="G57" s="15">
        <f t="shared" si="4"/>
        <v>453679</v>
      </c>
      <c r="H57" s="15">
        <f t="shared" si="5"/>
        <v>0</v>
      </c>
      <c r="I57" s="16"/>
    </row>
    <row r="58" spans="1:9" s="5" customFormat="1" ht="18.75" customHeight="1">
      <c r="A58" s="27" t="s">
        <v>16</v>
      </c>
      <c r="B58" s="55" t="s">
        <v>84</v>
      </c>
      <c r="C58" s="56"/>
      <c r="D58" s="14">
        <v>15000</v>
      </c>
      <c r="E58" s="14">
        <v>15000</v>
      </c>
      <c r="F58" s="15">
        <v>0</v>
      </c>
      <c r="G58" s="15">
        <f t="shared" si="4"/>
        <v>15000</v>
      </c>
      <c r="H58" s="15">
        <f t="shared" si="5"/>
        <v>0</v>
      </c>
      <c r="I58" s="16"/>
    </row>
    <row r="59" spans="1:9" s="5" customFormat="1" ht="18.75" customHeight="1">
      <c r="A59" s="5" t="s">
        <v>7</v>
      </c>
      <c r="B59" s="55" t="s">
        <v>85</v>
      </c>
      <c r="C59" s="56" t="s">
        <v>10</v>
      </c>
      <c r="D59" s="14">
        <v>7252</v>
      </c>
      <c r="E59" s="14">
        <v>7252</v>
      </c>
      <c r="F59" s="15">
        <v>0</v>
      </c>
      <c r="G59" s="15">
        <f t="shared" si="4"/>
        <v>7252</v>
      </c>
      <c r="H59" s="15">
        <f t="shared" si="5"/>
        <v>0</v>
      </c>
      <c r="I59" s="16"/>
    </row>
    <row r="60" spans="1:9" ht="18.75" customHeight="1">
      <c r="A60" s="45" t="s">
        <v>35</v>
      </c>
      <c r="B60" s="58" t="s">
        <v>86</v>
      </c>
      <c r="C60" s="59"/>
      <c r="D60" s="60">
        <v>5000</v>
      </c>
      <c r="E60" s="60">
        <v>5000</v>
      </c>
      <c r="F60" s="61">
        <v>0</v>
      </c>
      <c r="G60" s="61">
        <f t="shared" si="4"/>
        <v>5000</v>
      </c>
      <c r="H60" s="61">
        <f t="shared" si="5"/>
        <v>0</v>
      </c>
      <c r="I60" s="62"/>
    </row>
    <row r="61" spans="1:9" s="5" customFormat="1" ht="18.75" customHeight="1">
      <c r="A61" s="5" t="s">
        <v>7</v>
      </c>
      <c r="B61" s="55" t="s">
        <v>87</v>
      </c>
      <c r="C61" s="56" t="s">
        <v>10</v>
      </c>
      <c r="D61" s="14">
        <v>6275</v>
      </c>
      <c r="E61" s="14">
        <v>6275</v>
      </c>
      <c r="F61" s="15">
        <v>0</v>
      </c>
      <c r="G61" s="15">
        <f t="shared" si="4"/>
        <v>6275</v>
      </c>
      <c r="H61" s="15">
        <f t="shared" si="5"/>
        <v>0</v>
      </c>
      <c r="I61" s="16"/>
    </row>
    <row r="62" spans="1:9" s="5" customFormat="1" ht="18.75" customHeight="1">
      <c r="A62" s="5" t="s">
        <v>7</v>
      </c>
      <c r="B62" s="55" t="s">
        <v>88</v>
      </c>
      <c r="C62" s="56"/>
      <c r="D62" s="14">
        <v>1140</v>
      </c>
      <c r="E62" s="14">
        <v>1140</v>
      </c>
      <c r="F62" s="15">
        <v>0</v>
      </c>
      <c r="G62" s="15">
        <f t="shared" si="4"/>
        <v>1140</v>
      </c>
      <c r="H62" s="15">
        <f t="shared" si="5"/>
        <v>0</v>
      </c>
      <c r="I62" s="16"/>
    </row>
    <row r="63" spans="1:9" s="5" customFormat="1" ht="18.75" customHeight="1">
      <c r="A63" s="5" t="s">
        <v>7</v>
      </c>
      <c r="B63" s="55" t="s">
        <v>89</v>
      </c>
      <c r="C63" s="56"/>
      <c r="D63" s="14">
        <v>4500</v>
      </c>
      <c r="E63" s="14">
        <v>4500</v>
      </c>
      <c r="F63" s="15">
        <v>0</v>
      </c>
      <c r="G63" s="15">
        <f t="shared" si="4"/>
        <v>4500</v>
      </c>
      <c r="H63" s="15">
        <f t="shared" si="5"/>
        <v>0</v>
      </c>
      <c r="I63" s="16"/>
    </row>
    <row r="64" spans="1:9" s="5" customFormat="1" ht="18.75" customHeight="1">
      <c r="A64" s="45"/>
      <c r="B64" s="55" t="s">
        <v>90</v>
      </c>
      <c r="C64" s="56"/>
      <c r="D64" s="29" t="s">
        <v>91</v>
      </c>
      <c r="E64" s="29">
        <v>14000</v>
      </c>
      <c r="F64" s="15">
        <v>0</v>
      </c>
      <c r="G64" s="15">
        <v>14000</v>
      </c>
      <c r="H64" s="15">
        <f t="shared" si="5"/>
        <v>0</v>
      </c>
      <c r="I64" s="16"/>
    </row>
    <row r="65" spans="1:9" s="5" customFormat="1" ht="18.75" customHeight="1">
      <c r="A65" s="63" t="s">
        <v>16</v>
      </c>
      <c r="B65" s="55" t="s">
        <v>92</v>
      </c>
      <c r="C65" s="56"/>
      <c r="D65" s="14">
        <v>780</v>
      </c>
      <c r="E65" s="14">
        <v>780</v>
      </c>
      <c r="F65" s="15">
        <v>0</v>
      </c>
      <c r="G65" s="15">
        <f aca="true" t="shared" si="6" ref="G65:G105">+E65+F65</f>
        <v>780</v>
      </c>
      <c r="H65" s="15">
        <f t="shared" si="5"/>
        <v>0</v>
      </c>
      <c r="I65" s="16"/>
    </row>
    <row r="66" spans="1:9" s="5" customFormat="1" ht="18.75" customHeight="1">
      <c r="A66" s="5" t="s">
        <v>7</v>
      </c>
      <c r="B66" s="55" t="s">
        <v>93</v>
      </c>
      <c r="C66" s="56"/>
      <c r="D66" s="14">
        <f>1425+105+50</f>
        <v>1580</v>
      </c>
      <c r="E66" s="14">
        <f>1425+105+50</f>
        <v>1580</v>
      </c>
      <c r="F66" s="15">
        <v>0</v>
      </c>
      <c r="G66" s="15">
        <f t="shared" si="6"/>
        <v>1580</v>
      </c>
      <c r="H66" s="15">
        <f t="shared" si="5"/>
        <v>0</v>
      </c>
      <c r="I66" s="16"/>
    </row>
    <row r="67" spans="1:9" s="5" customFormat="1" ht="18.75" customHeight="1">
      <c r="A67" s="27" t="s">
        <v>16</v>
      </c>
      <c r="B67" s="55" t="s">
        <v>94</v>
      </c>
      <c r="C67" s="56"/>
      <c r="D67" s="14">
        <v>65000</v>
      </c>
      <c r="E67" s="14">
        <v>65216</v>
      </c>
      <c r="F67" s="15">
        <v>0</v>
      </c>
      <c r="G67" s="15">
        <f t="shared" si="6"/>
        <v>65216</v>
      </c>
      <c r="H67" s="64">
        <f t="shared" si="5"/>
        <v>0</v>
      </c>
      <c r="I67" s="53"/>
    </row>
    <row r="68" spans="1:9" s="5" customFormat="1" ht="18.75" customHeight="1">
      <c r="A68" s="27" t="s">
        <v>16</v>
      </c>
      <c r="B68" s="55" t="s">
        <v>95</v>
      </c>
      <c r="C68" s="56"/>
      <c r="D68" s="14"/>
      <c r="E68" s="15">
        <v>1100</v>
      </c>
      <c r="F68" s="15">
        <v>0</v>
      </c>
      <c r="G68" s="15">
        <f t="shared" si="6"/>
        <v>1100</v>
      </c>
      <c r="H68" s="64">
        <f t="shared" si="5"/>
        <v>0</v>
      </c>
      <c r="I68" s="53"/>
    </row>
    <row r="69" spans="1:9" s="5" customFormat="1" ht="18.75" customHeight="1">
      <c r="A69" s="27" t="s">
        <v>16</v>
      </c>
      <c r="B69" s="55" t="s">
        <v>96</v>
      </c>
      <c r="C69" s="56"/>
      <c r="D69" s="14"/>
      <c r="E69" s="15">
        <v>1105</v>
      </c>
      <c r="F69" s="15">
        <v>0</v>
      </c>
      <c r="G69" s="15">
        <f t="shared" si="6"/>
        <v>1105</v>
      </c>
      <c r="H69" s="64">
        <f t="shared" si="5"/>
        <v>0</v>
      </c>
      <c r="I69" s="53"/>
    </row>
    <row r="70" spans="1:9" s="5" customFormat="1" ht="18.75" customHeight="1">
      <c r="A70" s="65" t="s">
        <v>16</v>
      </c>
      <c r="B70" s="55" t="s">
        <v>97</v>
      </c>
      <c r="C70" s="56"/>
      <c r="D70" s="14">
        <v>48094</v>
      </c>
      <c r="E70" s="14">
        <v>46989</v>
      </c>
      <c r="F70" s="15">
        <v>0</v>
      </c>
      <c r="G70" s="15">
        <f t="shared" si="6"/>
        <v>46989</v>
      </c>
      <c r="H70" s="15">
        <f t="shared" si="5"/>
        <v>0</v>
      </c>
      <c r="I70" s="53"/>
    </row>
    <row r="71" spans="1:9" s="17" customFormat="1" ht="18.75" customHeight="1">
      <c r="A71" s="43" t="s">
        <v>16</v>
      </c>
      <c r="B71" s="66" t="s">
        <v>98</v>
      </c>
      <c r="C71" s="67"/>
      <c r="D71" s="20">
        <v>12000</v>
      </c>
      <c r="E71" s="20">
        <v>12000</v>
      </c>
      <c r="F71" s="21">
        <v>-135</v>
      </c>
      <c r="G71" s="21">
        <f t="shared" si="6"/>
        <v>11865</v>
      </c>
      <c r="H71" s="21">
        <f t="shared" si="5"/>
        <v>-135</v>
      </c>
      <c r="I71" s="22" t="s">
        <v>99</v>
      </c>
    </row>
    <row r="72" spans="1:9" s="5" customFormat="1" ht="18.75" customHeight="1">
      <c r="A72" s="5" t="s">
        <v>7</v>
      </c>
      <c r="B72" s="28" t="s">
        <v>100</v>
      </c>
      <c r="C72" s="56" t="s">
        <v>10</v>
      </c>
      <c r="D72" s="14">
        <v>16838</v>
      </c>
      <c r="E72" s="14">
        <v>16838</v>
      </c>
      <c r="F72" s="15">
        <v>0</v>
      </c>
      <c r="G72" s="15">
        <f t="shared" si="6"/>
        <v>16838</v>
      </c>
      <c r="H72" s="15">
        <f t="shared" si="5"/>
        <v>0</v>
      </c>
      <c r="I72" s="16"/>
    </row>
    <row r="73" spans="1:9" s="5" customFormat="1" ht="18.75" customHeight="1">
      <c r="A73" s="5" t="s">
        <v>7</v>
      </c>
      <c r="B73" s="55" t="s">
        <v>101</v>
      </c>
      <c r="C73" s="56" t="s">
        <v>10</v>
      </c>
      <c r="D73" s="14">
        <v>28505</v>
      </c>
      <c r="E73" s="14">
        <v>28505</v>
      </c>
      <c r="F73" s="15">
        <v>0</v>
      </c>
      <c r="G73" s="15">
        <f t="shared" si="6"/>
        <v>28505</v>
      </c>
      <c r="H73" s="15">
        <f t="shared" si="5"/>
        <v>0</v>
      </c>
      <c r="I73" s="16"/>
    </row>
    <row r="74" spans="1:9" s="5" customFormat="1" ht="18.75" customHeight="1">
      <c r="A74" s="45" t="s">
        <v>16</v>
      </c>
      <c r="B74" s="28" t="s">
        <v>102</v>
      </c>
      <c r="C74" s="56"/>
      <c r="D74" s="14">
        <v>20000</v>
      </c>
      <c r="E74" s="14">
        <v>20000</v>
      </c>
      <c r="F74" s="15">
        <v>0</v>
      </c>
      <c r="G74" s="15">
        <f t="shared" si="6"/>
        <v>20000</v>
      </c>
      <c r="H74" s="15">
        <f t="shared" si="5"/>
        <v>0</v>
      </c>
      <c r="I74" s="16"/>
    </row>
    <row r="75" spans="1:9" s="5" customFormat="1" ht="18.75" customHeight="1">
      <c r="A75" s="5" t="s">
        <v>7</v>
      </c>
      <c r="B75" s="28" t="s">
        <v>103</v>
      </c>
      <c r="C75" s="13"/>
      <c r="D75" s="14">
        <f>3163+200</f>
        <v>3363</v>
      </c>
      <c r="E75" s="14">
        <f>3163+200</f>
        <v>3363</v>
      </c>
      <c r="F75" s="15">
        <v>0</v>
      </c>
      <c r="G75" s="15">
        <f t="shared" si="6"/>
        <v>3363</v>
      </c>
      <c r="H75" s="15">
        <f t="shared" si="5"/>
        <v>0</v>
      </c>
      <c r="I75" s="16"/>
    </row>
    <row r="76" spans="1:9" s="17" customFormat="1" ht="18.75" customHeight="1">
      <c r="A76" s="17" t="s">
        <v>7</v>
      </c>
      <c r="B76" s="66" t="s">
        <v>104</v>
      </c>
      <c r="C76" s="67"/>
      <c r="D76" s="20">
        <v>13000</v>
      </c>
      <c r="E76" s="20">
        <v>13000</v>
      </c>
      <c r="F76" s="21">
        <v>-1169</v>
      </c>
      <c r="G76" s="21">
        <f t="shared" si="6"/>
        <v>11831</v>
      </c>
      <c r="H76" s="21">
        <f t="shared" si="5"/>
        <v>-1169</v>
      </c>
      <c r="I76" s="22" t="s">
        <v>105</v>
      </c>
    </row>
    <row r="77" spans="1:9" s="17" customFormat="1" ht="18.75" customHeight="1">
      <c r="A77" s="17" t="s">
        <v>7</v>
      </c>
      <c r="B77" s="25" t="s">
        <v>106</v>
      </c>
      <c r="C77" s="19"/>
      <c r="D77" s="20">
        <v>1286</v>
      </c>
      <c r="E77" s="20">
        <v>1286</v>
      </c>
      <c r="F77" s="21">
        <v>-141</v>
      </c>
      <c r="G77" s="21">
        <f t="shared" si="6"/>
        <v>1145</v>
      </c>
      <c r="H77" s="21">
        <f t="shared" si="5"/>
        <v>-141</v>
      </c>
      <c r="I77" s="22" t="s">
        <v>107</v>
      </c>
    </row>
    <row r="78" spans="1:9" s="5" customFormat="1" ht="18.75" customHeight="1">
      <c r="A78" s="27" t="s">
        <v>7</v>
      </c>
      <c r="B78" s="28" t="s">
        <v>108</v>
      </c>
      <c r="C78" s="42"/>
      <c r="D78" s="14">
        <v>1700</v>
      </c>
      <c r="E78" s="14">
        <v>1700</v>
      </c>
      <c r="F78" s="15">
        <v>0</v>
      </c>
      <c r="G78" s="15">
        <f t="shared" si="6"/>
        <v>1700</v>
      </c>
      <c r="H78" s="15">
        <f t="shared" si="5"/>
        <v>0</v>
      </c>
      <c r="I78" s="16"/>
    </row>
    <row r="79" spans="1:9" s="5" customFormat="1" ht="18.75" customHeight="1">
      <c r="A79" s="27" t="s">
        <v>40</v>
      </c>
      <c r="B79" s="55" t="s">
        <v>109</v>
      </c>
      <c r="C79" s="56"/>
      <c r="D79" s="14">
        <v>1300</v>
      </c>
      <c r="E79" s="14">
        <v>1300</v>
      </c>
      <c r="F79" s="15">
        <v>0</v>
      </c>
      <c r="G79" s="15">
        <f t="shared" si="6"/>
        <v>1300</v>
      </c>
      <c r="H79" s="15">
        <f t="shared" si="5"/>
        <v>0</v>
      </c>
      <c r="I79" s="16"/>
    </row>
    <row r="80" spans="1:9" s="5" customFormat="1" ht="18.75" customHeight="1">
      <c r="A80" s="27" t="s">
        <v>16</v>
      </c>
      <c r="B80" s="55" t="s">
        <v>110</v>
      </c>
      <c r="C80" s="56"/>
      <c r="D80" s="14">
        <v>800</v>
      </c>
      <c r="E80" s="14">
        <v>800</v>
      </c>
      <c r="F80" s="15">
        <v>0</v>
      </c>
      <c r="G80" s="15">
        <f t="shared" si="6"/>
        <v>800</v>
      </c>
      <c r="H80" s="15">
        <f t="shared" si="5"/>
        <v>0</v>
      </c>
      <c r="I80" s="16"/>
    </row>
    <row r="81" spans="1:9" s="5" customFormat="1" ht="18.75" customHeight="1">
      <c r="A81" s="5" t="s">
        <v>7</v>
      </c>
      <c r="B81" s="55" t="s">
        <v>111</v>
      </c>
      <c r="C81" s="56" t="s">
        <v>10</v>
      </c>
      <c r="D81" s="14">
        <v>3375</v>
      </c>
      <c r="E81" s="14">
        <v>3375</v>
      </c>
      <c r="F81" s="15">
        <v>0</v>
      </c>
      <c r="G81" s="15">
        <f t="shared" si="6"/>
        <v>3375</v>
      </c>
      <c r="H81" s="15">
        <f t="shared" si="5"/>
        <v>0</v>
      </c>
      <c r="I81" s="16"/>
    </row>
    <row r="82" spans="1:9" s="5" customFormat="1" ht="18.75" customHeight="1">
      <c r="A82" s="5" t="s">
        <v>7</v>
      </c>
      <c r="B82" s="55" t="s">
        <v>112</v>
      </c>
      <c r="C82" s="56"/>
      <c r="D82" s="14">
        <v>1318</v>
      </c>
      <c r="E82" s="14">
        <v>1318</v>
      </c>
      <c r="F82" s="15">
        <v>0</v>
      </c>
      <c r="G82" s="15">
        <f t="shared" si="6"/>
        <v>1318</v>
      </c>
      <c r="H82" s="15">
        <f t="shared" si="5"/>
        <v>0</v>
      </c>
      <c r="I82" s="16"/>
    </row>
    <row r="83" spans="1:9" s="17" customFormat="1" ht="18.75" customHeight="1">
      <c r="A83" s="17" t="s">
        <v>7</v>
      </c>
      <c r="B83" s="66" t="s">
        <v>113</v>
      </c>
      <c r="C83" s="67"/>
      <c r="D83" s="20">
        <v>5000</v>
      </c>
      <c r="E83" s="20">
        <v>4811</v>
      </c>
      <c r="F83" s="21">
        <v>-211</v>
      </c>
      <c r="G83" s="21">
        <f t="shared" si="6"/>
        <v>4600</v>
      </c>
      <c r="H83" s="21">
        <f t="shared" si="5"/>
        <v>-211</v>
      </c>
      <c r="I83" s="54" t="s">
        <v>114</v>
      </c>
    </row>
    <row r="84" spans="1:9" s="24" customFormat="1" ht="20.25" customHeight="1">
      <c r="A84" s="24" t="s">
        <v>16</v>
      </c>
      <c r="B84" s="25" t="s">
        <v>115</v>
      </c>
      <c r="C84" s="19" t="s">
        <v>82</v>
      </c>
      <c r="D84" s="26"/>
      <c r="E84" s="21">
        <v>0</v>
      </c>
      <c r="F84" s="21">
        <v>5760</v>
      </c>
      <c r="G84" s="21">
        <f t="shared" si="6"/>
        <v>5760</v>
      </c>
      <c r="H84" s="21">
        <f t="shared" si="5"/>
        <v>5760</v>
      </c>
      <c r="I84" s="54" t="s">
        <v>116</v>
      </c>
    </row>
    <row r="85" spans="1:9" s="17" customFormat="1" ht="18.75" customHeight="1">
      <c r="A85" s="17" t="s">
        <v>7</v>
      </c>
      <c r="B85" s="66" t="s">
        <v>117</v>
      </c>
      <c r="C85" s="67"/>
      <c r="D85" s="20">
        <v>6943</v>
      </c>
      <c r="E85" s="20">
        <v>869</v>
      </c>
      <c r="F85" s="21">
        <f>537-18</f>
        <v>519</v>
      </c>
      <c r="G85" s="21">
        <f t="shared" si="6"/>
        <v>1388</v>
      </c>
      <c r="H85" s="21">
        <f aca="true" t="shared" si="7" ref="H85:H105">+G85-E85</f>
        <v>519</v>
      </c>
      <c r="I85" s="22" t="s">
        <v>118</v>
      </c>
    </row>
    <row r="86" spans="1:9" s="5" customFormat="1" ht="18.75" customHeight="1">
      <c r="A86" s="45" t="s">
        <v>16</v>
      </c>
      <c r="B86" s="28" t="s">
        <v>119</v>
      </c>
      <c r="C86" s="56"/>
      <c r="D86" s="14">
        <v>600</v>
      </c>
      <c r="E86" s="14">
        <v>600</v>
      </c>
      <c r="F86" s="15">
        <v>0</v>
      </c>
      <c r="G86" s="15">
        <f t="shared" si="6"/>
        <v>600</v>
      </c>
      <c r="H86" s="15">
        <f t="shared" si="7"/>
        <v>0</v>
      </c>
      <c r="I86" s="16"/>
    </row>
    <row r="87" spans="1:9" s="5" customFormat="1" ht="18.75" customHeight="1">
      <c r="A87" s="5" t="s">
        <v>7</v>
      </c>
      <c r="B87" s="55" t="s">
        <v>120</v>
      </c>
      <c r="C87" s="56"/>
      <c r="D87" s="14">
        <v>300</v>
      </c>
      <c r="E87" s="14">
        <v>300</v>
      </c>
      <c r="F87" s="15">
        <v>0</v>
      </c>
      <c r="G87" s="15">
        <f t="shared" si="6"/>
        <v>300</v>
      </c>
      <c r="H87" s="15">
        <f t="shared" si="7"/>
        <v>0</v>
      </c>
      <c r="I87" s="16"/>
    </row>
    <row r="88" spans="1:9" s="17" customFormat="1" ht="18.75" customHeight="1">
      <c r="A88" s="17" t="s">
        <v>7</v>
      </c>
      <c r="B88" s="68" t="s">
        <v>121</v>
      </c>
      <c r="C88" s="69"/>
      <c r="D88" s="50">
        <v>300</v>
      </c>
      <c r="E88" s="51">
        <v>0</v>
      </c>
      <c r="F88" s="51">
        <v>800</v>
      </c>
      <c r="G88" s="51">
        <f t="shared" si="6"/>
        <v>800</v>
      </c>
      <c r="H88" s="51">
        <f t="shared" si="7"/>
        <v>800</v>
      </c>
      <c r="I88" s="52" t="s">
        <v>122</v>
      </c>
    </row>
    <row r="89" spans="1:9" s="5" customFormat="1" ht="18" customHeight="1">
      <c r="A89" s="5" t="s">
        <v>7</v>
      </c>
      <c r="B89" s="55" t="s">
        <v>123</v>
      </c>
      <c r="C89" s="56"/>
      <c r="D89" s="14">
        <v>5000</v>
      </c>
      <c r="E89" s="14">
        <v>5000</v>
      </c>
      <c r="F89" s="15">
        <v>0</v>
      </c>
      <c r="G89" s="15">
        <f t="shared" si="6"/>
        <v>5000</v>
      </c>
      <c r="H89" s="15">
        <f t="shared" si="7"/>
        <v>0</v>
      </c>
      <c r="I89" s="16"/>
    </row>
    <row r="90" spans="1:9" s="5" customFormat="1" ht="18" customHeight="1">
      <c r="A90" s="5" t="s">
        <v>7</v>
      </c>
      <c r="B90" s="55" t="s">
        <v>124</v>
      </c>
      <c r="C90" s="56"/>
      <c r="D90" s="14">
        <v>100</v>
      </c>
      <c r="E90" s="14">
        <v>100</v>
      </c>
      <c r="F90" s="15">
        <v>0</v>
      </c>
      <c r="G90" s="15">
        <f t="shared" si="6"/>
        <v>100</v>
      </c>
      <c r="H90" s="15">
        <f t="shared" si="7"/>
        <v>0</v>
      </c>
      <c r="I90" s="16"/>
    </row>
    <row r="91" spans="1:9" s="5" customFormat="1" ht="18" customHeight="1">
      <c r="A91" s="5" t="s">
        <v>7</v>
      </c>
      <c r="B91" s="55" t="s">
        <v>125</v>
      </c>
      <c r="C91" s="56"/>
      <c r="D91" s="14">
        <v>420</v>
      </c>
      <c r="E91" s="14">
        <v>420</v>
      </c>
      <c r="F91" s="15">
        <v>0</v>
      </c>
      <c r="G91" s="15">
        <f t="shared" si="6"/>
        <v>420</v>
      </c>
      <c r="H91" s="15">
        <f t="shared" si="7"/>
        <v>0</v>
      </c>
      <c r="I91" s="16"/>
    </row>
    <row r="92" spans="1:9" s="5" customFormat="1" ht="18" customHeight="1">
      <c r="A92" s="5" t="s">
        <v>7</v>
      </c>
      <c r="B92" s="55" t="s">
        <v>126</v>
      </c>
      <c r="C92" s="56"/>
      <c r="D92" s="14">
        <v>300</v>
      </c>
      <c r="E92" s="14">
        <v>300</v>
      </c>
      <c r="F92" s="15">
        <v>0</v>
      </c>
      <c r="G92" s="15">
        <f t="shared" si="6"/>
        <v>300</v>
      </c>
      <c r="H92" s="15">
        <f t="shared" si="7"/>
        <v>0</v>
      </c>
      <c r="I92" s="16"/>
    </row>
    <row r="93" spans="1:9" s="5" customFormat="1" ht="18" customHeight="1">
      <c r="A93" s="27" t="s">
        <v>40</v>
      </c>
      <c r="B93" s="28" t="s">
        <v>127</v>
      </c>
      <c r="C93" s="13"/>
      <c r="D93" s="14">
        <v>120000</v>
      </c>
      <c r="E93" s="14">
        <v>120000</v>
      </c>
      <c r="F93" s="15">
        <v>0</v>
      </c>
      <c r="G93" s="15">
        <f t="shared" si="6"/>
        <v>120000</v>
      </c>
      <c r="H93" s="15">
        <f t="shared" si="7"/>
        <v>0</v>
      </c>
      <c r="I93" s="30"/>
    </row>
    <row r="94" spans="1:9" s="5" customFormat="1" ht="18" customHeight="1">
      <c r="A94" s="27" t="s">
        <v>40</v>
      </c>
      <c r="B94" s="70" t="s">
        <v>242</v>
      </c>
      <c r="C94" s="13"/>
      <c r="D94" s="14"/>
      <c r="E94" s="15">
        <v>100000</v>
      </c>
      <c r="F94" s="15">
        <v>0</v>
      </c>
      <c r="G94" s="15">
        <f t="shared" si="6"/>
        <v>100000</v>
      </c>
      <c r="H94" s="15">
        <f t="shared" si="7"/>
        <v>0</v>
      </c>
      <c r="I94" s="30"/>
    </row>
    <row r="95" spans="1:9" s="5" customFormat="1" ht="18" customHeight="1">
      <c r="A95" s="27" t="s">
        <v>16</v>
      </c>
      <c r="B95" s="55" t="s">
        <v>128</v>
      </c>
      <c r="C95" s="56"/>
      <c r="D95" s="14">
        <v>2200</v>
      </c>
      <c r="E95" s="14">
        <v>2200</v>
      </c>
      <c r="F95" s="15">
        <v>0</v>
      </c>
      <c r="G95" s="15">
        <f t="shared" si="6"/>
        <v>2200</v>
      </c>
      <c r="H95" s="15">
        <f t="shared" si="7"/>
        <v>0</v>
      </c>
      <c r="I95" s="16"/>
    </row>
    <row r="96" spans="1:9" s="5" customFormat="1" ht="18" customHeight="1">
      <c r="A96" s="27" t="s">
        <v>16</v>
      </c>
      <c r="B96" s="55" t="s">
        <v>129</v>
      </c>
      <c r="C96" s="56"/>
      <c r="D96" s="14">
        <v>1250</v>
      </c>
      <c r="E96" s="14">
        <v>1250</v>
      </c>
      <c r="F96" s="15">
        <v>0</v>
      </c>
      <c r="G96" s="15">
        <f t="shared" si="6"/>
        <v>1250</v>
      </c>
      <c r="H96" s="15">
        <f t="shared" si="7"/>
        <v>0</v>
      </c>
      <c r="I96" s="16"/>
    </row>
    <row r="97" spans="1:9" s="5" customFormat="1" ht="18" customHeight="1">
      <c r="A97" s="27"/>
      <c r="B97" s="55" t="s">
        <v>130</v>
      </c>
      <c r="C97" s="56"/>
      <c r="D97" s="14">
        <v>0</v>
      </c>
      <c r="E97" s="15">
        <v>8750</v>
      </c>
      <c r="F97" s="15">
        <v>0</v>
      </c>
      <c r="G97" s="15">
        <f t="shared" si="6"/>
        <v>8750</v>
      </c>
      <c r="H97" s="15">
        <f t="shared" si="7"/>
        <v>0</v>
      </c>
      <c r="I97" s="16"/>
    </row>
    <row r="98" spans="1:9" s="5" customFormat="1" ht="18" customHeight="1">
      <c r="A98" s="27"/>
      <c r="B98" s="55" t="s">
        <v>131</v>
      </c>
      <c r="C98" s="56"/>
      <c r="D98" s="29" t="s">
        <v>91</v>
      </c>
      <c r="E98" s="15">
        <v>1500</v>
      </c>
      <c r="F98" s="15">
        <v>0</v>
      </c>
      <c r="G98" s="15">
        <f t="shared" si="6"/>
        <v>1500</v>
      </c>
      <c r="H98" s="15">
        <f t="shared" si="7"/>
        <v>0</v>
      </c>
      <c r="I98" s="16"/>
    </row>
    <row r="99" spans="1:9" s="5" customFormat="1" ht="18" customHeight="1">
      <c r="A99" s="27"/>
      <c r="B99" s="55" t="s">
        <v>243</v>
      </c>
      <c r="C99" s="56"/>
      <c r="D99" s="14">
        <v>0</v>
      </c>
      <c r="E99" s="15">
        <v>1700</v>
      </c>
      <c r="F99" s="15">
        <v>0</v>
      </c>
      <c r="G99" s="15">
        <f t="shared" si="6"/>
        <v>1700</v>
      </c>
      <c r="H99" s="15">
        <f t="shared" si="7"/>
        <v>0</v>
      </c>
      <c r="I99" s="16"/>
    </row>
    <row r="100" spans="1:9" s="5" customFormat="1" ht="18" customHeight="1">
      <c r="A100" s="27"/>
      <c r="B100" s="55" t="s">
        <v>132</v>
      </c>
      <c r="C100" s="56"/>
      <c r="D100" s="14"/>
      <c r="E100" s="15">
        <v>1496</v>
      </c>
      <c r="F100" s="15">
        <v>0</v>
      </c>
      <c r="G100" s="15">
        <f t="shared" si="6"/>
        <v>1496</v>
      </c>
      <c r="H100" s="15">
        <f t="shared" si="7"/>
        <v>0</v>
      </c>
      <c r="I100" s="16"/>
    </row>
    <row r="101" spans="1:9" s="17" customFormat="1" ht="18" customHeight="1">
      <c r="A101" s="24"/>
      <c r="B101" s="66" t="s">
        <v>133</v>
      </c>
      <c r="C101" s="67"/>
      <c r="D101" s="20"/>
      <c r="E101" s="21">
        <v>0</v>
      </c>
      <c r="F101" s="21">
        <v>1510</v>
      </c>
      <c r="G101" s="21">
        <f t="shared" si="6"/>
        <v>1510</v>
      </c>
      <c r="H101" s="21">
        <f t="shared" si="7"/>
        <v>1510</v>
      </c>
      <c r="I101" s="22" t="s">
        <v>134</v>
      </c>
    </row>
    <row r="102" spans="1:9" s="17" customFormat="1" ht="18" customHeight="1">
      <c r="A102" s="24"/>
      <c r="B102" s="66" t="s">
        <v>135</v>
      </c>
      <c r="C102" s="67"/>
      <c r="D102" s="20"/>
      <c r="E102" s="21">
        <v>0</v>
      </c>
      <c r="F102" s="21">
        <v>342</v>
      </c>
      <c r="G102" s="21">
        <f t="shared" si="6"/>
        <v>342</v>
      </c>
      <c r="H102" s="21">
        <f t="shared" si="7"/>
        <v>342</v>
      </c>
      <c r="I102" s="22" t="s">
        <v>134</v>
      </c>
    </row>
    <row r="103" spans="1:9" s="17" customFormat="1" ht="18" customHeight="1">
      <c r="A103" s="24"/>
      <c r="B103" s="66" t="s">
        <v>136</v>
      </c>
      <c r="C103" s="67"/>
      <c r="D103" s="20"/>
      <c r="E103" s="21">
        <v>0</v>
      </c>
      <c r="F103" s="21">
        <v>528</v>
      </c>
      <c r="G103" s="21">
        <f t="shared" si="6"/>
        <v>528</v>
      </c>
      <c r="H103" s="21">
        <f t="shared" si="7"/>
        <v>528</v>
      </c>
      <c r="I103" s="22" t="s">
        <v>134</v>
      </c>
    </row>
    <row r="104" spans="1:9" s="17" customFormat="1" ht="18" customHeight="1">
      <c r="A104" s="24"/>
      <c r="B104" s="66" t="s">
        <v>137</v>
      </c>
      <c r="C104" s="67"/>
      <c r="D104" s="20"/>
      <c r="E104" s="21">
        <v>0</v>
      </c>
      <c r="F104" s="21">
        <v>1678</v>
      </c>
      <c r="G104" s="21">
        <f t="shared" si="6"/>
        <v>1678</v>
      </c>
      <c r="H104" s="21">
        <f t="shared" si="7"/>
        <v>1678</v>
      </c>
      <c r="I104" s="22" t="s">
        <v>134</v>
      </c>
    </row>
    <row r="105" spans="1:9" s="17" customFormat="1" ht="18" customHeight="1">
      <c r="A105" s="24"/>
      <c r="B105" s="66" t="s">
        <v>138</v>
      </c>
      <c r="C105" s="67"/>
      <c r="D105" s="20"/>
      <c r="E105" s="21">
        <v>0</v>
      </c>
      <c r="F105" s="21">
        <v>1244</v>
      </c>
      <c r="G105" s="21">
        <f t="shared" si="6"/>
        <v>1244</v>
      </c>
      <c r="H105" s="21">
        <f t="shared" si="7"/>
        <v>1244</v>
      </c>
      <c r="I105" s="22" t="s">
        <v>134</v>
      </c>
    </row>
    <row r="106" spans="1:9" s="36" customFormat="1" ht="21" customHeight="1">
      <c r="A106" s="5"/>
      <c r="B106" s="31" t="s">
        <v>139</v>
      </c>
      <c r="C106" s="32"/>
      <c r="D106" s="33">
        <f>SUM(D53:D105)</f>
        <v>902343</v>
      </c>
      <c r="E106" s="33">
        <f>SUM(E53:E105)</f>
        <v>1024542</v>
      </c>
      <c r="F106" s="34">
        <f>SUM(F53:F105)</f>
        <v>10725</v>
      </c>
      <c r="G106" s="34">
        <f>SUM(G53:G105)</f>
        <v>1035267</v>
      </c>
      <c r="H106" s="34">
        <f>SUM(H53:H105)</f>
        <v>10725</v>
      </c>
      <c r="I106" s="35"/>
    </row>
    <row r="107" spans="2:9" s="5" customFormat="1" ht="21" customHeight="1">
      <c r="B107" s="37" t="s">
        <v>140</v>
      </c>
      <c r="C107" s="38"/>
      <c r="D107" s="14"/>
      <c r="E107" s="14"/>
      <c r="F107" s="39"/>
      <c r="G107" s="40"/>
      <c r="H107" s="40"/>
      <c r="I107" s="16"/>
    </row>
    <row r="108" spans="1:9" s="17" customFormat="1" ht="16.5" customHeight="1">
      <c r="A108" s="17" t="s">
        <v>7</v>
      </c>
      <c r="B108" s="71" t="s">
        <v>141</v>
      </c>
      <c r="C108" s="72"/>
      <c r="D108" s="20">
        <v>18484</v>
      </c>
      <c r="E108" s="20">
        <v>18484</v>
      </c>
      <c r="F108" s="21">
        <f>1644+24</f>
        <v>1668</v>
      </c>
      <c r="G108" s="21">
        <f aca="true" t="shared" si="8" ref="G108:G120">+E108+F108</f>
        <v>20152</v>
      </c>
      <c r="H108" s="21">
        <f aca="true" t="shared" si="9" ref="H108:H120">+G108-E108</f>
        <v>1668</v>
      </c>
      <c r="I108" s="54" t="s">
        <v>142</v>
      </c>
    </row>
    <row r="109" spans="1:9" s="5" customFormat="1" ht="16.5" customHeight="1">
      <c r="A109" s="5" t="s">
        <v>7</v>
      </c>
      <c r="B109" s="55" t="s">
        <v>143</v>
      </c>
      <c r="C109" s="38"/>
      <c r="D109" s="14">
        <v>3561</v>
      </c>
      <c r="E109" s="14">
        <v>3561</v>
      </c>
      <c r="F109" s="15">
        <v>0</v>
      </c>
      <c r="G109" s="15">
        <f t="shared" si="8"/>
        <v>3561</v>
      </c>
      <c r="H109" s="15">
        <f t="shared" si="9"/>
        <v>0</v>
      </c>
      <c r="I109" s="16"/>
    </row>
    <row r="110" spans="1:9" s="5" customFormat="1" ht="16.5" customHeight="1">
      <c r="A110" s="5" t="s">
        <v>7</v>
      </c>
      <c r="B110" s="55" t="s">
        <v>144</v>
      </c>
      <c r="C110" s="38"/>
      <c r="D110" s="14">
        <v>245</v>
      </c>
      <c r="E110" s="14">
        <v>245</v>
      </c>
      <c r="F110" s="15">
        <v>0</v>
      </c>
      <c r="G110" s="15">
        <f t="shared" si="8"/>
        <v>245</v>
      </c>
      <c r="H110" s="15">
        <f t="shared" si="9"/>
        <v>0</v>
      </c>
      <c r="I110" s="16"/>
    </row>
    <row r="111" spans="1:9" s="5" customFormat="1" ht="16.5" customHeight="1">
      <c r="A111" s="5" t="s">
        <v>7</v>
      </c>
      <c r="B111" s="73" t="s">
        <v>145</v>
      </c>
      <c r="C111" s="38"/>
      <c r="D111" s="14">
        <v>8138</v>
      </c>
      <c r="E111" s="14">
        <v>8138</v>
      </c>
      <c r="F111" s="15">
        <v>0</v>
      </c>
      <c r="G111" s="15">
        <f t="shared" si="8"/>
        <v>8138</v>
      </c>
      <c r="H111" s="15">
        <f t="shared" si="9"/>
        <v>0</v>
      </c>
      <c r="I111" s="16"/>
    </row>
    <row r="112" spans="1:9" s="5" customFormat="1" ht="16.5" customHeight="1">
      <c r="A112" s="5" t="s">
        <v>7</v>
      </c>
      <c r="B112" s="41" t="s">
        <v>146</v>
      </c>
      <c r="C112" s="38"/>
      <c r="D112" s="14">
        <v>1248</v>
      </c>
      <c r="E112" s="14">
        <v>1248</v>
      </c>
      <c r="F112" s="15">
        <v>0</v>
      </c>
      <c r="G112" s="15">
        <f t="shared" si="8"/>
        <v>1248</v>
      </c>
      <c r="H112" s="15">
        <f t="shared" si="9"/>
        <v>0</v>
      </c>
      <c r="I112" s="16"/>
    </row>
    <row r="113" spans="1:9" s="5" customFormat="1" ht="16.5" customHeight="1">
      <c r="A113" s="5" t="s">
        <v>7</v>
      </c>
      <c r="B113" s="55" t="s">
        <v>147</v>
      </c>
      <c r="C113" s="38"/>
      <c r="D113" s="14">
        <v>2945</v>
      </c>
      <c r="E113" s="14">
        <v>2945</v>
      </c>
      <c r="F113" s="15">
        <v>0</v>
      </c>
      <c r="G113" s="15">
        <f t="shared" si="8"/>
        <v>2945</v>
      </c>
      <c r="H113" s="15">
        <f t="shared" si="9"/>
        <v>0</v>
      </c>
      <c r="I113" s="16"/>
    </row>
    <row r="114" spans="1:9" ht="16.5" customHeight="1">
      <c r="A114" s="27" t="s">
        <v>35</v>
      </c>
      <c r="B114" s="28" t="s">
        <v>148</v>
      </c>
      <c r="C114" s="13"/>
      <c r="D114" s="29">
        <v>2700</v>
      </c>
      <c r="E114" s="29">
        <v>2907</v>
      </c>
      <c r="F114" s="15">
        <v>0</v>
      </c>
      <c r="G114" s="15">
        <f t="shared" si="8"/>
        <v>2907</v>
      </c>
      <c r="H114" s="15">
        <f t="shared" si="9"/>
        <v>0</v>
      </c>
      <c r="I114" s="16"/>
    </row>
    <row r="115" spans="1:9" s="24" customFormat="1" ht="16.5" customHeight="1">
      <c r="A115" s="24" t="s">
        <v>40</v>
      </c>
      <c r="B115" s="25" t="s">
        <v>149</v>
      </c>
      <c r="C115" s="19" t="s">
        <v>82</v>
      </c>
      <c r="D115" s="20">
        <v>1707635</v>
      </c>
      <c r="E115" s="20">
        <v>1707635</v>
      </c>
      <c r="F115" s="21">
        <v>-240</v>
      </c>
      <c r="G115" s="21">
        <f t="shared" si="8"/>
        <v>1707395</v>
      </c>
      <c r="H115" s="21">
        <f t="shared" si="9"/>
        <v>-240</v>
      </c>
      <c r="I115" s="54" t="s">
        <v>114</v>
      </c>
    </row>
    <row r="116" spans="1:9" s="24" customFormat="1" ht="16.5" customHeight="1">
      <c r="A116" s="43" t="s">
        <v>16</v>
      </c>
      <c r="B116" s="25" t="s">
        <v>150</v>
      </c>
      <c r="C116" s="19"/>
      <c r="D116" s="20">
        <v>4500</v>
      </c>
      <c r="E116" s="20">
        <v>4500</v>
      </c>
      <c r="F116" s="21">
        <v>2078</v>
      </c>
      <c r="G116" s="21">
        <f t="shared" si="8"/>
        <v>6578</v>
      </c>
      <c r="H116" s="21">
        <f t="shared" si="9"/>
        <v>2078</v>
      </c>
      <c r="I116" s="22"/>
    </row>
    <row r="117" spans="1:9" ht="16.5" customHeight="1">
      <c r="A117" s="45" t="s">
        <v>16</v>
      </c>
      <c r="B117" s="28" t="s">
        <v>151</v>
      </c>
      <c r="C117" s="13"/>
      <c r="D117" s="14">
        <v>2000</v>
      </c>
      <c r="E117" s="14">
        <v>2000</v>
      </c>
      <c r="F117" s="15">
        <v>0</v>
      </c>
      <c r="G117" s="15">
        <f t="shared" si="8"/>
        <v>2000</v>
      </c>
      <c r="H117" s="15">
        <f t="shared" si="9"/>
        <v>0</v>
      </c>
      <c r="I117" s="16"/>
    </row>
    <row r="118" spans="1:9" ht="16.5" customHeight="1">
      <c r="A118" s="74" t="s">
        <v>16</v>
      </c>
      <c r="B118" s="28" t="s">
        <v>152</v>
      </c>
      <c r="C118" s="13"/>
      <c r="D118" s="14"/>
      <c r="E118" s="14">
        <v>628</v>
      </c>
      <c r="F118" s="15">
        <v>0</v>
      </c>
      <c r="G118" s="15">
        <f t="shared" si="8"/>
        <v>628</v>
      </c>
      <c r="H118" s="15">
        <f t="shared" si="9"/>
        <v>0</v>
      </c>
      <c r="I118" s="53"/>
    </row>
    <row r="119" spans="1:9" s="24" customFormat="1" ht="16.5" customHeight="1">
      <c r="A119" s="75" t="s">
        <v>16</v>
      </c>
      <c r="B119" s="25" t="s">
        <v>153</v>
      </c>
      <c r="C119" s="19"/>
      <c r="D119" s="20"/>
      <c r="E119" s="21">
        <v>0</v>
      </c>
      <c r="F119" s="21">
        <v>360</v>
      </c>
      <c r="G119" s="21">
        <f t="shared" si="8"/>
        <v>360</v>
      </c>
      <c r="H119" s="21">
        <f t="shared" si="9"/>
        <v>360</v>
      </c>
      <c r="I119" s="54" t="s">
        <v>116</v>
      </c>
    </row>
    <row r="120" spans="1:9" s="24" customFormat="1" ht="16.5" customHeight="1">
      <c r="A120" s="75" t="s">
        <v>16</v>
      </c>
      <c r="B120" s="25" t="s">
        <v>154</v>
      </c>
      <c r="C120" s="19"/>
      <c r="D120" s="20"/>
      <c r="E120" s="21">
        <v>0</v>
      </c>
      <c r="F120" s="21">
        <v>1248</v>
      </c>
      <c r="G120" s="21">
        <f t="shared" si="8"/>
        <v>1248</v>
      </c>
      <c r="H120" s="21">
        <f t="shared" si="9"/>
        <v>1248</v>
      </c>
      <c r="I120" s="54" t="s">
        <v>116</v>
      </c>
    </row>
    <row r="121" spans="1:9" s="36" customFormat="1" ht="22.5" customHeight="1">
      <c r="A121" s="5"/>
      <c r="B121" s="31" t="s">
        <v>155</v>
      </c>
      <c r="C121" s="32"/>
      <c r="D121" s="33">
        <f>SUM(D108:D120)</f>
        <v>1751456</v>
      </c>
      <c r="E121" s="33">
        <f>SUM(E108:E120)</f>
        <v>1752291</v>
      </c>
      <c r="F121" s="34">
        <f>SUM(F108:F120)</f>
        <v>5114</v>
      </c>
      <c r="G121" s="34">
        <f>SUM(G108:G120)</f>
        <v>1757405</v>
      </c>
      <c r="H121" s="34">
        <f>SUM(H108:H120)</f>
        <v>5114</v>
      </c>
      <c r="I121" s="35"/>
    </row>
    <row r="122" spans="2:9" s="5" customFormat="1" ht="22.5" customHeight="1">
      <c r="B122" s="37" t="s">
        <v>156</v>
      </c>
      <c r="C122" s="38"/>
      <c r="D122" s="14"/>
      <c r="E122" s="14"/>
      <c r="F122" s="39"/>
      <c r="G122" s="40"/>
      <c r="H122" s="40"/>
      <c r="I122" s="16"/>
    </row>
    <row r="123" spans="1:9" ht="19.5" customHeight="1">
      <c r="A123" s="27" t="s">
        <v>16</v>
      </c>
      <c r="B123" s="41" t="s">
        <v>157</v>
      </c>
      <c r="C123" s="13"/>
      <c r="D123" s="29">
        <v>11500</v>
      </c>
      <c r="E123" s="29">
        <v>11500</v>
      </c>
      <c r="F123" s="15">
        <v>0</v>
      </c>
      <c r="G123" s="15">
        <f>+E123+F123</f>
        <v>11500</v>
      </c>
      <c r="H123" s="15">
        <f>+G123-E123</f>
        <v>0</v>
      </c>
      <c r="I123" s="16"/>
    </row>
    <row r="124" spans="1:9" s="24" customFormat="1" ht="19.5" customHeight="1">
      <c r="A124" s="24" t="s">
        <v>16</v>
      </c>
      <c r="B124" s="71" t="s">
        <v>158</v>
      </c>
      <c r="C124" s="19"/>
      <c r="D124" s="26">
        <v>0</v>
      </c>
      <c r="E124" s="26">
        <v>3000</v>
      </c>
      <c r="F124" s="21">
        <v>3000</v>
      </c>
      <c r="G124" s="21">
        <f>+E124+F124</f>
        <v>6000</v>
      </c>
      <c r="H124" s="21">
        <f>+G124-E124</f>
        <v>3000</v>
      </c>
      <c r="I124" s="22"/>
    </row>
    <row r="125" spans="1:9" s="24" customFormat="1" ht="19.5" customHeight="1">
      <c r="A125" s="24" t="s">
        <v>16</v>
      </c>
      <c r="B125" s="71" t="s">
        <v>159</v>
      </c>
      <c r="C125" s="19"/>
      <c r="D125" s="26">
        <v>0</v>
      </c>
      <c r="E125" s="21">
        <v>0</v>
      </c>
      <c r="F125" s="21">
        <v>8610</v>
      </c>
      <c r="G125" s="21">
        <f>+E125+F125</f>
        <v>8610</v>
      </c>
      <c r="H125" s="21">
        <f>+G125-E125</f>
        <v>8610</v>
      </c>
      <c r="I125" s="22"/>
    </row>
    <row r="126" spans="1:9" s="36" customFormat="1" ht="16.5" customHeight="1">
      <c r="A126" s="5"/>
      <c r="B126" s="31" t="s">
        <v>160</v>
      </c>
      <c r="C126" s="32"/>
      <c r="D126" s="33">
        <f>SUM(D123:D125)</f>
        <v>11500</v>
      </c>
      <c r="E126" s="33">
        <f>SUM(E123:E125)</f>
        <v>14500</v>
      </c>
      <c r="F126" s="34">
        <f>SUM(F123:F125)</f>
        <v>11610</v>
      </c>
      <c r="G126" s="34">
        <f>SUM(G123:G125)</f>
        <v>26110</v>
      </c>
      <c r="H126" s="34">
        <f>SUM(H123:H125)</f>
        <v>11610</v>
      </c>
      <c r="I126" s="35"/>
    </row>
    <row r="127" spans="2:9" s="5" customFormat="1" ht="21.75" customHeight="1">
      <c r="B127" s="37" t="s">
        <v>161</v>
      </c>
      <c r="C127" s="38"/>
      <c r="D127" s="14"/>
      <c r="E127" s="14"/>
      <c r="F127" s="39"/>
      <c r="G127" s="40"/>
      <c r="H127" s="40"/>
      <c r="I127" s="16"/>
    </row>
    <row r="128" spans="1:9" s="5" customFormat="1" ht="21.75" customHeight="1">
      <c r="A128" s="5" t="s">
        <v>7</v>
      </c>
      <c r="B128" s="41" t="s">
        <v>162</v>
      </c>
      <c r="C128" s="38"/>
      <c r="D128" s="14">
        <v>887</v>
      </c>
      <c r="E128" s="14">
        <v>887</v>
      </c>
      <c r="F128" s="15">
        <v>0</v>
      </c>
      <c r="G128" s="15">
        <f>+E128+F128</f>
        <v>887</v>
      </c>
      <c r="H128" s="15">
        <f>+G128-E128</f>
        <v>0</v>
      </c>
      <c r="I128" s="16"/>
    </row>
    <row r="129" spans="1:9" s="5" customFormat="1" ht="18.75" customHeight="1">
      <c r="A129" s="45" t="s">
        <v>16</v>
      </c>
      <c r="B129" s="41" t="s">
        <v>163</v>
      </c>
      <c r="C129" s="13"/>
      <c r="D129" s="14">
        <v>5000</v>
      </c>
      <c r="E129" s="14">
        <v>5000</v>
      </c>
      <c r="F129" s="15">
        <v>0</v>
      </c>
      <c r="G129" s="15">
        <f>+E129+F129</f>
        <v>5000</v>
      </c>
      <c r="H129" s="15">
        <f>+G129-E129</f>
        <v>0</v>
      </c>
      <c r="I129" s="16"/>
    </row>
    <row r="130" spans="1:9" s="5" customFormat="1" ht="32.25" customHeight="1">
      <c r="A130" s="45" t="s">
        <v>16</v>
      </c>
      <c r="B130" s="41" t="s">
        <v>164</v>
      </c>
      <c r="C130" s="13"/>
      <c r="D130" s="14">
        <v>0</v>
      </c>
      <c r="E130" s="15">
        <f>140004-6670</f>
        <v>133334</v>
      </c>
      <c r="F130" s="15">
        <v>0</v>
      </c>
      <c r="G130" s="15">
        <f>+E130+F130</f>
        <v>133334</v>
      </c>
      <c r="H130" s="15">
        <f>+G130-E130</f>
        <v>0</v>
      </c>
      <c r="I130" s="16"/>
    </row>
    <row r="131" spans="1:9" s="5" customFormat="1" ht="21.75" customHeight="1">
      <c r="A131" s="45" t="s">
        <v>16</v>
      </c>
      <c r="B131" s="41" t="s">
        <v>165</v>
      </c>
      <c r="C131" s="13"/>
      <c r="D131" s="14">
        <v>0</v>
      </c>
      <c r="E131" s="15">
        <v>876</v>
      </c>
      <c r="F131" s="15">
        <v>0</v>
      </c>
      <c r="G131" s="15">
        <f>+E131+F131</f>
        <v>876</v>
      </c>
      <c r="H131" s="15">
        <f>+G131-E131</f>
        <v>0</v>
      </c>
      <c r="I131" s="53"/>
    </row>
    <row r="132" spans="1:9" s="17" customFormat="1" ht="21.75" customHeight="1">
      <c r="A132" s="43" t="s">
        <v>16</v>
      </c>
      <c r="B132" s="71" t="s">
        <v>166</v>
      </c>
      <c r="C132" s="19"/>
      <c r="D132" s="20">
        <v>0</v>
      </c>
      <c r="E132" s="21">
        <v>0</v>
      </c>
      <c r="F132" s="21">
        <v>4000</v>
      </c>
      <c r="G132" s="21">
        <f>+E132+F132</f>
        <v>4000</v>
      </c>
      <c r="H132" s="21">
        <f>+G132-E132</f>
        <v>4000</v>
      </c>
      <c r="I132" s="54" t="s">
        <v>167</v>
      </c>
    </row>
    <row r="133" spans="1:9" s="36" customFormat="1" ht="21.75" customHeight="1">
      <c r="A133" s="5"/>
      <c r="B133" s="31" t="s">
        <v>168</v>
      </c>
      <c r="C133" s="32"/>
      <c r="D133" s="33">
        <f>SUM(D128:D132)</f>
        <v>5887</v>
      </c>
      <c r="E133" s="33">
        <f>SUM(E128:E132)</f>
        <v>140097</v>
      </c>
      <c r="F133" s="34">
        <f>SUM(F128:F132)</f>
        <v>4000</v>
      </c>
      <c r="G133" s="34">
        <f>SUM(G128:G132)</f>
        <v>144097</v>
      </c>
      <c r="H133" s="34">
        <f>SUM(H128:H132)</f>
        <v>4000</v>
      </c>
      <c r="I133" s="35"/>
    </row>
    <row r="134" spans="2:9" s="5" customFormat="1" ht="19.5" customHeight="1">
      <c r="B134" s="37" t="s">
        <v>169</v>
      </c>
      <c r="C134" s="38"/>
      <c r="D134" s="14"/>
      <c r="E134" s="14"/>
      <c r="F134" s="39"/>
      <c r="G134" s="40"/>
      <c r="H134" s="40"/>
      <c r="I134" s="16"/>
    </row>
    <row r="135" spans="1:9" s="5" customFormat="1" ht="19.5" customHeight="1">
      <c r="A135" s="5" t="s">
        <v>7</v>
      </c>
      <c r="B135" s="55" t="s">
        <v>170</v>
      </c>
      <c r="C135" s="38"/>
      <c r="D135" s="14">
        <v>2456</v>
      </c>
      <c r="E135" s="14">
        <v>2456</v>
      </c>
      <c r="F135" s="15">
        <v>0</v>
      </c>
      <c r="G135" s="15">
        <f aca="true" t="shared" si="10" ref="G135:G141">+E135+F135</f>
        <v>2456</v>
      </c>
      <c r="H135" s="15">
        <f aca="true" t="shared" si="11" ref="H135:H141">+G135-E135</f>
        <v>0</v>
      </c>
      <c r="I135" s="16"/>
    </row>
    <row r="136" spans="1:9" s="5" customFormat="1" ht="19.5" customHeight="1">
      <c r="A136" s="5" t="s">
        <v>7</v>
      </c>
      <c r="B136" s="55" t="s">
        <v>171</v>
      </c>
      <c r="C136" s="38"/>
      <c r="D136" s="14">
        <v>291</v>
      </c>
      <c r="E136" s="14">
        <v>291</v>
      </c>
      <c r="F136" s="15">
        <v>0</v>
      </c>
      <c r="G136" s="15">
        <f t="shared" si="10"/>
        <v>291</v>
      </c>
      <c r="H136" s="15">
        <f t="shared" si="11"/>
        <v>0</v>
      </c>
      <c r="I136" s="16"/>
    </row>
    <row r="137" spans="1:9" s="5" customFormat="1" ht="19.5" customHeight="1">
      <c r="A137" s="5" t="s">
        <v>7</v>
      </c>
      <c r="B137" s="28" t="s">
        <v>172</v>
      </c>
      <c r="C137" s="38"/>
      <c r="D137" s="14">
        <f>4731+7500</f>
        <v>12231</v>
      </c>
      <c r="E137" s="14">
        <f>4731+7500</f>
        <v>12231</v>
      </c>
      <c r="F137" s="15">
        <v>0</v>
      </c>
      <c r="G137" s="15">
        <f t="shared" si="10"/>
        <v>12231</v>
      </c>
      <c r="H137" s="15">
        <f t="shared" si="11"/>
        <v>0</v>
      </c>
      <c r="I137" s="16"/>
    </row>
    <row r="138" spans="1:9" s="5" customFormat="1" ht="19.5" customHeight="1">
      <c r="A138" s="5" t="s">
        <v>7</v>
      </c>
      <c r="B138" s="55" t="s">
        <v>173</v>
      </c>
      <c r="C138" s="38"/>
      <c r="D138" s="14">
        <f>1633+4000</f>
        <v>5633</v>
      </c>
      <c r="E138" s="14">
        <f>1633+4000</f>
        <v>5633</v>
      </c>
      <c r="F138" s="15">
        <v>0</v>
      </c>
      <c r="G138" s="15">
        <f t="shared" si="10"/>
        <v>5633</v>
      </c>
      <c r="H138" s="15">
        <f t="shared" si="11"/>
        <v>0</v>
      </c>
      <c r="I138" s="16"/>
    </row>
    <row r="139" spans="1:9" s="5" customFormat="1" ht="19.5" customHeight="1">
      <c r="A139" s="5" t="s">
        <v>7</v>
      </c>
      <c r="B139" s="55" t="s">
        <v>174</v>
      </c>
      <c r="C139" s="76"/>
      <c r="D139" s="14">
        <v>1144</v>
      </c>
      <c r="E139" s="14">
        <v>1228</v>
      </c>
      <c r="F139" s="15">
        <v>0</v>
      </c>
      <c r="G139" s="15">
        <f t="shared" si="10"/>
        <v>1228</v>
      </c>
      <c r="H139" s="15">
        <f t="shared" si="11"/>
        <v>0</v>
      </c>
      <c r="I139" s="16"/>
    </row>
    <row r="140" spans="2:9" ht="19.5" customHeight="1">
      <c r="B140" s="77" t="s">
        <v>175</v>
      </c>
      <c r="C140" s="13"/>
      <c r="D140" s="29"/>
      <c r="E140" s="29">
        <v>500</v>
      </c>
      <c r="F140" s="15">
        <v>0</v>
      </c>
      <c r="G140" s="15">
        <f t="shared" si="10"/>
        <v>500</v>
      </c>
      <c r="H140" s="15">
        <f t="shared" si="11"/>
        <v>0</v>
      </c>
      <c r="I140" s="16"/>
    </row>
    <row r="141" spans="1:9" ht="19.5" customHeight="1">
      <c r="A141" s="27" t="s">
        <v>40</v>
      </c>
      <c r="B141" s="28" t="s">
        <v>176</v>
      </c>
      <c r="C141" s="13"/>
      <c r="D141" s="14">
        <v>20000</v>
      </c>
      <c r="E141" s="14">
        <v>20000</v>
      </c>
      <c r="F141" s="15">
        <v>0</v>
      </c>
      <c r="G141" s="15">
        <f t="shared" si="10"/>
        <v>20000</v>
      </c>
      <c r="H141" s="15">
        <f t="shared" si="11"/>
        <v>0</v>
      </c>
      <c r="I141" s="16"/>
    </row>
    <row r="142" spans="1:9" s="36" customFormat="1" ht="21" customHeight="1">
      <c r="A142" s="5"/>
      <c r="B142" s="31" t="s">
        <v>177</v>
      </c>
      <c r="C142" s="32"/>
      <c r="D142" s="33">
        <f>SUM(D135:D141)</f>
        <v>41755</v>
      </c>
      <c r="E142" s="33">
        <f>SUM(E135:E141)</f>
        <v>42339</v>
      </c>
      <c r="F142" s="34">
        <f>SUM(F135:F141)</f>
        <v>0</v>
      </c>
      <c r="G142" s="34">
        <f>SUM(G135:G141)</f>
        <v>42339</v>
      </c>
      <c r="H142" s="34">
        <f>SUM(H135:H141)</f>
        <v>0</v>
      </c>
      <c r="I142" s="35"/>
    </row>
    <row r="143" spans="2:9" s="5" customFormat="1" ht="21" customHeight="1">
      <c r="B143" s="37" t="s">
        <v>178</v>
      </c>
      <c r="C143" s="38"/>
      <c r="D143" s="14"/>
      <c r="E143" s="14"/>
      <c r="F143" s="39"/>
      <c r="G143" s="40"/>
      <c r="H143" s="40"/>
      <c r="I143" s="16"/>
    </row>
    <row r="144" spans="1:9" s="80" customFormat="1" ht="21" customHeight="1">
      <c r="A144" s="63" t="s">
        <v>16</v>
      </c>
      <c r="B144" s="28" t="s">
        <v>179</v>
      </c>
      <c r="C144" s="13"/>
      <c r="D144" s="78">
        <v>16000</v>
      </c>
      <c r="E144" s="29">
        <v>16000</v>
      </c>
      <c r="F144" s="15">
        <v>0</v>
      </c>
      <c r="G144" s="15">
        <f>+E144+F144</f>
        <v>16000</v>
      </c>
      <c r="H144" s="79">
        <f>+G144-E144</f>
        <v>0</v>
      </c>
      <c r="I144" s="16"/>
    </row>
    <row r="145" spans="1:9" s="24" customFormat="1" ht="21" customHeight="1">
      <c r="A145" s="43" t="s">
        <v>16</v>
      </c>
      <c r="B145" s="25" t="s">
        <v>180</v>
      </c>
      <c r="C145" s="19"/>
      <c r="D145" s="81">
        <v>16000</v>
      </c>
      <c r="E145" s="21">
        <v>0</v>
      </c>
      <c r="F145" s="21">
        <v>998</v>
      </c>
      <c r="G145" s="21">
        <f>+E145+F145</f>
        <v>998</v>
      </c>
      <c r="H145" s="21">
        <f>+G145-E145</f>
        <v>998</v>
      </c>
      <c r="I145" s="54" t="s">
        <v>116</v>
      </c>
    </row>
    <row r="146" spans="1:9" s="24" customFormat="1" ht="21" customHeight="1">
      <c r="A146" s="43" t="s">
        <v>16</v>
      </c>
      <c r="B146" s="82" t="s">
        <v>181</v>
      </c>
      <c r="C146" s="83"/>
      <c r="D146" s="84">
        <v>16000</v>
      </c>
      <c r="E146" s="21">
        <v>0</v>
      </c>
      <c r="F146" s="51">
        <v>10000</v>
      </c>
      <c r="G146" s="51">
        <f>+E146+F146</f>
        <v>10000</v>
      </c>
      <c r="H146" s="51">
        <f>+G146-E146</f>
        <v>10000</v>
      </c>
      <c r="I146" s="54" t="s">
        <v>182</v>
      </c>
    </row>
    <row r="147" spans="1:9" s="36" customFormat="1" ht="20.25" customHeight="1">
      <c r="A147" s="5"/>
      <c r="B147" s="31" t="s">
        <v>183</v>
      </c>
      <c r="C147" s="32"/>
      <c r="D147" s="33">
        <f>SUM(D144:D144)</f>
        <v>16000</v>
      </c>
      <c r="E147" s="33">
        <f>SUM(E144:E146)</f>
        <v>16000</v>
      </c>
      <c r="F147" s="33">
        <f>SUM(F144:F146)</f>
        <v>10998</v>
      </c>
      <c r="G147" s="33">
        <f>SUM(G144:G146)</f>
        <v>26998</v>
      </c>
      <c r="H147" s="33">
        <f>SUM(H144:H146)</f>
        <v>10998</v>
      </c>
      <c r="I147" s="35"/>
    </row>
    <row r="148" spans="2:9" s="5" customFormat="1" ht="21" customHeight="1">
      <c r="B148" s="37" t="s">
        <v>184</v>
      </c>
      <c r="C148" s="38"/>
      <c r="D148" s="14"/>
      <c r="E148" s="14"/>
      <c r="F148" s="39"/>
      <c r="G148" s="40"/>
      <c r="H148" s="40"/>
      <c r="I148" s="16"/>
    </row>
    <row r="149" spans="1:9" s="5" customFormat="1" ht="20.25" customHeight="1">
      <c r="A149" s="5" t="s">
        <v>7</v>
      </c>
      <c r="B149" s="12" t="s">
        <v>185</v>
      </c>
      <c r="C149" s="13"/>
      <c r="D149" s="14">
        <v>1500</v>
      </c>
      <c r="E149" s="14">
        <v>1411</v>
      </c>
      <c r="F149" s="15">
        <v>0</v>
      </c>
      <c r="G149" s="15">
        <f>+E149+F149</f>
        <v>1411</v>
      </c>
      <c r="H149" s="15">
        <f>+G149-E149</f>
        <v>0</v>
      </c>
      <c r="I149" s="85"/>
    </row>
    <row r="150" spans="1:9" s="5" customFormat="1" ht="20.25" customHeight="1">
      <c r="A150" s="5" t="s">
        <v>7</v>
      </c>
      <c r="B150" s="28" t="s">
        <v>186</v>
      </c>
      <c r="C150" s="13" t="s">
        <v>10</v>
      </c>
      <c r="D150" s="14">
        <v>4713</v>
      </c>
      <c r="E150" s="14">
        <v>4335</v>
      </c>
      <c r="F150" s="15">
        <v>0</v>
      </c>
      <c r="G150" s="15">
        <f>+E150+F150</f>
        <v>4335</v>
      </c>
      <c r="H150" s="15">
        <f>+G150-E150</f>
        <v>0</v>
      </c>
      <c r="I150" s="86"/>
    </row>
    <row r="151" spans="1:9" s="24" customFormat="1" ht="20.25" customHeight="1">
      <c r="A151" s="24" t="s">
        <v>16</v>
      </c>
      <c r="B151" s="25" t="s">
        <v>187</v>
      </c>
      <c r="C151" s="19" t="s">
        <v>82</v>
      </c>
      <c r="D151" s="26">
        <v>3000</v>
      </c>
      <c r="E151" s="26">
        <v>3000</v>
      </c>
      <c r="F151" s="21">
        <v>-384</v>
      </c>
      <c r="G151" s="21">
        <f>+E151+F151</f>
        <v>2616</v>
      </c>
      <c r="H151" s="21">
        <f>+G151-E151</f>
        <v>-384</v>
      </c>
      <c r="I151" s="22" t="s">
        <v>188</v>
      </c>
    </row>
    <row r="152" spans="1:9" ht="20.25" customHeight="1">
      <c r="A152" s="27" t="s">
        <v>16</v>
      </c>
      <c r="B152" s="28" t="s">
        <v>189</v>
      </c>
      <c r="C152" s="13" t="s">
        <v>82</v>
      </c>
      <c r="D152" s="29">
        <v>250</v>
      </c>
      <c r="E152" s="29">
        <v>250</v>
      </c>
      <c r="F152" s="15">
        <v>0</v>
      </c>
      <c r="G152" s="15">
        <f>+E152+F152</f>
        <v>250</v>
      </c>
      <c r="H152" s="15">
        <f>+G152-E152</f>
        <v>0</v>
      </c>
      <c r="I152" s="16"/>
    </row>
    <row r="153" spans="1:9" s="24" customFormat="1" ht="20.25" customHeight="1">
      <c r="A153" s="24" t="s">
        <v>16</v>
      </c>
      <c r="B153" s="25" t="s">
        <v>190</v>
      </c>
      <c r="C153" s="19" t="s">
        <v>82</v>
      </c>
      <c r="D153" s="26"/>
      <c r="E153" s="26">
        <v>20000</v>
      </c>
      <c r="F153" s="21">
        <v>-12260</v>
      </c>
      <c r="G153" s="21">
        <f>+E153+F153</f>
        <v>7740</v>
      </c>
      <c r="H153" s="21">
        <f>+G153-E153</f>
        <v>-12260</v>
      </c>
      <c r="I153" s="22" t="s">
        <v>191</v>
      </c>
    </row>
    <row r="154" spans="1:9" s="36" customFormat="1" ht="21" customHeight="1">
      <c r="A154" s="5"/>
      <c r="B154" s="31" t="s">
        <v>192</v>
      </c>
      <c r="C154" s="32"/>
      <c r="D154" s="33">
        <f>SUM(D149:D153)</f>
        <v>9463</v>
      </c>
      <c r="E154" s="33">
        <f>SUM(E149:E153)</f>
        <v>28996</v>
      </c>
      <c r="F154" s="34">
        <f>SUM(F149:F153)</f>
        <v>-12644</v>
      </c>
      <c r="G154" s="34">
        <f>SUM(G149:G153)</f>
        <v>16352</v>
      </c>
      <c r="H154" s="34">
        <f>SUM(H149:H153)</f>
        <v>-12644</v>
      </c>
      <c r="I154" s="35"/>
    </row>
    <row r="155" spans="2:9" s="5" customFormat="1" ht="28.5" customHeight="1">
      <c r="B155" s="87" t="s">
        <v>193</v>
      </c>
      <c r="C155" s="38"/>
      <c r="D155" s="14"/>
      <c r="E155" s="14"/>
      <c r="F155" s="39"/>
      <c r="G155" s="40"/>
      <c r="H155" s="40"/>
      <c r="I155" s="16"/>
    </row>
    <row r="156" spans="1:9" s="24" customFormat="1" ht="105.75" customHeight="1">
      <c r="A156" s="24" t="s">
        <v>16</v>
      </c>
      <c r="B156" s="88" t="s">
        <v>194</v>
      </c>
      <c r="C156" s="89"/>
      <c r="D156" s="90">
        <f>30000+4972+1028</f>
        <v>36000</v>
      </c>
      <c r="E156" s="90">
        <f>30000+4972+1028-4684</f>
        <v>31316</v>
      </c>
      <c r="F156" s="91">
        <f>-1644-360-1248-5760-100-480-29-998-7560+4000</f>
        <v>-14179</v>
      </c>
      <c r="G156" s="91">
        <f aca="true" t="shared" si="12" ref="G156:G170">+E156+F156</f>
        <v>17137</v>
      </c>
      <c r="H156" s="91">
        <f aca="true" t="shared" si="13" ref="H156:H170">+G156-E156</f>
        <v>-14179</v>
      </c>
      <c r="I156" s="115" t="s">
        <v>239</v>
      </c>
    </row>
    <row r="157" spans="1:9" ht="26.25" customHeight="1">
      <c r="A157" s="27" t="s">
        <v>16</v>
      </c>
      <c r="B157" s="28" t="s">
        <v>195</v>
      </c>
      <c r="C157" s="13"/>
      <c r="D157" s="29">
        <f>20000+7300</f>
        <v>27300</v>
      </c>
      <c r="E157" s="29">
        <f>20000+7300</f>
        <v>27300</v>
      </c>
      <c r="F157" s="15">
        <v>0</v>
      </c>
      <c r="G157" s="15">
        <f t="shared" si="12"/>
        <v>27300</v>
      </c>
      <c r="H157" s="15">
        <f t="shared" si="13"/>
        <v>0</v>
      </c>
      <c r="I157" s="16"/>
    </row>
    <row r="158" spans="2:9" ht="20.25" customHeight="1">
      <c r="B158" s="28" t="s">
        <v>196</v>
      </c>
      <c r="C158" s="13"/>
      <c r="D158" s="29"/>
      <c r="E158" s="15"/>
      <c r="F158" s="15">
        <v>750</v>
      </c>
      <c r="G158" s="15">
        <f t="shared" si="12"/>
        <v>750</v>
      </c>
      <c r="H158" s="15">
        <f t="shared" si="13"/>
        <v>750</v>
      </c>
      <c r="I158" s="16" t="s">
        <v>197</v>
      </c>
    </row>
    <row r="159" spans="1:9" s="24" customFormat="1" ht="18.75" customHeight="1">
      <c r="A159" s="24" t="s">
        <v>16</v>
      </c>
      <c r="B159" s="25" t="s">
        <v>198</v>
      </c>
      <c r="C159" s="19"/>
      <c r="D159" s="20">
        <v>2000</v>
      </c>
      <c r="E159" s="20">
        <v>34000</v>
      </c>
      <c r="F159" s="21">
        <v>-4000</v>
      </c>
      <c r="G159" s="21">
        <f t="shared" si="12"/>
        <v>30000</v>
      </c>
      <c r="H159" s="21">
        <f t="shared" si="13"/>
        <v>-4000</v>
      </c>
      <c r="I159" s="22" t="s">
        <v>199</v>
      </c>
    </row>
    <row r="160" spans="1:9" ht="18.75" customHeight="1">
      <c r="A160" s="27" t="s">
        <v>16</v>
      </c>
      <c r="B160" s="28" t="s">
        <v>200</v>
      </c>
      <c r="C160" s="13"/>
      <c r="D160" s="14">
        <v>3000</v>
      </c>
      <c r="E160" s="14">
        <v>3000</v>
      </c>
      <c r="F160" s="15">
        <v>0</v>
      </c>
      <c r="G160" s="15">
        <f t="shared" si="12"/>
        <v>3000</v>
      </c>
      <c r="H160" s="15">
        <f t="shared" si="13"/>
        <v>0</v>
      </c>
      <c r="I160" s="16"/>
    </row>
    <row r="161" spans="1:9" ht="18.75" customHeight="1">
      <c r="A161" s="27" t="s">
        <v>16</v>
      </c>
      <c r="B161" s="28" t="s">
        <v>201</v>
      </c>
      <c r="C161" s="13"/>
      <c r="D161" s="14">
        <v>5150</v>
      </c>
      <c r="E161" s="14">
        <v>5150</v>
      </c>
      <c r="F161" s="15">
        <v>0</v>
      </c>
      <c r="G161" s="15">
        <f t="shared" si="12"/>
        <v>5150</v>
      </c>
      <c r="H161" s="15">
        <f t="shared" si="13"/>
        <v>0</v>
      </c>
      <c r="I161" s="16"/>
    </row>
    <row r="162" spans="1:9" ht="18.75" customHeight="1">
      <c r="A162" s="27" t="s">
        <v>16</v>
      </c>
      <c r="B162" s="28" t="s">
        <v>202</v>
      </c>
      <c r="C162" s="13"/>
      <c r="D162" s="29">
        <v>10000</v>
      </c>
      <c r="E162" s="29">
        <v>10000</v>
      </c>
      <c r="F162" s="15">
        <v>0</v>
      </c>
      <c r="G162" s="15">
        <f t="shared" si="12"/>
        <v>10000</v>
      </c>
      <c r="H162" s="15">
        <f t="shared" si="13"/>
        <v>0</v>
      </c>
      <c r="I162" s="16"/>
    </row>
    <row r="163" spans="1:9" s="5" customFormat="1" ht="18.75" customHeight="1">
      <c r="A163" s="27" t="s">
        <v>16</v>
      </c>
      <c r="B163" s="12" t="s">
        <v>203</v>
      </c>
      <c r="C163" s="13"/>
      <c r="D163" s="14">
        <v>3000</v>
      </c>
      <c r="E163" s="14">
        <v>3000</v>
      </c>
      <c r="F163" s="15">
        <v>0</v>
      </c>
      <c r="G163" s="15">
        <f t="shared" si="12"/>
        <v>3000</v>
      </c>
      <c r="H163" s="15">
        <f t="shared" si="13"/>
        <v>0</v>
      </c>
      <c r="I163" s="16"/>
    </row>
    <row r="164" spans="1:9" s="5" customFormat="1" ht="18.75" customHeight="1">
      <c r="A164" s="27" t="s">
        <v>16</v>
      </c>
      <c r="B164" s="12" t="s">
        <v>204</v>
      </c>
      <c r="C164" s="13"/>
      <c r="D164" s="14">
        <v>400</v>
      </c>
      <c r="E164" s="14">
        <v>400</v>
      </c>
      <c r="F164" s="15">
        <v>0</v>
      </c>
      <c r="G164" s="15">
        <f t="shared" si="12"/>
        <v>400</v>
      </c>
      <c r="H164" s="15">
        <f t="shared" si="13"/>
        <v>0</v>
      </c>
      <c r="I164" s="53"/>
    </row>
    <row r="165" spans="1:9" s="5" customFormat="1" ht="18.75" customHeight="1">
      <c r="A165" s="27" t="s">
        <v>16</v>
      </c>
      <c r="B165" s="12" t="s">
        <v>205</v>
      </c>
      <c r="C165" s="13"/>
      <c r="D165" s="14">
        <v>0</v>
      </c>
      <c r="E165" s="14">
        <v>342</v>
      </c>
      <c r="F165" s="15">
        <v>0</v>
      </c>
      <c r="G165" s="15">
        <f t="shared" si="12"/>
        <v>342</v>
      </c>
      <c r="H165" s="15">
        <f t="shared" si="13"/>
        <v>0</v>
      </c>
      <c r="I165" s="53"/>
    </row>
    <row r="166" spans="1:9" s="17" customFormat="1" ht="18.75" customHeight="1">
      <c r="A166" s="17" t="s">
        <v>7</v>
      </c>
      <c r="B166" s="71" t="s">
        <v>206</v>
      </c>
      <c r="C166" s="92"/>
      <c r="D166" s="20">
        <v>600</v>
      </c>
      <c r="E166" s="20">
        <v>600</v>
      </c>
      <c r="F166" s="21">
        <v>300</v>
      </c>
      <c r="G166" s="21">
        <f t="shared" si="12"/>
        <v>900</v>
      </c>
      <c r="H166" s="21">
        <f t="shared" si="13"/>
        <v>300</v>
      </c>
      <c r="I166" s="22" t="s">
        <v>207</v>
      </c>
    </row>
    <row r="167" spans="1:9" s="5" customFormat="1" ht="18.75" customHeight="1">
      <c r="A167" s="5" t="s">
        <v>7</v>
      </c>
      <c r="B167" s="73" t="s">
        <v>208</v>
      </c>
      <c r="C167" s="13"/>
      <c r="D167" s="14">
        <v>1500</v>
      </c>
      <c r="E167" s="14">
        <v>1500</v>
      </c>
      <c r="F167" s="15">
        <v>0</v>
      </c>
      <c r="G167" s="15">
        <f t="shared" si="12"/>
        <v>1500</v>
      </c>
      <c r="H167" s="15">
        <f t="shared" si="13"/>
        <v>0</v>
      </c>
      <c r="I167" s="16"/>
    </row>
    <row r="168" spans="1:9" s="17" customFormat="1" ht="18.75" customHeight="1">
      <c r="A168" s="17" t="s">
        <v>7</v>
      </c>
      <c r="B168" s="18" t="s">
        <v>209</v>
      </c>
      <c r="C168" s="19"/>
      <c r="D168" s="20">
        <v>1500</v>
      </c>
      <c r="E168" s="21">
        <v>0</v>
      </c>
      <c r="F168" s="21">
        <v>7560</v>
      </c>
      <c r="G168" s="21">
        <f t="shared" si="12"/>
        <v>7560</v>
      </c>
      <c r="H168" s="21">
        <f t="shared" si="13"/>
        <v>7560</v>
      </c>
      <c r="I168" s="54" t="s">
        <v>116</v>
      </c>
    </row>
    <row r="169" spans="1:9" s="17" customFormat="1" ht="18.75" customHeight="1">
      <c r="A169" s="17" t="s">
        <v>7</v>
      </c>
      <c r="B169" s="18" t="s">
        <v>210</v>
      </c>
      <c r="C169" s="19"/>
      <c r="D169" s="20">
        <v>1500</v>
      </c>
      <c r="E169" s="21">
        <v>0</v>
      </c>
      <c r="F169" s="21">
        <v>100</v>
      </c>
      <c r="G169" s="21">
        <f t="shared" si="12"/>
        <v>100</v>
      </c>
      <c r="H169" s="21">
        <f t="shared" si="13"/>
        <v>100</v>
      </c>
      <c r="I169" s="54" t="s">
        <v>116</v>
      </c>
    </row>
    <row r="170" spans="1:9" s="17" customFormat="1" ht="18.75" customHeight="1">
      <c r="A170" s="17" t="s">
        <v>7</v>
      </c>
      <c r="B170" s="18" t="s">
        <v>211</v>
      </c>
      <c r="C170" s="19"/>
      <c r="D170" s="20">
        <v>1500</v>
      </c>
      <c r="E170" s="21">
        <v>0</v>
      </c>
      <c r="F170" s="21">
        <f>480+29</f>
        <v>509</v>
      </c>
      <c r="G170" s="21">
        <f t="shared" si="12"/>
        <v>509</v>
      </c>
      <c r="H170" s="21">
        <f t="shared" si="13"/>
        <v>509</v>
      </c>
      <c r="I170" s="54" t="s">
        <v>116</v>
      </c>
    </row>
    <row r="171" spans="1:9" s="36" customFormat="1" ht="20.25" customHeight="1">
      <c r="A171" s="5"/>
      <c r="B171" s="31" t="s">
        <v>212</v>
      </c>
      <c r="C171" s="32"/>
      <c r="D171" s="33">
        <f>SUM(D156:D170)</f>
        <v>93450</v>
      </c>
      <c r="E171" s="33">
        <f>SUM(E156:E170)</f>
        <v>116608</v>
      </c>
      <c r="F171" s="34">
        <f>SUM(F156:F170)</f>
        <v>-8960</v>
      </c>
      <c r="G171" s="34">
        <f>SUM(G156:G170)</f>
        <v>107648</v>
      </c>
      <c r="H171" s="34">
        <f>SUM(H156:H170)</f>
        <v>-8960</v>
      </c>
      <c r="I171" s="35"/>
    </row>
    <row r="172" spans="2:9" s="5" customFormat="1" ht="23.25" customHeight="1">
      <c r="B172" s="93" t="s">
        <v>213</v>
      </c>
      <c r="C172" s="13"/>
      <c r="D172" s="14"/>
      <c r="E172" s="14"/>
      <c r="F172" s="39"/>
      <c r="G172" s="40"/>
      <c r="H172" s="40"/>
      <c r="I172" s="16"/>
    </row>
    <row r="173" spans="1:9" s="5" customFormat="1" ht="23.25" customHeight="1">
      <c r="A173" s="5" t="s">
        <v>7</v>
      </c>
      <c r="B173" s="28" t="s">
        <v>214</v>
      </c>
      <c r="C173" s="13"/>
      <c r="D173" s="14">
        <f>54516+41250</f>
        <v>95766</v>
      </c>
      <c r="E173" s="14">
        <f>54516+41250</f>
        <v>95766</v>
      </c>
      <c r="F173" s="15">
        <v>0</v>
      </c>
      <c r="G173" s="15">
        <f aca="true" t="shared" si="14" ref="G173:G179">+E173+F173</f>
        <v>95766</v>
      </c>
      <c r="H173" s="15">
        <f aca="true" t="shared" si="15" ref="H173:H179">+G173-E173</f>
        <v>0</v>
      </c>
      <c r="I173" s="16"/>
    </row>
    <row r="174" spans="1:9" s="5" customFormat="1" ht="23.25" customHeight="1">
      <c r="A174" s="5" t="s">
        <v>7</v>
      </c>
      <c r="B174" s="94" t="s">
        <v>215</v>
      </c>
      <c r="C174" s="56"/>
      <c r="D174" s="14">
        <v>2719</v>
      </c>
      <c r="E174" s="14">
        <v>2820</v>
      </c>
      <c r="F174" s="15">
        <v>0</v>
      </c>
      <c r="G174" s="15">
        <f t="shared" si="14"/>
        <v>2820</v>
      </c>
      <c r="H174" s="15">
        <f t="shared" si="15"/>
        <v>0</v>
      </c>
      <c r="I174" s="95" t="s">
        <v>216</v>
      </c>
    </row>
    <row r="175" spans="2:9" s="5" customFormat="1" ht="23.25" customHeight="1">
      <c r="B175" s="94" t="s">
        <v>217</v>
      </c>
      <c r="C175" s="56"/>
      <c r="D175" s="14"/>
      <c r="E175" s="14">
        <v>3116</v>
      </c>
      <c r="F175" s="15">
        <v>0</v>
      </c>
      <c r="G175" s="15">
        <f t="shared" si="14"/>
        <v>3116</v>
      </c>
      <c r="H175" s="15">
        <f t="shared" si="15"/>
        <v>0</v>
      </c>
      <c r="I175" s="96" t="s">
        <v>238</v>
      </c>
    </row>
    <row r="176" spans="2:9" s="5" customFormat="1" ht="23.25" customHeight="1">
      <c r="B176" s="55" t="s">
        <v>218</v>
      </c>
      <c r="C176" s="56"/>
      <c r="D176" s="14"/>
      <c r="E176" s="14">
        <v>394</v>
      </c>
      <c r="F176" s="15">
        <v>0</v>
      </c>
      <c r="G176" s="15">
        <f t="shared" si="14"/>
        <v>394</v>
      </c>
      <c r="H176" s="15">
        <f t="shared" si="15"/>
        <v>0</v>
      </c>
      <c r="I176" s="96" t="s">
        <v>219</v>
      </c>
    </row>
    <row r="177" spans="2:9" s="17" customFormat="1" ht="23.25" customHeight="1">
      <c r="B177" s="66" t="s">
        <v>220</v>
      </c>
      <c r="C177" s="67"/>
      <c r="D177" s="20"/>
      <c r="E177" s="21">
        <v>0</v>
      </c>
      <c r="F177" s="21">
        <v>4000</v>
      </c>
      <c r="G177" s="21">
        <f t="shared" si="14"/>
        <v>4000</v>
      </c>
      <c r="H177" s="21">
        <f t="shared" si="15"/>
        <v>4000</v>
      </c>
      <c r="I177" s="22" t="s">
        <v>221</v>
      </c>
    </row>
    <row r="178" spans="2:9" s="17" customFormat="1" ht="23.25" customHeight="1">
      <c r="B178" s="97" t="s">
        <v>222</v>
      </c>
      <c r="C178" s="67"/>
      <c r="D178" s="20"/>
      <c r="E178" s="21">
        <v>0</v>
      </c>
      <c r="F178" s="21">
        <v>1902</v>
      </c>
      <c r="G178" s="21">
        <f t="shared" si="14"/>
        <v>1902</v>
      </c>
      <c r="H178" s="21">
        <f t="shared" si="15"/>
        <v>1902</v>
      </c>
      <c r="I178" s="98" t="s">
        <v>223</v>
      </c>
    </row>
    <row r="179" spans="2:9" s="17" customFormat="1" ht="23.25" customHeight="1">
      <c r="B179" s="97" t="s">
        <v>244</v>
      </c>
      <c r="C179" s="67"/>
      <c r="D179" s="20"/>
      <c r="E179" s="21">
        <v>0</v>
      </c>
      <c r="F179" s="21">
        <v>2429</v>
      </c>
      <c r="G179" s="21">
        <f t="shared" si="14"/>
        <v>2429</v>
      </c>
      <c r="H179" s="21">
        <f t="shared" si="15"/>
        <v>2429</v>
      </c>
      <c r="I179" s="98" t="s">
        <v>224</v>
      </c>
    </row>
    <row r="180" spans="2:9" s="36" customFormat="1" ht="23.25" customHeight="1">
      <c r="B180" s="31" t="s">
        <v>225</v>
      </c>
      <c r="C180" s="32"/>
      <c r="D180" s="33">
        <f>SUM(D173:D179)</f>
        <v>98485</v>
      </c>
      <c r="E180" s="33">
        <f>SUM(E173:E179)</f>
        <v>102096</v>
      </c>
      <c r="F180" s="34">
        <f>SUM(F173:F179)</f>
        <v>8331</v>
      </c>
      <c r="G180" s="34">
        <f>SUM(G173:G179)</f>
        <v>110427</v>
      </c>
      <c r="H180" s="34">
        <f>SUM(H173:H179)</f>
        <v>8331</v>
      </c>
      <c r="I180" s="35"/>
    </row>
    <row r="181" spans="2:9" s="36" customFormat="1" ht="28.5" customHeight="1">
      <c r="B181" s="99" t="s">
        <v>226</v>
      </c>
      <c r="C181" s="100"/>
      <c r="D181" s="33">
        <f>+D19+D44+D51+D106+D121+D126+D133+D142+D147+D154+D171+D180</f>
        <v>3349576</v>
      </c>
      <c r="E181" s="33">
        <f>+E19+E44+E51+E106+E121+E126+E133+E142+E147+E154+E171+E180</f>
        <v>3663910</v>
      </c>
      <c r="F181" s="34">
        <f>+F19+F44+F51+F106+F121+F126+F133+F142+F147+F154+F171+F180</f>
        <v>232970</v>
      </c>
      <c r="G181" s="34">
        <f>+G19+G44+G51+G106+G121+G126+G133+G142+G147+G154+G171+G180</f>
        <v>3896880</v>
      </c>
      <c r="H181" s="34">
        <f>+H19+H44+H51+H106+H121+H126+H133+H142+H147+H154+H171+H180</f>
        <v>232970</v>
      </c>
      <c r="I181" s="35"/>
    </row>
    <row r="182" spans="2:9" ht="33" customHeight="1">
      <c r="B182" s="101" t="s">
        <v>227</v>
      </c>
      <c r="C182" s="102"/>
      <c r="D182" s="103"/>
      <c r="E182" s="20"/>
      <c r="F182" s="21"/>
      <c r="G182" s="21"/>
      <c r="H182" s="21"/>
      <c r="I182" s="104"/>
    </row>
    <row r="183" spans="2:9" s="17" customFormat="1" ht="20.25" customHeight="1">
      <c r="B183" s="66" t="s">
        <v>228</v>
      </c>
      <c r="C183" s="67"/>
      <c r="D183" s="20"/>
      <c r="E183" s="21">
        <v>0</v>
      </c>
      <c r="F183" s="21">
        <v>10000</v>
      </c>
      <c r="G183" s="21">
        <f>+E183+F183</f>
        <v>10000</v>
      </c>
      <c r="H183" s="21">
        <f>+G183-E183</f>
        <v>10000</v>
      </c>
      <c r="I183" s="22"/>
    </row>
    <row r="184" spans="2:9" s="17" customFormat="1" ht="20.25" customHeight="1">
      <c r="B184" s="66" t="s">
        <v>229</v>
      </c>
      <c r="C184" s="67"/>
      <c r="D184" s="20"/>
      <c r="E184" s="21">
        <v>0</v>
      </c>
      <c r="F184" s="21">
        <v>2000</v>
      </c>
      <c r="G184" s="21">
        <f>+E184+F184</f>
        <v>2000</v>
      </c>
      <c r="H184" s="21">
        <f>+G184-E184</f>
        <v>2000</v>
      </c>
      <c r="I184" s="22"/>
    </row>
    <row r="185" spans="2:9" s="17" customFormat="1" ht="17.25" customHeight="1">
      <c r="B185" s="66" t="s">
        <v>230</v>
      </c>
      <c r="C185" s="67"/>
      <c r="D185" s="20"/>
      <c r="E185" s="21">
        <v>0</v>
      </c>
      <c r="F185" s="21">
        <v>700</v>
      </c>
      <c r="G185" s="21">
        <f>+E185+F185</f>
        <v>700</v>
      </c>
      <c r="H185" s="21">
        <f>+G185-E185</f>
        <v>700</v>
      </c>
      <c r="I185" s="22"/>
    </row>
    <row r="186" spans="2:9" s="17" customFormat="1" ht="17.25" customHeight="1">
      <c r="B186" s="66" t="s">
        <v>231</v>
      </c>
      <c r="C186" s="67"/>
      <c r="D186" s="20"/>
      <c r="E186" s="21">
        <v>0</v>
      </c>
      <c r="F186" s="21">
        <v>528</v>
      </c>
      <c r="G186" s="21">
        <v>0</v>
      </c>
      <c r="H186" s="21">
        <v>0</v>
      </c>
      <c r="I186" s="22"/>
    </row>
    <row r="187" spans="2:9" s="17" customFormat="1" ht="17.25" customHeight="1">
      <c r="B187" s="66" t="s">
        <v>232</v>
      </c>
      <c r="C187" s="67"/>
      <c r="D187" s="20"/>
      <c r="E187" s="21">
        <v>0</v>
      </c>
      <c r="F187" s="21">
        <v>600</v>
      </c>
      <c r="G187" s="21">
        <v>0</v>
      </c>
      <c r="H187" s="21">
        <v>0</v>
      </c>
      <c r="I187" s="22"/>
    </row>
    <row r="188" spans="2:9" s="17" customFormat="1" ht="17.25" customHeight="1">
      <c r="B188" s="66" t="s">
        <v>233</v>
      </c>
      <c r="C188" s="67"/>
      <c r="D188" s="20"/>
      <c r="E188" s="21">
        <v>0</v>
      </c>
      <c r="F188" s="21">
        <v>300</v>
      </c>
      <c r="G188" s="21">
        <v>0</v>
      </c>
      <c r="H188" s="21">
        <v>0</v>
      </c>
      <c r="I188" s="22"/>
    </row>
    <row r="189" spans="2:9" s="17" customFormat="1" ht="17.25" customHeight="1">
      <c r="B189" s="66" t="s">
        <v>234</v>
      </c>
      <c r="C189" s="67"/>
      <c r="D189" s="20"/>
      <c r="E189" s="21">
        <v>0</v>
      </c>
      <c r="F189" s="21">
        <v>12260</v>
      </c>
      <c r="G189" s="21">
        <v>0</v>
      </c>
      <c r="H189" s="21">
        <v>0</v>
      </c>
      <c r="I189" s="22"/>
    </row>
    <row r="190" spans="2:9" s="17" customFormat="1" ht="18.75" customHeight="1">
      <c r="B190" s="66"/>
      <c r="C190" s="67"/>
      <c r="D190" s="20"/>
      <c r="E190" s="21"/>
      <c r="F190" s="21"/>
      <c r="G190" s="21"/>
      <c r="H190" s="21"/>
      <c r="I190" s="22"/>
    </row>
    <row r="191" spans="2:9" s="110" customFormat="1" ht="17.25" customHeight="1">
      <c r="B191" s="105" t="s">
        <v>235</v>
      </c>
      <c r="C191" s="106"/>
      <c r="D191" s="107"/>
      <c r="E191" s="107"/>
      <c r="F191" s="108">
        <f>SUM(F183:F190)</f>
        <v>26388</v>
      </c>
      <c r="G191" s="108">
        <f>SUM(G183:G190)</f>
        <v>12700</v>
      </c>
      <c r="H191" s="108">
        <f>SUM(H183:H190)</f>
        <v>12700</v>
      </c>
      <c r="I191" s="109"/>
    </row>
    <row r="192" spans="2:9" s="36" customFormat="1" ht="28.5" customHeight="1">
      <c r="B192" s="99" t="s">
        <v>236</v>
      </c>
      <c r="C192" s="100"/>
      <c r="D192" s="33">
        <f>+D27+D52+D59+D114+D130+D134+D141+D151+D155+D162+D179+D191</f>
        <v>43202</v>
      </c>
      <c r="E192" s="33">
        <f>+E181+E191</f>
        <v>3663910</v>
      </c>
      <c r="F192" s="33">
        <f>+F181+F191</f>
        <v>259358</v>
      </c>
      <c r="G192" s="33">
        <f>+G181+G191</f>
        <v>3909580</v>
      </c>
      <c r="H192" s="33">
        <f>+H181+H191</f>
        <v>245670</v>
      </c>
      <c r="I192" s="35"/>
    </row>
  </sheetData>
  <printOptions horizontalCentered="1"/>
  <pageMargins left="0.2362204724409449" right="0.2755905511811024" top="0.7086614173228347" bottom="0.35433070866141736" header="0.4330708661417323" footer="0.15748031496062992"/>
  <pageSetup blackAndWhite="1" horizontalDpi="300" verticalDpi="300" orientation="landscape" paperSize="9" scale="85" r:id="rId1"/>
  <headerFooter alignWithMargins="0">
    <oddHeader>&amp;C&amp;"Times New Roman,Félkövér"&amp;14FELHALMOZÁSI KIADÁSOK&amp;R&amp;"Times New Roman,Normál"&amp;9 
 9. sz. melléklet</oddHeader>
    <oddFooter>&amp;L&amp;"Times New Roman,Normál"Kaposvár, &amp;D  &amp;T&amp;C&amp;"Times New Roman,Normál"&amp;Z&amp;F _ &amp;A   &amp;"Times New Roman,Félkövér"  Szabó Tiborné&amp;R&amp;"Times New Roman,Normál"&amp;P/&amp;N</oddFooter>
  </headerFooter>
  <rowBreaks count="4" manualBreakCount="4">
    <brk id="60" max="255" man="1"/>
    <brk id="88" max="255" man="1"/>
    <brk id="147" max="255" man="1"/>
    <brk id="1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Balogh Réka</cp:lastModifiedBy>
  <cp:lastPrinted>2006-09-07T08:18:48Z</cp:lastPrinted>
  <dcterms:created xsi:type="dcterms:W3CDTF">2006-09-07T07:48:47Z</dcterms:created>
  <dcterms:modified xsi:type="dcterms:W3CDTF">2006-09-07T13:10:07Z</dcterms:modified>
  <cp:category/>
  <cp:version/>
  <cp:contentType/>
  <cp:contentStatus/>
</cp:coreProperties>
</file>