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összesítő" sheetId="1" r:id="rId1"/>
  </sheets>
  <externalReferences>
    <externalReference r:id="rId4"/>
  </externalReferences>
  <definedNames>
    <definedName name="_xlnm.Print_Titles" localSheetId="0">'összesítő'!$A:$A</definedName>
  </definedNames>
  <calcPr fullCalcOnLoad="1"/>
</workbook>
</file>

<file path=xl/sharedStrings.xml><?xml version="1.0" encoding="utf-8"?>
<sst xmlns="http://schemas.openxmlformats.org/spreadsheetml/2006/main" count="914" uniqueCount="77">
  <si>
    <t>Megnevezés</t>
  </si>
  <si>
    <t>2002. évi</t>
  </si>
  <si>
    <t>2003. évi</t>
  </si>
  <si>
    <t>2004. évi</t>
  </si>
  <si>
    <t>2005. évi</t>
  </si>
  <si>
    <t>2006. évi</t>
  </si>
  <si>
    <t>2007. évi</t>
  </si>
  <si>
    <t>2008. évi</t>
  </si>
  <si>
    <t>2009. évi</t>
  </si>
  <si>
    <t>2010. évi</t>
  </si>
  <si>
    <t>2011. évi</t>
  </si>
  <si>
    <t>2012. évi</t>
  </si>
  <si>
    <t>2013. évi</t>
  </si>
  <si>
    <t>2014. évi</t>
  </si>
  <si>
    <t>2015. évi</t>
  </si>
  <si>
    <t>2016. évi</t>
  </si>
  <si>
    <t>2017. évi</t>
  </si>
  <si>
    <t>2018. évi</t>
  </si>
  <si>
    <t>2019. évi</t>
  </si>
  <si>
    <t>2020. évi</t>
  </si>
  <si>
    <t>2021. évi</t>
  </si>
  <si>
    <t>2022. évi</t>
  </si>
  <si>
    <t>Kötelezett-</t>
  </si>
  <si>
    <t>Törlesztés</t>
  </si>
  <si>
    <t>ség I. 1-jén</t>
  </si>
  <si>
    <t>Hiteltartozások</t>
  </si>
  <si>
    <t xml:space="preserve">1998. évben felvett fejlesztési célú hitel </t>
  </si>
  <si>
    <t>-</t>
  </si>
  <si>
    <t xml:space="preserve">1999. évben felvett fejlesztési célú hitel </t>
  </si>
  <si>
    <t xml:space="preserve">2000. júliusban felvett 3 éves lejáratú hitel </t>
  </si>
  <si>
    <t xml:space="preserve">2000. decemberben felvett 5 éves lejáratú hitel </t>
  </si>
  <si>
    <t>Bérlakás építésre felvett hitel   2001. évi (69 db)</t>
  </si>
  <si>
    <t>Bérlakás építésre felvett hitel   2002. évi (59 db)</t>
  </si>
  <si>
    <t>2002. decemberben felvett hitel</t>
  </si>
  <si>
    <t>Hiteltartozás összesen</t>
  </si>
  <si>
    <t>Kamat, kezelési költség</t>
  </si>
  <si>
    <t>1998. évben felvett fejlesztési célú hitel</t>
  </si>
  <si>
    <t>1999. évben felvett fejlesztési célú hitel</t>
  </si>
  <si>
    <t>2000. júliusban felvett 3 éves lejáratú hitel</t>
  </si>
  <si>
    <t>2000. decemberben felvett 5 éves lejáratú hitel</t>
  </si>
  <si>
    <t>NA 600-as vezeték kiváltásához szükséges hitel</t>
  </si>
  <si>
    <t xml:space="preserve">2001. dec-ben és 2002. jún-ban felvett fejlesztési hitel </t>
  </si>
  <si>
    <t>Bérlakás építésre felvett hitel  2001. évi (69 db)</t>
  </si>
  <si>
    <t xml:space="preserve">Bérlakás építésre felvett hitel2002. évi (Kecelhegy) </t>
  </si>
  <si>
    <t>Kamat, kezelési ktg. összesen</t>
  </si>
  <si>
    <t>Adósságszolgálat</t>
  </si>
  <si>
    <t>Bérlakás építésre felvett hitel2002. évi (Kecelhegy)</t>
  </si>
  <si>
    <t>Adósságszolgálat mindösszesen</t>
  </si>
  <si>
    <t>Megjegyzés:</t>
  </si>
  <si>
    <t xml:space="preserve"> III. részlet felvéve 2003. 05.30-án  (32.400.000 Ft)</t>
  </si>
  <si>
    <t xml:space="preserve">  II. részlet tervezett felvétele: 2003.12.04-én ( 312.908.472.Ft)</t>
  </si>
  <si>
    <t xml:space="preserve">      III. részlet felvétele: 2003. 12. 31-én (66.348.184 Ft)</t>
  </si>
  <si>
    <t xml:space="preserve"> IV. részlet felvétele: 2004. 03. 31-én (32.132.392 Ft)</t>
  </si>
  <si>
    <t xml:space="preserve">      V. részletének felvétele: 2004. 09. 24-én (10.056.414 Ft)</t>
  </si>
  <si>
    <t>VI. részletének tervezett felvétele: 2004. 11. 2-án (8.400.044 Ft)</t>
  </si>
  <si>
    <t xml:space="preserve">   IV. részlet felvéve 2003. 06.11-én (22.256.001 Ft)</t>
  </si>
  <si>
    <t xml:space="preserve"> III. részlet felvéve 2003. 05.27-én (56.942.030 Ft)</t>
  </si>
  <si>
    <t xml:space="preserve">    IV. részlet felvéve 2003. 06.11-én (22.256.001 Ft)</t>
  </si>
  <si>
    <t xml:space="preserve">  V. részlet felvéve 2003.07.09-én (22.955.624 Ft) </t>
  </si>
  <si>
    <t xml:space="preserve">    VI. részlet felvéve 2003. 08.08-án (22.221.280 Ft)</t>
  </si>
  <si>
    <t xml:space="preserve">VII. részlet felvéve 2003.10.20-án (39.974.331 Ft) </t>
  </si>
  <si>
    <t>Előtörlesztés 2004. dec. 14-én: 24.980.326,- Ft</t>
  </si>
  <si>
    <t xml:space="preserve">  II. részlet felvévle: 2004.12.18-án ( 243.593.559 Ft)</t>
  </si>
  <si>
    <t xml:space="preserve">      III. részlet tervezett felvétele: 2005. 04. 01-én (263.035.009 Ft)</t>
  </si>
  <si>
    <r>
      <t>1</t>
    </r>
    <r>
      <rPr>
        <sz val="9"/>
        <rFont val="Times New Roman CE"/>
        <family val="1"/>
      </rPr>
      <t xml:space="preserve">/  II. részlet felvéve 2002. 12. 31-én (71.550.000 Ft)    </t>
    </r>
  </si>
  <si>
    <r>
      <t>2</t>
    </r>
    <r>
      <rPr>
        <sz val="9"/>
        <rFont val="Times New Roman CE"/>
        <family val="1"/>
      </rPr>
      <t>/  II. részlet felvéve 2002.06.30-án (147.603.900 Ft)</t>
    </r>
  </si>
  <si>
    <r>
      <t xml:space="preserve">3/  </t>
    </r>
    <r>
      <rPr>
        <sz val="9"/>
        <rFont val="Times New Roman CE"/>
        <family val="1"/>
      </rPr>
      <t xml:space="preserve"> I. részlet felvétele: 2003.10.21-én (301.781.952 Ft)</t>
    </r>
  </si>
  <si>
    <r>
      <t>4</t>
    </r>
    <r>
      <rPr>
        <sz val="9"/>
        <rFont val="Times New Roman CE"/>
        <family val="1"/>
      </rPr>
      <t>/  II. részlet felvéve 2003.04.18-án ( 10.226.303 Ft)</t>
    </r>
  </si>
  <si>
    <r>
      <t>4</t>
    </r>
    <r>
      <rPr>
        <sz val="9"/>
        <rFont val="Times New Roman CE"/>
        <family val="1"/>
      </rPr>
      <t>/  II. részlet felvéve 2003.04.18-án (10.226.303 Ft)</t>
    </r>
  </si>
  <si>
    <r>
      <t xml:space="preserve">5/  </t>
    </r>
    <r>
      <rPr>
        <sz val="9"/>
        <rFont val="Times New Roman CE"/>
        <family val="1"/>
      </rPr>
      <t xml:space="preserve"> I. részlet felvétele: 2004.09.22-én (212.164.432 Ft)</t>
    </r>
  </si>
  <si>
    <r>
      <t xml:space="preserve">NA 600-as vezeték kiváltásához szükséges hitel </t>
    </r>
    <r>
      <rPr>
        <b/>
        <sz val="10"/>
        <rFont val="Times New Roman CE"/>
        <family val="1"/>
      </rPr>
      <t>/1</t>
    </r>
  </si>
  <si>
    <r>
      <t xml:space="preserve">2001. dec-ben és 2002. jún-ban felvett fejlesztési hitel </t>
    </r>
    <r>
      <rPr>
        <b/>
        <sz val="10"/>
        <rFont val="Times New Roman CE"/>
        <family val="1"/>
      </rPr>
      <t>/2</t>
    </r>
  </si>
  <si>
    <r>
      <t>2003. oktben és decben felvett 713.171 eFt</t>
    </r>
    <r>
      <rPr>
        <sz val="10"/>
        <rFont val="Times New Roman CE"/>
        <family val="1"/>
      </rPr>
      <t xml:space="preserve"> hitel </t>
    </r>
    <r>
      <rPr>
        <b/>
        <sz val="10"/>
        <rFont val="Times New Roman CE"/>
        <family val="1"/>
      </rPr>
      <t>/3</t>
    </r>
  </si>
  <si>
    <r>
      <t>2004. szept-okt-decben felvett 718.793 eFt</t>
    </r>
    <r>
      <rPr>
        <sz val="10"/>
        <rFont val="Times New Roman CE"/>
        <family val="1"/>
      </rPr>
      <t xml:space="preserve"> hitel </t>
    </r>
    <r>
      <rPr>
        <b/>
        <sz val="10"/>
        <rFont val="Times New Roman CE"/>
        <family val="1"/>
      </rPr>
      <t>/5</t>
    </r>
  </si>
  <si>
    <r>
      <t xml:space="preserve">Bérlakás építésre felvett hitel2002. évi (Kecelhegy) </t>
    </r>
    <r>
      <rPr>
        <b/>
        <sz val="10"/>
        <rFont val="Times New Roman CE"/>
        <family val="1"/>
      </rPr>
      <t>/4</t>
    </r>
  </si>
  <si>
    <r>
      <t>2003. oktben és decben felvett 713.171 eFt</t>
    </r>
    <r>
      <rPr>
        <sz val="10"/>
        <rFont val="Times New Roman CE"/>
        <family val="1"/>
      </rPr>
      <t xml:space="preserve"> hitel</t>
    </r>
  </si>
  <si>
    <r>
      <t>2004. szept-okt-decben felvett 718.793 eFt</t>
    </r>
    <r>
      <rPr>
        <sz val="10"/>
        <rFont val="Times New Roman CE"/>
        <family val="1"/>
      </rPr>
      <t xml:space="preserve"> hitel</t>
    </r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</si>
</sst>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\ %"/>
    <numFmt numFmtId="166" formatCode="0.00\ %"/>
    <numFmt numFmtId="167" formatCode="yyyy\-mm\-dd"/>
    <numFmt numFmtId="168" formatCode="0.000%"/>
    <numFmt numFmtId="169" formatCode="0.0000%"/>
    <numFmt numFmtId="170" formatCode="0.000\ %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\(#,##0\)"/>
    <numFmt numFmtId="179" formatCode="0.0000\ %"/>
    <numFmt numFmtId="180" formatCode="mmm/yyyy"/>
    <numFmt numFmtId="181" formatCode="#,##0\ &quot;Ft&quot;"/>
    <numFmt numFmtId="182" formatCode="#,##0\ _F\t"/>
    <numFmt numFmtId="183" formatCode="#,##0\ \ &quot;Ft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" fillId="0" borderId="26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5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i\ad&#243;ss&#225;gszolg&#225;lat\ad&#243;ss&#225;gszolg&#225;lat_2004\besz&#225;mol&#243;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1998. évi 200 MFt (...03)"/>
      <sheetName val="1999. évi 200 MFt (...04)"/>
      <sheetName val="2000. dec-i 250 MFt (...05)"/>
      <sheetName val="2000. júl-i 200 MFt (...06)"/>
      <sheetName val="NA600-as vezeték (...07)"/>
      <sheetName val="2001.dec. - 2002.jún. (...08) "/>
      <sheetName val="2002. dec-i 305.133 eFt (...09)"/>
      <sheetName val="2003. okt. és dec. (...10)"/>
      <sheetName val="2004. szept. 718.793 eFt (..11)"/>
      <sheetName val="69 db bérlakásépítés (...11)"/>
      <sheetName val="59 db bérlakás (...12)"/>
      <sheetName val="Kecelhegyi bérlakás (...13)"/>
      <sheetName val="havi ütemezés"/>
    </sheetNames>
    <sheetDataSet>
      <sheetData sheetId="1">
        <row r="55">
          <cell r="G55">
            <v>6222178</v>
          </cell>
        </row>
        <row r="67">
          <cell r="G67">
            <v>7322520</v>
          </cell>
        </row>
        <row r="79">
          <cell r="G79">
            <v>4607272.044444445</v>
          </cell>
        </row>
        <row r="91">
          <cell r="G91">
            <v>3335579.6</v>
          </cell>
        </row>
        <row r="103">
          <cell r="G103">
            <v>2063887.1555555556</v>
          </cell>
        </row>
        <row r="115">
          <cell r="G115">
            <v>794807.7777777778</v>
          </cell>
        </row>
      </sheetData>
      <sheetData sheetId="2">
        <row r="66">
          <cell r="G66">
            <v>7574673</v>
          </cell>
        </row>
        <row r="82">
          <cell r="G82">
            <v>8810775</v>
          </cell>
        </row>
        <row r="98">
          <cell r="G98">
            <v>5460387.75</v>
          </cell>
        </row>
        <row r="114">
          <cell r="G114">
            <v>3914795.25</v>
          </cell>
        </row>
        <row r="130">
          <cell r="G130">
            <v>2369202.75</v>
          </cell>
        </row>
        <row r="145">
          <cell r="G145">
            <v>827139</v>
          </cell>
        </row>
      </sheetData>
      <sheetData sheetId="3">
        <row r="29">
          <cell r="G29">
            <v>15088770</v>
          </cell>
        </row>
        <row r="37">
          <cell r="G37">
            <v>18124125</v>
          </cell>
        </row>
        <row r="45">
          <cell r="G45">
            <v>11864758.277777776</v>
          </cell>
        </row>
        <row r="53">
          <cell r="G53">
            <v>9294266.055555556</v>
          </cell>
        </row>
        <row r="61">
          <cell r="G61">
            <v>6723773.833333334</v>
          </cell>
        </row>
        <row r="69">
          <cell r="G69">
            <v>4167366.5</v>
          </cell>
        </row>
        <row r="76">
          <cell r="G76">
            <v>1582789.388888889</v>
          </cell>
        </row>
      </sheetData>
      <sheetData sheetId="4">
        <row r="31">
          <cell r="G31">
            <v>7847088</v>
          </cell>
        </row>
        <row r="39">
          <cell r="G39">
            <v>8720278</v>
          </cell>
        </row>
        <row r="47">
          <cell r="G47">
            <v>5017741.666666666</v>
          </cell>
        </row>
        <row r="55">
          <cell r="G55">
            <v>3099463.8888888885</v>
          </cell>
        </row>
        <row r="62">
          <cell r="G62">
            <v>1181186.111111111</v>
          </cell>
        </row>
      </sheetData>
      <sheetData sheetId="5">
        <row r="27">
          <cell r="G27">
            <v>17916723</v>
          </cell>
        </row>
        <row r="35">
          <cell r="G35">
            <v>23822504</v>
          </cell>
        </row>
        <row r="43">
          <cell r="G43">
            <v>16785891.008333333</v>
          </cell>
        </row>
        <row r="51">
          <cell r="G51">
            <v>14581789.841666667</v>
          </cell>
        </row>
        <row r="59">
          <cell r="G59">
            <v>12377688.675</v>
          </cell>
        </row>
        <row r="67">
          <cell r="G67">
            <v>10203780.675</v>
          </cell>
        </row>
        <row r="75">
          <cell r="G75">
            <v>7969486.341666666</v>
          </cell>
        </row>
        <row r="83">
          <cell r="G83">
            <v>5765385.175000001</v>
          </cell>
        </row>
        <row r="91">
          <cell r="G91">
            <v>3561284.008333334</v>
          </cell>
        </row>
        <row r="98">
          <cell r="G98">
            <v>1363221.475</v>
          </cell>
        </row>
      </sheetData>
      <sheetData sheetId="6">
        <row r="23">
          <cell r="G23">
            <v>20913747</v>
          </cell>
        </row>
        <row r="31">
          <cell r="G31">
            <v>25685591</v>
          </cell>
        </row>
        <row r="39">
          <cell r="G39">
            <v>17371854.445</v>
          </cell>
        </row>
        <row r="47">
          <cell r="G47">
            <v>14278439.700555556</v>
          </cell>
        </row>
        <row r="55">
          <cell r="G55">
            <v>11185024.95611111</v>
          </cell>
        </row>
        <row r="63">
          <cell r="G63">
            <v>8117035.538333333</v>
          </cell>
        </row>
        <row r="71">
          <cell r="G71">
            <v>4998195.467222223</v>
          </cell>
        </row>
        <row r="78">
          <cell r="G78">
            <v>1904780.7227777778</v>
          </cell>
        </row>
      </sheetData>
      <sheetData sheetId="7">
        <row r="15">
          <cell r="G15">
            <v>25807617</v>
          </cell>
        </row>
        <row r="23">
          <cell r="G23">
            <v>32400863</v>
          </cell>
        </row>
        <row r="31">
          <cell r="G31">
            <v>21913572.065</v>
          </cell>
        </row>
        <row r="39">
          <cell r="G39">
            <v>18011411.409444444</v>
          </cell>
        </row>
        <row r="47">
          <cell r="G47">
            <v>14109250.75388889</v>
          </cell>
        </row>
        <row r="55">
          <cell r="G55">
            <v>10239162.651666667</v>
          </cell>
        </row>
        <row r="63">
          <cell r="G63">
            <v>6304929.442777777</v>
          </cell>
        </row>
        <row r="70">
          <cell r="G70">
            <v>2402768.787222223</v>
          </cell>
        </row>
      </sheetData>
      <sheetData sheetId="8">
        <row r="11">
          <cell r="G11">
            <v>7974978</v>
          </cell>
        </row>
        <row r="20">
          <cell r="G20">
            <v>82482612</v>
          </cell>
        </row>
        <row r="28">
          <cell r="G28">
            <v>61681483.53888889</v>
          </cell>
        </row>
        <row r="36">
          <cell r="G36">
            <v>54081266.983333334</v>
          </cell>
        </row>
        <row r="44">
          <cell r="G44">
            <v>46481050.427777775</v>
          </cell>
        </row>
        <row r="52">
          <cell r="G52">
            <v>38995357.68333334</v>
          </cell>
        </row>
        <row r="60">
          <cell r="G60">
            <v>31280617.316666666</v>
          </cell>
        </row>
        <row r="68">
          <cell r="G68">
            <v>23524231.927777775</v>
          </cell>
        </row>
        <row r="76">
          <cell r="G76">
            <v>15986482.905555554</v>
          </cell>
        </row>
        <row r="84">
          <cell r="G84">
            <v>8479967.65</v>
          </cell>
        </row>
        <row r="87">
          <cell r="G87">
            <v>1384696.9888888889</v>
          </cell>
        </row>
      </sheetData>
      <sheetData sheetId="9">
        <row r="11">
          <cell r="G11">
            <v>7525011</v>
          </cell>
        </row>
        <row r="18">
          <cell r="G18">
            <v>62212111.80659444</v>
          </cell>
        </row>
        <row r="26">
          <cell r="G26">
            <v>62167213.545555554</v>
          </cell>
        </row>
        <row r="34">
          <cell r="G34">
            <v>54507146.72333334</v>
          </cell>
        </row>
        <row r="42">
          <cell r="G42">
            <v>46983492.050000004</v>
          </cell>
        </row>
        <row r="50">
          <cell r="G50">
            <v>39187013.07888889</v>
          </cell>
        </row>
        <row r="58">
          <cell r="G58">
            <v>31306588.170000006</v>
          </cell>
        </row>
        <row r="66">
          <cell r="G66">
            <v>23709480.801111113</v>
          </cell>
        </row>
        <row r="74">
          <cell r="G74">
            <v>16164839.643333336</v>
          </cell>
        </row>
        <row r="82">
          <cell r="G82">
            <v>8546745.79</v>
          </cell>
        </row>
        <row r="85">
          <cell r="G85">
            <v>1395601.2155555557</v>
          </cell>
        </row>
      </sheetData>
      <sheetData sheetId="10">
        <row r="23">
          <cell r="G23">
            <v>4345753</v>
          </cell>
        </row>
        <row r="31">
          <cell r="G31">
            <v>4790921</v>
          </cell>
        </row>
        <row r="39">
          <cell r="G39">
            <v>1805880.328888889</v>
          </cell>
        </row>
        <row r="47">
          <cell r="G47">
            <v>1510596.9511111113</v>
          </cell>
        </row>
        <row r="55">
          <cell r="G55">
            <v>1215313.5733333335</v>
          </cell>
        </row>
        <row r="63">
          <cell r="G63">
            <v>922861.6799999998</v>
          </cell>
        </row>
        <row r="71">
          <cell r="G71">
            <v>624746.8177777778</v>
          </cell>
        </row>
        <row r="79">
          <cell r="G79">
            <v>329463.44</v>
          </cell>
        </row>
        <row r="82">
          <cell r="G82">
            <v>53798.20444444445</v>
          </cell>
        </row>
      </sheetData>
      <sheetData sheetId="11">
        <row r="15">
          <cell r="G15">
            <v>5585131</v>
          </cell>
        </row>
        <row r="23">
          <cell r="G23">
            <v>6418417</v>
          </cell>
        </row>
        <row r="31">
          <cell r="G31">
            <v>2525332.086666667</v>
          </cell>
        </row>
        <row r="39">
          <cell r="G39">
            <v>2232225.731111111</v>
          </cell>
        </row>
        <row r="47">
          <cell r="G47">
            <v>1939119.3755555556</v>
          </cell>
        </row>
        <row r="55">
          <cell r="G55">
            <v>1650831.206666667</v>
          </cell>
        </row>
        <row r="63">
          <cell r="G63">
            <v>1352906.6644444447</v>
          </cell>
        </row>
        <row r="71">
          <cell r="G71">
            <v>1059800.308888889</v>
          </cell>
        </row>
        <row r="79">
          <cell r="G79">
            <v>766693.9533333334</v>
          </cell>
        </row>
        <row r="87">
          <cell r="G87">
            <v>475193.66000000003</v>
          </cell>
        </row>
        <row r="94">
          <cell r="G94">
            <v>180481.24222222224</v>
          </cell>
        </row>
      </sheetData>
      <sheetData sheetId="12">
        <row r="22">
          <cell r="G22">
            <v>5138267</v>
          </cell>
        </row>
        <row r="32">
          <cell r="G32">
            <v>10104100.079499999</v>
          </cell>
        </row>
        <row r="40">
          <cell r="G40">
            <v>3623628.4958333336</v>
          </cell>
        </row>
        <row r="48">
          <cell r="G48">
            <v>3417924.6347222226</v>
          </cell>
        </row>
        <row r="56">
          <cell r="G56">
            <v>3212220.773611111</v>
          </cell>
        </row>
        <row r="64">
          <cell r="G64">
            <v>3014970.4958333336</v>
          </cell>
        </row>
        <row r="72">
          <cell r="G72">
            <v>2800813.0513888886</v>
          </cell>
        </row>
        <row r="80">
          <cell r="G80">
            <v>2595109.1902777776</v>
          </cell>
        </row>
        <row r="88">
          <cell r="G88">
            <v>2389405.3291666666</v>
          </cell>
        </row>
        <row r="96">
          <cell r="G96">
            <v>2189900.7625</v>
          </cell>
        </row>
        <row r="104">
          <cell r="G104">
            <v>1977997.6069444446</v>
          </cell>
        </row>
        <row r="112">
          <cell r="G112">
            <v>1772293.7458333336</v>
          </cell>
        </row>
        <row r="120">
          <cell r="G120">
            <v>1566589.884722222</v>
          </cell>
        </row>
        <row r="128">
          <cell r="G128">
            <v>1364831.0291666666</v>
          </cell>
        </row>
        <row r="136">
          <cell r="G136">
            <v>1155182.1625</v>
          </cell>
        </row>
        <row r="144">
          <cell r="G144">
            <v>949478.301388889</v>
          </cell>
        </row>
        <row r="152">
          <cell r="G152">
            <v>743774.4402777778</v>
          </cell>
        </row>
        <row r="160">
          <cell r="G160">
            <v>539761.2958333334</v>
          </cell>
        </row>
        <row r="168">
          <cell r="G168">
            <v>332366.7180555556</v>
          </cell>
        </row>
        <row r="175">
          <cell r="G175">
            <v>126662.85694444444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workbookViewId="0" topLeftCell="A1">
      <pane xSplit="3" ySplit="3" topLeftCell="F42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K17" sqref="K17"/>
    </sheetView>
  </sheetViews>
  <sheetFormatPr defaultColWidth="9.00390625" defaultRowHeight="12.75"/>
  <cols>
    <col min="1" max="1" width="46.125" style="8" customWidth="1"/>
    <col min="2" max="2" width="12.00390625" style="8" hidden="1" customWidth="1"/>
    <col min="3" max="3" width="11.875" style="8" hidden="1" customWidth="1"/>
    <col min="4" max="4" width="10.875" style="86" hidden="1" customWidth="1"/>
    <col min="5" max="5" width="9.875" style="0" hidden="1" customWidth="1"/>
    <col min="6" max="6" width="10.875" style="30" customWidth="1"/>
    <col min="7" max="7" width="10.00390625" style="8" customWidth="1"/>
    <col min="8" max="8" width="10.875" style="30" customWidth="1"/>
    <col min="9" max="9" width="10.375" style="8" bestFit="1" customWidth="1"/>
    <col min="10" max="10" width="11.375" style="30" customWidth="1"/>
    <col min="11" max="11" width="9.50390625" style="8" customWidth="1"/>
    <col min="12" max="12" width="11.50390625" style="30" customWidth="1"/>
    <col min="13" max="13" width="9.50390625" style="8" customWidth="1"/>
    <col min="14" max="14" width="11.125" style="30" customWidth="1"/>
    <col min="15" max="15" width="10.00390625" style="8" customWidth="1"/>
    <col min="16" max="16" width="11.375" style="30" customWidth="1"/>
    <col min="17" max="17" width="11.625" style="8" customWidth="1"/>
    <col min="18" max="18" width="11.625" style="30" customWidth="1"/>
    <col min="19" max="19" width="11.375" style="8" customWidth="1"/>
    <col min="20" max="20" width="10.375" style="30" customWidth="1"/>
    <col min="21" max="21" width="11.50390625" style="8" customWidth="1"/>
    <col min="22" max="22" width="10.125" style="30" customWidth="1"/>
    <col min="23" max="23" width="9.50390625" style="8" customWidth="1"/>
    <col min="24" max="24" width="11.125" style="8" customWidth="1"/>
    <col min="25" max="25" width="9.875" style="8" customWidth="1"/>
    <col min="26" max="26" width="10.625" style="8" customWidth="1"/>
    <col min="27" max="27" width="11.00390625" style="8" customWidth="1"/>
    <col min="28" max="28" width="12.625" style="8" customWidth="1"/>
    <col min="29" max="29" width="10.375" style="8" customWidth="1"/>
    <col min="30" max="30" width="11.875" style="8" customWidth="1"/>
    <col min="31" max="31" width="11.50390625" style="8" customWidth="1"/>
    <col min="32" max="32" width="11.125" style="8" customWidth="1"/>
    <col min="33" max="33" width="10.375" style="8" customWidth="1"/>
    <col min="34" max="34" width="10.875" style="8" customWidth="1"/>
    <col min="35" max="35" width="10.375" style="8" customWidth="1"/>
    <col min="36" max="36" width="10.875" style="8" customWidth="1"/>
    <col min="37" max="37" width="10.375" style="8" customWidth="1"/>
    <col min="38" max="38" width="11.00390625" style="8" customWidth="1"/>
    <col min="39" max="39" width="10.375" style="8" customWidth="1"/>
    <col min="40" max="40" width="11.125" style="8" customWidth="1"/>
    <col min="41" max="41" width="10.375" style="8" customWidth="1"/>
    <col min="42" max="42" width="11.00390625" style="8" customWidth="1"/>
    <col min="43" max="43" width="10.375" style="8" customWidth="1"/>
    <col min="44" max="16384" width="9.375" style="8" customWidth="1"/>
  </cols>
  <sheetData>
    <row r="1" spans="1:43" ht="12.7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3"/>
      <c r="L1" s="4" t="s">
        <v>6</v>
      </c>
      <c r="M1" s="5"/>
      <c r="N1" s="6" t="s">
        <v>7</v>
      </c>
      <c r="O1" s="6"/>
      <c r="P1" s="7" t="s">
        <v>8</v>
      </c>
      <c r="Q1" s="7"/>
      <c r="R1" s="2" t="s">
        <v>9</v>
      </c>
      <c r="S1" s="3"/>
      <c r="T1" s="4" t="s">
        <v>10</v>
      </c>
      <c r="U1" s="5"/>
      <c r="V1" s="4" t="s">
        <v>11</v>
      </c>
      <c r="W1" s="5"/>
      <c r="X1" s="4" t="s">
        <v>12</v>
      </c>
      <c r="Y1" s="5"/>
      <c r="Z1" s="4" t="s">
        <v>13</v>
      </c>
      <c r="AA1" s="5"/>
      <c r="AB1" s="4" t="s">
        <v>14</v>
      </c>
      <c r="AC1" s="5"/>
      <c r="AD1" s="4" t="s">
        <v>15</v>
      </c>
      <c r="AE1" s="5"/>
      <c r="AF1" s="4" t="s">
        <v>16</v>
      </c>
      <c r="AG1" s="5"/>
      <c r="AH1" s="4" t="s">
        <v>17</v>
      </c>
      <c r="AI1" s="5"/>
      <c r="AJ1" s="4" t="s">
        <v>18</v>
      </c>
      <c r="AK1" s="5"/>
      <c r="AL1" s="4" t="s">
        <v>19</v>
      </c>
      <c r="AM1" s="5"/>
      <c r="AN1" s="4" t="s">
        <v>20</v>
      </c>
      <c r="AO1" s="5"/>
      <c r="AP1" s="4" t="s">
        <v>21</v>
      </c>
      <c r="AQ1" s="5"/>
    </row>
    <row r="2" spans="1:43" ht="12.75">
      <c r="A2" s="9"/>
      <c r="B2" s="10" t="s">
        <v>22</v>
      </c>
      <c r="C2" s="11" t="s">
        <v>23</v>
      </c>
      <c r="D2" s="10" t="s">
        <v>22</v>
      </c>
      <c r="E2" s="11" t="s">
        <v>23</v>
      </c>
      <c r="F2" s="10" t="s">
        <v>22</v>
      </c>
      <c r="G2" s="11" t="s">
        <v>23</v>
      </c>
      <c r="H2" s="10" t="s">
        <v>22</v>
      </c>
      <c r="I2" s="11" t="s">
        <v>23</v>
      </c>
      <c r="J2" s="10" t="s">
        <v>22</v>
      </c>
      <c r="K2" s="11" t="s">
        <v>23</v>
      </c>
      <c r="L2" s="10" t="s">
        <v>22</v>
      </c>
      <c r="M2" s="11" t="s">
        <v>23</v>
      </c>
      <c r="N2" s="12" t="s">
        <v>22</v>
      </c>
      <c r="O2" s="11" t="s">
        <v>23</v>
      </c>
      <c r="P2" s="10" t="s">
        <v>22</v>
      </c>
      <c r="Q2" s="13" t="s">
        <v>23</v>
      </c>
      <c r="R2" s="14" t="s">
        <v>22</v>
      </c>
      <c r="S2" s="11" t="s">
        <v>23</v>
      </c>
      <c r="T2" s="10" t="s">
        <v>22</v>
      </c>
      <c r="U2" s="11" t="s">
        <v>23</v>
      </c>
      <c r="V2" s="14" t="s">
        <v>22</v>
      </c>
      <c r="W2" s="11" t="s">
        <v>23</v>
      </c>
      <c r="X2" s="15" t="s">
        <v>22</v>
      </c>
      <c r="Y2" s="16" t="s">
        <v>23</v>
      </c>
      <c r="Z2" s="15" t="s">
        <v>22</v>
      </c>
      <c r="AA2" s="16" t="s">
        <v>23</v>
      </c>
      <c r="AB2" s="15" t="s">
        <v>22</v>
      </c>
      <c r="AC2" s="16" t="s">
        <v>23</v>
      </c>
      <c r="AD2" s="15" t="s">
        <v>22</v>
      </c>
      <c r="AE2" s="16" t="s">
        <v>23</v>
      </c>
      <c r="AF2" s="15" t="s">
        <v>22</v>
      </c>
      <c r="AG2" s="16" t="s">
        <v>23</v>
      </c>
      <c r="AH2" s="15" t="s">
        <v>22</v>
      </c>
      <c r="AI2" s="16" t="s">
        <v>23</v>
      </c>
      <c r="AJ2" s="15" t="s">
        <v>22</v>
      </c>
      <c r="AK2" s="16" t="s">
        <v>23</v>
      </c>
      <c r="AL2" s="15" t="s">
        <v>22</v>
      </c>
      <c r="AM2" s="16" t="s">
        <v>23</v>
      </c>
      <c r="AN2" s="15" t="s">
        <v>22</v>
      </c>
      <c r="AO2" s="16" t="s">
        <v>23</v>
      </c>
      <c r="AP2" s="15" t="s">
        <v>22</v>
      </c>
      <c r="AQ2" s="16" t="s">
        <v>23</v>
      </c>
    </row>
    <row r="3" spans="1:43" ht="12.75">
      <c r="A3" s="17"/>
      <c r="B3" s="18" t="s">
        <v>24</v>
      </c>
      <c r="C3" s="19"/>
      <c r="D3" s="18" t="s">
        <v>24</v>
      </c>
      <c r="E3" s="19"/>
      <c r="F3" s="18" t="s">
        <v>24</v>
      </c>
      <c r="G3" s="19"/>
      <c r="H3" s="18" t="s">
        <v>24</v>
      </c>
      <c r="I3" s="19"/>
      <c r="J3" s="18" t="s">
        <v>24</v>
      </c>
      <c r="K3" s="19"/>
      <c r="L3" s="20" t="s">
        <v>24</v>
      </c>
      <c r="M3" s="19"/>
      <c r="N3" s="21" t="s">
        <v>24</v>
      </c>
      <c r="O3" s="19"/>
      <c r="P3" s="18" t="s">
        <v>24</v>
      </c>
      <c r="Q3" s="22"/>
      <c r="R3" s="20" t="s">
        <v>24</v>
      </c>
      <c r="S3" s="19"/>
      <c r="T3" s="18" t="s">
        <v>24</v>
      </c>
      <c r="U3" s="19"/>
      <c r="V3" s="20" t="s">
        <v>24</v>
      </c>
      <c r="W3" s="19"/>
      <c r="X3" s="23" t="s">
        <v>24</v>
      </c>
      <c r="Y3" s="24"/>
      <c r="Z3" s="23" t="s">
        <v>24</v>
      </c>
      <c r="AA3" s="24"/>
      <c r="AB3" s="23" t="s">
        <v>24</v>
      </c>
      <c r="AC3" s="24"/>
      <c r="AD3" s="23" t="s">
        <v>24</v>
      </c>
      <c r="AE3" s="24"/>
      <c r="AF3" s="23" t="s">
        <v>24</v>
      </c>
      <c r="AG3" s="24"/>
      <c r="AH3" s="23" t="s">
        <v>24</v>
      </c>
      <c r="AI3" s="24"/>
      <c r="AJ3" s="23" t="s">
        <v>24</v>
      </c>
      <c r="AK3" s="24"/>
      <c r="AL3" s="23" t="s">
        <v>24</v>
      </c>
      <c r="AM3" s="24"/>
      <c r="AN3" s="23" t="s">
        <v>24</v>
      </c>
      <c r="AO3" s="24"/>
      <c r="AP3" s="23" t="s">
        <v>24</v>
      </c>
      <c r="AQ3" s="24"/>
    </row>
    <row r="4" spans="1:43" ht="12.75">
      <c r="A4" s="25" t="s">
        <v>25</v>
      </c>
      <c r="B4" s="26"/>
      <c r="C4" s="27"/>
      <c r="D4" s="28"/>
      <c r="E4" s="29"/>
      <c r="F4" s="28"/>
      <c r="G4" s="29"/>
      <c r="H4" s="28"/>
      <c r="I4" s="29"/>
      <c r="K4" s="31"/>
      <c r="M4" s="32"/>
      <c r="N4" s="33"/>
      <c r="O4" s="32"/>
      <c r="P4" s="34"/>
      <c r="Q4" s="35"/>
      <c r="S4" s="32"/>
      <c r="T4" s="33"/>
      <c r="U4" s="32"/>
      <c r="W4" s="32"/>
      <c r="X4" s="30"/>
      <c r="Y4" s="32"/>
      <c r="Z4" s="28"/>
      <c r="AA4" s="35"/>
      <c r="AB4" s="28"/>
      <c r="AC4" s="35"/>
      <c r="AD4" s="28"/>
      <c r="AE4" s="35"/>
      <c r="AF4" s="28"/>
      <c r="AG4" s="35"/>
      <c r="AH4" s="28"/>
      <c r="AI4" s="35"/>
      <c r="AJ4" s="28"/>
      <c r="AK4" s="35"/>
      <c r="AL4" s="28"/>
      <c r="AM4" s="35"/>
      <c r="AN4" s="28"/>
      <c r="AO4" s="35"/>
      <c r="AP4" s="28"/>
      <c r="AQ4" s="35"/>
    </row>
    <row r="5" spans="1:43" ht="12.75">
      <c r="A5" s="9" t="s">
        <v>26</v>
      </c>
      <c r="B5" s="34">
        <f>C5+D5</f>
        <v>120000</v>
      </c>
      <c r="C5" s="32">
        <v>40000</v>
      </c>
      <c r="D5" s="34">
        <f>SUM(E5,G5,I5,K5,M5,O5)</f>
        <v>80000</v>
      </c>
      <c r="E5" s="32">
        <v>12760</v>
      </c>
      <c r="F5" s="34">
        <f>D5-E5</f>
        <v>67240</v>
      </c>
      <c r="G5" s="32">
        <v>13120</v>
      </c>
      <c r="H5" s="36">
        <f>F5-G5</f>
        <v>54120</v>
      </c>
      <c r="I5" s="32">
        <v>13120</v>
      </c>
      <c r="J5" s="37">
        <f>H5-I5</f>
        <v>41000</v>
      </c>
      <c r="K5" s="32">
        <v>13120</v>
      </c>
      <c r="L5" s="37">
        <f>J5-K5</f>
        <v>27880</v>
      </c>
      <c r="M5" s="32">
        <v>13120</v>
      </c>
      <c r="N5" s="38">
        <f>L5-M5</f>
        <v>14760</v>
      </c>
      <c r="O5" s="39">
        <v>14760</v>
      </c>
      <c r="P5" s="40" t="s">
        <v>27</v>
      </c>
      <c r="Q5" s="41" t="s">
        <v>27</v>
      </c>
      <c r="R5" s="42" t="s">
        <v>27</v>
      </c>
      <c r="S5" s="43" t="s">
        <v>27</v>
      </c>
      <c r="T5" s="44" t="s">
        <v>27</v>
      </c>
      <c r="U5" s="43" t="s">
        <v>27</v>
      </c>
      <c r="V5" s="42" t="s">
        <v>27</v>
      </c>
      <c r="W5" s="43" t="s">
        <v>27</v>
      </c>
      <c r="X5" s="42" t="s">
        <v>27</v>
      </c>
      <c r="Y5" s="43" t="s">
        <v>27</v>
      </c>
      <c r="Z5" s="40" t="s">
        <v>27</v>
      </c>
      <c r="AA5" s="41" t="s">
        <v>27</v>
      </c>
      <c r="AB5" s="40" t="s">
        <v>27</v>
      </c>
      <c r="AC5" s="41" t="s">
        <v>27</v>
      </c>
      <c r="AD5" s="40" t="s">
        <v>27</v>
      </c>
      <c r="AE5" s="41" t="s">
        <v>27</v>
      </c>
      <c r="AF5" s="40" t="s">
        <v>27</v>
      </c>
      <c r="AG5" s="41" t="s">
        <v>27</v>
      </c>
      <c r="AH5" s="40" t="s">
        <v>27</v>
      </c>
      <c r="AI5" s="41" t="s">
        <v>27</v>
      </c>
      <c r="AJ5" s="40" t="s">
        <v>27</v>
      </c>
      <c r="AK5" s="41" t="s">
        <v>27</v>
      </c>
      <c r="AL5" s="40" t="s">
        <v>27</v>
      </c>
      <c r="AM5" s="41" t="s">
        <v>27</v>
      </c>
      <c r="AN5" s="40" t="s">
        <v>27</v>
      </c>
      <c r="AO5" s="41" t="s">
        <v>27</v>
      </c>
      <c r="AP5" s="40" t="s">
        <v>27</v>
      </c>
      <c r="AQ5" s="41" t="s">
        <v>27</v>
      </c>
    </row>
    <row r="6" spans="1:43" ht="12.75">
      <c r="A6" s="9" t="s">
        <v>28</v>
      </c>
      <c r="B6" s="34">
        <f>C6+D6</f>
        <v>136673</v>
      </c>
      <c r="C6" s="32">
        <v>39996</v>
      </c>
      <c r="D6" s="34">
        <f>SUM(E6,G6,I6,K6,M6,O6)</f>
        <v>96677</v>
      </c>
      <c r="E6" s="32">
        <v>15677</v>
      </c>
      <c r="F6" s="34">
        <f>D6-E6</f>
        <v>81000</v>
      </c>
      <c r="G6" s="32">
        <v>16200</v>
      </c>
      <c r="H6" s="36">
        <f aca="true" t="shared" si="0" ref="H6:H13">F6-G6</f>
        <v>64800</v>
      </c>
      <c r="I6" s="32">
        <v>16200</v>
      </c>
      <c r="J6" s="37">
        <f aca="true" t="shared" si="1" ref="J6:J16">H6-I6</f>
        <v>48600</v>
      </c>
      <c r="K6" s="32">
        <v>16200</v>
      </c>
      <c r="L6" s="37">
        <f aca="true" t="shared" si="2" ref="L6:L16">J6-K6</f>
        <v>32400</v>
      </c>
      <c r="M6" s="32">
        <v>16200</v>
      </c>
      <c r="N6" s="38">
        <f aca="true" t="shared" si="3" ref="N6:N16">L6-M6</f>
        <v>16200</v>
      </c>
      <c r="O6" s="39">
        <v>16200</v>
      </c>
      <c r="P6" s="40" t="s">
        <v>27</v>
      </c>
      <c r="Q6" s="41" t="s">
        <v>27</v>
      </c>
      <c r="R6" s="42" t="s">
        <v>27</v>
      </c>
      <c r="S6" s="43" t="s">
        <v>27</v>
      </c>
      <c r="T6" s="42" t="s">
        <v>27</v>
      </c>
      <c r="U6" s="43" t="s">
        <v>27</v>
      </c>
      <c r="V6" s="42" t="s">
        <v>27</v>
      </c>
      <c r="W6" s="43" t="s">
        <v>27</v>
      </c>
      <c r="X6" s="42" t="s">
        <v>27</v>
      </c>
      <c r="Y6" s="43" t="s">
        <v>27</v>
      </c>
      <c r="Z6" s="40" t="s">
        <v>27</v>
      </c>
      <c r="AA6" s="41" t="s">
        <v>27</v>
      </c>
      <c r="AB6" s="40" t="s">
        <v>27</v>
      </c>
      <c r="AC6" s="41" t="s">
        <v>27</v>
      </c>
      <c r="AD6" s="40" t="s">
        <v>27</v>
      </c>
      <c r="AE6" s="41" t="s">
        <v>27</v>
      </c>
      <c r="AF6" s="40" t="s">
        <v>27</v>
      </c>
      <c r="AG6" s="41" t="s">
        <v>27</v>
      </c>
      <c r="AH6" s="40" t="s">
        <v>27</v>
      </c>
      <c r="AI6" s="41" t="s">
        <v>27</v>
      </c>
      <c r="AJ6" s="40" t="s">
        <v>27</v>
      </c>
      <c r="AK6" s="41" t="s">
        <v>27</v>
      </c>
      <c r="AL6" s="40" t="s">
        <v>27</v>
      </c>
      <c r="AM6" s="41" t="s">
        <v>27</v>
      </c>
      <c r="AN6" s="40" t="s">
        <v>27</v>
      </c>
      <c r="AO6" s="41" t="s">
        <v>27</v>
      </c>
      <c r="AP6" s="40" t="s">
        <v>27</v>
      </c>
      <c r="AQ6" s="41" t="s">
        <v>27</v>
      </c>
    </row>
    <row r="7" spans="1:43" ht="12.75">
      <c r="A7" s="45" t="s">
        <v>29</v>
      </c>
      <c r="B7" s="34">
        <f>C7+D7</f>
        <v>166668</v>
      </c>
      <c r="C7" s="39">
        <v>66664</v>
      </c>
      <c r="D7" s="36">
        <f>SUM(E7,G7,I7,K7,M7)</f>
        <v>100004</v>
      </c>
      <c r="E7" s="32">
        <v>20004</v>
      </c>
      <c r="F7" s="34">
        <f>D7-E7</f>
        <v>80000</v>
      </c>
      <c r="G7" s="32">
        <v>20000</v>
      </c>
      <c r="H7" s="36">
        <f t="shared" si="0"/>
        <v>60000</v>
      </c>
      <c r="I7" s="32">
        <v>20000</v>
      </c>
      <c r="J7" s="37">
        <f t="shared" si="1"/>
        <v>40000</v>
      </c>
      <c r="K7" s="32">
        <v>20000</v>
      </c>
      <c r="L7" s="37">
        <f t="shared" si="2"/>
        <v>20000</v>
      </c>
      <c r="M7" s="39">
        <v>20000</v>
      </c>
      <c r="N7" s="44" t="s">
        <v>27</v>
      </c>
      <c r="O7" s="43" t="s">
        <v>27</v>
      </c>
      <c r="P7" s="40" t="s">
        <v>27</v>
      </c>
      <c r="Q7" s="41" t="s">
        <v>27</v>
      </c>
      <c r="R7" s="42" t="s">
        <v>27</v>
      </c>
      <c r="S7" s="43" t="s">
        <v>27</v>
      </c>
      <c r="T7" s="42" t="s">
        <v>27</v>
      </c>
      <c r="U7" s="43" t="s">
        <v>27</v>
      </c>
      <c r="V7" s="42" t="s">
        <v>27</v>
      </c>
      <c r="W7" s="43" t="s">
        <v>27</v>
      </c>
      <c r="X7" s="42" t="s">
        <v>27</v>
      </c>
      <c r="Y7" s="43" t="s">
        <v>27</v>
      </c>
      <c r="Z7" s="40" t="s">
        <v>27</v>
      </c>
      <c r="AA7" s="41" t="s">
        <v>27</v>
      </c>
      <c r="AB7" s="40" t="s">
        <v>27</v>
      </c>
      <c r="AC7" s="41" t="s">
        <v>27</v>
      </c>
      <c r="AD7" s="40" t="s">
        <v>27</v>
      </c>
      <c r="AE7" s="41" t="s">
        <v>27</v>
      </c>
      <c r="AF7" s="40" t="s">
        <v>27</v>
      </c>
      <c r="AG7" s="41" t="s">
        <v>27</v>
      </c>
      <c r="AH7" s="40" t="s">
        <v>27</v>
      </c>
      <c r="AI7" s="41" t="s">
        <v>27</v>
      </c>
      <c r="AJ7" s="40" t="s">
        <v>27</v>
      </c>
      <c r="AK7" s="41" t="s">
        <v>27</v>
      </c>
      <c r="AL7" s="40" t="s">
        <v>27</v>
      </c>
      <c r="AM7" s="41" t="s">
        <v>27</v>
      </c>
      <c r="AN7" s="40" t="s">
        <v>27</v>
      </c>
      <c r="AO7" s="41" t="s">
        <v>27</v>
      </c>
      <c r="AP7" s="40" t="s">
        <v>27</v>
      </c>
      <c r="AQ7" s="41" t="s">
        <v>27</v>
      </c>
    </row>
    <row r="8" spans="1:43" ht="12.75">
      <c r="A8" s="45" t="s">
        <v>30</v>
      </c>
      <c r="B8" s="34">
        <f>C8+D8</f>
        <v>237500</v>
      </c>
      <c r="C8" s="39">
        <v>50000</v>
      </c>
      <c r="D8" s="36">
        <f>SUM(E8,G8,I8,K8,M8,O8,Q8)</f>
        <v>187500</v>
      </c>
      <c r="E8" s="32">
        <v>26700</v>
      </c>
      <c r="F8" s="34">
        <f>D8-E8</f>
        <v>160800</v>
      </c>
      <c r="G8" s="32">
        <v>26800</v>
      </c>
      <c r="H8" s="36">
        <f t="shared" si="0"/>
        <v>134000</v>
      </c>
      <c r="I8" s="32">
        <v>26800</v>
      </c>
      <c r="J8" s="37">
        <f t="shared" si="1"/>
        <v>107200</v>
      </c>
      <c r="K8" s="32">
        <v>26800</v>
      </c>
      <c r="L8" s="37">
        <f t="shared" si="2"/>
        <v>80400</v>
      </c>
      <c r="M8" s="32">
        <v>26800</v>
      </c>
      <c r="N8" s="38">
        <f t="shared" si="3"/>
        <v>53600</v>
      </c>
      <c r="O8" s="32">
        <v>26800</v>
      </c>
      <c r="P8" s="36">
        <f aca="true" t="shared" si="4" ref="P8:P16">N8-O8</f>
        <v>26800</v>
      </c>
      <c r="Q8" s="35">
        <v>26800</v>
      </c>
      <c r="R8" s="42" t="s">
        <v>27</v>
      </c>
      <c r="S8" s="43" t="s">
        <v>27</v>
      </c>
      <c r="T8" s="42" t="s">
        <v>27</v>
      </c>
      <c r="U8" s="43" t="s">
        <v>27</v>
      </c>
      <c r="V8" s="42" t="s">
        <v>27</v>
      </c>
      <c r="W8" s="43" t="s">
        <v>27</v>
      </c>
      <c r="X8" s="42" t="s">
        <v>27</v>
      </c>
      <c r="Y8" s="43" t="s">
        <v>27</v>
      </c>
      <c r="Z8" s="40" t="s">
        <v>27</v>
      </c>
      <c r="AA8" s="41" t="s">
        <v>27</v>
      </c>
      <c r="AB8" s="40" t="s">
        <v>27</v>
      </c>
      <c r="AC8" s="41" t="s">
        <v>27</v>
      </c>
      <c r="AD8" s="40" t="s">
        <v>27</v>
      </c>
      <c r="AE8" s="41" t="s">
        <v>27</v>
      </c>
      <c r="AF8" s="40" t="s">
        <v>27</v>
      </c>
      <c r="AG8" s="41" t="s">
        <v>27</v>
      </c>
      <c r="AH8" s="40" t="s">
        <v>27</v>
      </c>
      <c r="AI8" s="41" t="s">
        <v>27</v>
      </c>
      <c r="AJ8" s="40" t="s">
        <v>27</v>
      </c>
      <c r="AK8" s="41" t="s">
        <v>27</v>
      </c>
      <c r="AL8" s="40" t="s">
        <v>27</v>
      </c>
      <c r="AM8" s="41" t="s">
        <v>27</v>
      </c>
      <c r="AN8" s="40" t="s">
        <v>27</v>
      </c>
      <c r="AO8" s="41" t="s">
        <v>27</v>
      </c>
      <c r="AP8" s="40" t="s">
        <v>27</v>
      </c>
      <c r="AQ8" s="41" t="s">
        <v>27</v>
      </c>
    </row>
    <row r="9" spans="1:43" ht="12.75">
      <c r="A9" s="45" t="s">
        <v>70</v>
      </c>
      <c r="B9" s="34">
        <v>143500</v>
      </c>
      <c r="C9" s="39">
        <v>17675</v>
      </c>
      <c r="D9" s="36">
        <v>197375</v>
      </c>
      <c r="E9" s="32">
        <v>22955</v>
      </c>
      <c r="F9" s="34">
        <v>206820</v>
      </c>
      <c r="G9" s="32">
        <v>22980</v>
      </c>
      <c r="H9" s="36">
        <f t="shared" si="0"/>
        <v>183840</v>
      </c>
      <c r="I9" s="32">
        <v>22980</v>
      </c>
      <c r="J9" s="37">
        <f t="shared" si="1"/>
        <v>160860</v>
      </c>
      <c r="K9" s="32">
        <v>22980</v>
      </c>
      <c r="L9" s="37">
        <f t="shared" si="2"/>
        <v>137880</v>
      </c>
      <c r="M9" s="32">
        <v>22980</v>
      </c>
      <c r="N9" s="38">
        <f t="shared" si="3"/>
        <v>114900</v>
      </c>
      <c r="O9" s="32">
        <v>22980</v>
      </c>
      <c r="P9" s="36">
        <f t="shared" si="4"/>
        <v>91920</v>
      </c>
      <c r="Q9" s="35">
        <v>22980</v>
      </c>
      <c r="R9" s="37">
        <f aca="true" t="shared" si="5" ref="R9:R16">P9-Q9</f>
        <v>68940</v>
      </c>
      <c r="S9" s="32">
        <v>22980</v>
      </c>
      <c r="T9" s="37">
        <f>R9-S9</f>
        <v>45960</v>
      </c>
      <c r="U9" s="32">
        <v>22980</v>
      </c>
      <c r="V9" s="37">
        <f>T9-U9</f>
        <v>22980</v>
      </c>
      <c r="W9" s="39">
        <v>22980</v>
      </c>
      <c r="X9" s="42" t="s">
        <v>27</v>
      </c>
      <c r="Y9" s="43" t="s">
        <v>27</v>
      </c>
      <c r="Z9" s="40" t="s">
        <v>27</v>
      </c>
      <c r="AA9" s="41" t="s">
        <v>27</v>
      </c>
      <c r="AB9" s="40" t="s">
        <v>27</v>
      </c>
      <c r="AC9" s="41" t="s">
        <v>27</v>
      </c>
      <c r="AD9" s="40" t="s">
        <v>27</v>
      </c>
      <c r="AE9" s="41" t="s">
        <v>27</v>
      </c>
      <c r="AF9" s="40" t="s">
        <v>27</v>
      </c>
      <c r="AG9" s="41" t="s">
        <v>27</v>
      </c>
      <c r="AH9" s="40" t="s">
        <v>27</v>
      </c>
      <c r="AI9" s="41" t="s">
        <v>27</v>
      </c>
      <c r="AJ9" s="40" t="s">
        <v>27</v>
      </c>
      <c r="AK9" s="41" t="s">
        <v>27</v>
      </c>
      <c r="AL9" s="40" t="s">
        <v>27</v>
      </c>
      <c r="AM9" s="41" t="s">
        <v>27</v>
      </c>
      <c r="AN9" s="40" t="s">
        <v>27</v>
      </c>
      <c r="AO9" s="41" t="s">
        <v>27</v>
      </c>
      <c r="AP9" s="40" t="s">
        <v>27</v>
      </c>
      <c r="AQ9" s="41" t="s">
        <v>27</v>
      </c>
    </row>
    <row r="10" spans="1:43" ht="12.75">
      <c r="A10" s="45" t="s">
        <v>71</v>
      </c>
      <c r="B10" s="34">
        <v>139059</v>
      </c>
      <c r="C10" s="39">
        <v>28666</v>
      </c>
      <c r="D10" s="36">
        <f>SUM(E10,G10,I10,K10,M10,O10,Q10,S10)</f>
        <v>257997</v>
      </c>
      <c r="E10" s="32">
        <v>32233</v>
      </c>
      <c r="F10" s="34">
        <f>D10-E10</f>
        <v>225764</v>
      </c>
      <c r="G10" s="32">
        <v>32252</v>
      </c>
      <c r="H10" s="36">
        <f t="shared" si="0"/>
        <v>193512</v>
      </c>
      <c r="I10" s="32">
        <v>32252</v>
      </c>
      <c r="J10" s="37">
        <f t="shared" si="1"/>
        <v>161260</v>
      </c>
      <c r="K10" s="32">
        <v>32252</v>
      </c>
      <c r="L10" s="37">
        <f t="shared" si="2"/>
        <v>129008</v>
      </c>
      <c r="M10" s="32">
        <v>32252</v>
      </c>
      <c r="N10" s="38">
        <f t="shared" si="3"/>
        <v>96756</v>
      </c>
      <c r="O10" s="32">
        <v>32252</v>
      </c>
      <c r="P10" s="36">
        <f t="shared" si="4"/>
        <v>64504</v>
      </c>
      <c r="Q10" s="35">
        <v>32252</v>
      </c>
      <c r="R10" s="37">
        <f t="shared" si="5"/>
        <v>32252</v>
      </c>
      <c r="S10" s="39">
        <v>32252</v>
      </c>
      <c r="T10" s="42" t="s">
        <v>27</v>
      </c>
      <c r="U10" s="43" t="s">
        <v>27</v>
      </c>
      <c r="V10" s="42" t="s">
        <v>27</v>
      </c>
      <c r="W10" s="43" t="s">
        <v>27</v>
      </c>
      <c r="X10" s="42" t="s">
        <v>27</v>
      </c>
      <c r="Y10" s="43" t="s">
        <v>27</v>
      </c>
      <c r="Z10" s="40" t="s">
        <v>27</v>
      </c>
      <c r="AA10" s="41" t="s">
        <v>27</v>
      </c>
      <c r="AB10" s="40" t="s">
        <v>27</v>
      </c>
      <c r="AC10" s="41" t="s">
        <v>27</v>
      </c>
      <c r="AD10" s="40" t="s">
        <v>27</v>
      </c>
      <c r="AE10" s="41" t="s">
        <v>27</v>
      </c>
      <c r="AF10" s="40" t="s">
        <v>27</v>
      </c>
      <c r="AG10" s="41" t="s">
        <v>27</v>
      </c>
      <c r="AH10" s="40" t="s">
        <v>27</v>
      </c>
      <c r="AI10" s="41" t="s">
        <v>27</v>
      </c>
      <c r="AJ10" s="40" t="s">
        <v>27</v>
      </c>
      <c r="AK10" s="41" t="s">
        <v>27</v>
      </c>
      <c r="AL10" s="40" t="s">
        <v>27</v>
      </c>
      <c r="AM10" s="41" t="s">
        <v>27</v>
      </c>
      <c r="AN10" s="40" t="s">
        <v>27</v>
      </c>
      <c r="AO10" s="41" t="s">
        <v>27</v>
      </c>
      <c r="AP10" s="40" t="s">
        <v>27</v>
      </c>
      <c r="AQ10" s="41" t="s">
        <v>27</v>
      </c>
    </row>
    <row r="11" spans="1:43" ht="12.75">
      <c r="A11" s="45" t="s">
        <v>31</v>
      </c>
      <c r="B11" s="34">
        <f>C11+D11</f>
        <v>107411</v>
      </c>
      <c r="C11" s="39">
        <v>5955</v>
      </c>
      <c r="D11" s="36">
        <v>101456</v>
      </c>
      <c r="E11" s="32">
        <v>11936</v>
      </c>
      <c r="F11" s="34">
        <f>D11-E11</f>
        <v>89520</v>
      </c>
      <c r="G11" s="32">
        <v>11936</v>
      </c>
      <c r="H11" s="36">
        <f t="shared" si="0"/>
        <v>77584</v>
      </c>
      <c r="I11" s="32">
        <v>11936</v>
      </c>
      <c r="J11" s="37">
        <f t="shared" si="1"/>
        <v>65648</v>
      </c>
      <c r="K11" s="32">
        <v>11936</v>
      </c>
      <c r="L11" s="37">
        <f t="shared" si="2"/>
        <v>53712</v>
      </c>
      <c r="M11" s="32">
        <v>11936</v>
      </c>
      <c r="N11" s="38">
        <f t="shared" si="3"/>
        <v>41776</v>
      </c>
      <c r="O11" s="39">
        <v>11936</v>
      </c>
      <c r="P11" s="36">
        <f t="shared" si="4"/>
        <v>29840</v>
      </c>
      <c r="Q11" s="46">
        <v>11936</v>
      </c>
      <c r="R11" s="37">
        <f t="shared" si="5"/>
        <v>17904</v>
      </c>
      <c r="S11" s="39">
        <v>11936</v>
      </c>
      <c r="T11" s="37">
        <f>R11-S11</f>
        <v>5968</v>
      </c>
      <c r="U11" s="39">
        <v>5968</v>
      </c>
      <c r="V11" s="42" t="s">
        <v>27</v>
      </c>
      <c r="W11" s="47" t="s">
        <v>27</v>
      </c>
      <c r="X11" s="48" t="s">
        <v>27</v>
      </c>
      <c r="Y11" s="43" t="s">
        <v>27</v>
      </c>
      <c r="Z11" s="40" t="s">
        <v>27</v>
      </c>
      <c r="AA11" s="41" t="s">
        <v>27</v>
      </c>
      <c r="AB11" s="40" t="s">
        <v>27</v>
      </c>
      <c r="AC11" s="41" t="s">
        <v>27</v>
      </c>
      <c r="AD11" s="40" t="s">
        <v>27</v>
      </c>
      <c r="AE11" s="41" t="s">
        <v>27</v>
      </c>
      <c r="AF11" s="40" t="s">
        <v>27</v>
      </c>
      <c r="AG11" s="41" t="s">
        <v>27</v>
      </c>
      <c r="AH11" s="40" t="s">
        <v>27</v>
      </c>
      <c r="AI11" s="41" t="s">
        <v>27</v>
      </c>
      <c r="AJ11" s="40" t="s">
        <v>27</v>
      </c>
      <c r="AK11" s="41" t="s">
        <v>27</v>
      </c>
      <c r="AL11" s="40" t="s">
        <v>27</v>
      </c>
      <c r="AM11" s="41" t="s">
        <v>27</v>
      </c>
      <c r="AN11" s="40" t="s">
        <v>27</v>
      </c>
      <c r="AO11" s="41" t="s">
        <v>27</v>
      </c>
      <c r="AP11" s="40" t="s">
        <v>27</v>
      </c>
      <c r="AQ11" s="41" t="s">
        <v>27</v>
      </c>
    </row>
    <row r="12" spans="1:43" ht="12.75">
      <c r="A12" s="45" t="s">
        <v>32</v>
      </c>
      <c r="B12" s="34">
        <v>0</v>
      </c>
      <c r="C12" s="39">
        <v>0</v>
      </c>
      <c r="D12" s="36">
        <v>124412</v>
      </c>
      <c r="E12" s="32">
        <v>5932</v>
      </c>
      <c r="F12" s="34">
        <f>D12-E12</f>
        <v>118480</v>
      </c>
      <c r="G12" s="32">
        <v>11848</v>
      </c>
      <c r="H12" s="36">
        <f t="shared" si="0"/>
        <v>106632</v>
      </c>
      <c r="I12" s="32">
        <v>11848</v>
      </c>
      <c r="J12" s="37">
        <f t="shared" si="1"/>
        <v>94784</v>
      </c>
      <c r="K12" s="32">
        <v>11848</v>
      </c>
      <c r="L12" s="37">
        <f t="shared" si="2"/>
        <v>82936</v>
      </c>
      <c r="M12" s="32">
        <v>11848</v>
      </c>
      <c r="N12" s="38">
        <f t="shared" si="3"/>
        <v>71088</v>
      </c>
      <c r="O12" s="32">
        <v>11848</v>
      </c>
      <c r="P12" s="36">
        <f t="shared" si="4"/>
        <v>59240</v>
      </c>
      <c r="Q12" s="35">
        <v>11848</v>
      </c>
      <c r="R12" s="37">
        <f t="shared" si="5"/>
        <v>47392</v>
      </c>
      <c r="S12" s="32">
        <v>11848</v>
      </c>
      <c r="T12" s="37">
        <f>R12-S12</f>
        <v>35544</v>
      </c>
      <c r="U12" s="32">
        <v>11848</v>
      </c>
      <c r="V12" s="37">
        <f>T12-U12</f>
        <v>23696</v>
      </c>
      <c r="W12" s="32">
        <v>11848</v>
      </c>
      <c r="X12" s="37">
        <f>V12-W12</f>
        <v>11848</v>
      </c>
      <c r="Y12" s="32">
        <v>11848</v>
      </c>
      <c r="Z12" s="40" t="s">
        <v>27</v>
      </c>
      <c r="AA12" s="41" t="s">
        <v>27</v>
      </c>
      <c r="AB12" s="40" t="s">
        <v>27</v>
      </c>
      <c r="AC12" s="41" t="s">
        <v>27</v>
      </c>
      <c r="AD12" s="40" t="s">
        <v>27</v>
      </c>
      <c r="AE12" s="41" t="s">
        <v>27</v>
      </c>
      <c r="AF12" s="40" t="s">
        <v>27</v>
      </c>
      <c r="AG12" s="41" t="s">
        <v>27</v>
      </c>
      <c r="AH12" s="40" t="s">
        <v>27</v>
      </c>
      <c r="AI12" s="41" t="s">
        <v>27</v>
      </c>
      <c r="AJ12" s="40" t="s">
        <v>27</v>
      </c>
      <c r="AK12" s="41" t="s">
        <v>27</v>
      </c>
      <c r="AL12" s="40" t="s">
        <v>27</v>
      </c>
      <c r="AM12" s="41" t="s">
        <v>27</v>
      </c>
      <c r="AN12" s="40" t="s">
        <v>27</v>
      </c>
      <c r="AO12" s="41" t="s">
        <v>27</v>
      </c>
      <c r="AP12" s="40" t="s">
        <v>27</v>
      </c>
      <c r="AQ12" s="41" t="s">
        <v>27</v>
      </c>
    </row>
    <row r="13" spans="1:43" ht="12.75">
      <c r="A13" s="45" t="s">
        <v>33</v>
      </c>
      <c r="B13" s="34">
        <v>0</v>
      </c>
      <c r="C13" s="39">
        <v>0</v>
      </c>
      <c r="D13" s="36">
        <v>305133</v>
      </c>
      <c r="E13" s="32">
        <v>20345</v>
      </c>
      <c r="F13" s="34">
        <f>D13-E13</f>
        <v>284788</v>
      </c>
      <c r="G13" s="32">
        <v>40684</v>
      </c>
      <c r="H13" s="36">
        <f t="shared" si="0"/>
        <v>244104</v>
      </c>
      <c r="I13" s="32">
        <v>40684</v>
      </c>
      <c r="J13" s="37">
        <f t="shared" si="1"/>
        <v>203420</v>
      </c>
      <c r="K13" s="32">
        <v>40684</v>
      </c>
      <c r="L13" s="37">
        <f t="shared" si="2"/>
        <v>162736</v>
      </c>
      <c r="M13" s="32">
        <v>40684</v>
      </c>
      <c r="N13" s="38">
        <f t="shared" si="3"/>
        <v>122052</v>
      </c>
      <c r="O13" s="32">
        <v>40684</v>
      </c>
      <c r="P13" s="36">
        <f t="shared" si="4"/>
        <v>81368</v>
      </c>
      <c r="Q13" s="35">
        <v>40684</v>
      </c>
      <c r="R13" s="37">
        <f t="shared" si="5"/>
        <v>40684</v>
      </c>
      <c r="S13" s="32">
        <v>40684</v>
      </c>
      <c r="T13" s="42" t="s">
        <v>27</v>
      </c>
      <c r="U13" s="43" t="s">
        <v>27</v>
      </c>
      <c r="V13" s="42" t="s">
        <v>27</v>
      </c>
      <c r="W13" s="47" t="s">
        <v>27</v>
      </c>
      <c r="X13" s="42" t="s">
        <v>27</v>
      </c>
      <c r="Y13" s="43" t="s">
        <v>27</v>
      </c>
      <c r="Z13" s="40" t="s">
        <v>27</v>
      </c>
      <c r="AA13" s="41" t="s">
        <v>27</v>
      </c>
      <c r="AB13" s="40" t="s">
        <v>27</v>
      </c>
      <c r="AC13" s="41" t="s">
        <v>27</v>
      </c>
      <c r="AD13" s="40" t="s">
        <v>27</v>
      </c>
      <c r="AE13" s="41" t="s">
        <v>27</v>
      </c>
      <c r="AF13" s="40" t="s">
        <v>27</v>
      </c>
      <c r="AG13" s="41" t="s">
        <v>27</v>
      </c>
      <c r="AH13" s="40" t="s">
        <v>27</v>
      </c>
      <c r="AI13" s="41" t="s">
        <v>27</v>
      </c>
      <c r="AJ13" s="40" t="s">
        <v>27</v>
      </c>
      <c r="AK13" s="41" t="s">
        <v>27</v>
      </c>
      <c r="AL13" s="40" t="s">
        <v>27</v>
      </c>
      <c r="AM13" s="41" t="s">
        <v>27</v>
      </c>
      <c r="AN13" s="40" t="s">
        <v>27</v>
      </c>
      <c r="AO13" s="41" t="s">
        <v>27</v>
      </c>
      <c r="AP13" s="40" t="s">
        <v>27</v>
      </c>
      <c r="AQ13" s="41" t="s">
        <v>27</v>
      </c>
    </row>
    <row r="14" spans="1:43" ht="12.75">
      <c r="A14" s="45" t="s">
        <v>72</v>
      </c>
      <c r="B14" s="34">
        <v>0</v>
      </c>
      <c r="C14" s="39">
        <v>0</v>
      </c>
      <c r="D14" s="36">
        <v>0</v>
      </c>
      <c r="E14" s="32">
        <v>0</v>
      </c>
      <c r="F14" s="34">
        <v>681039</v>
      </c>
      <c r="G14" s="32">
        <v>39631</v>
      </c>
      <c r="H14" s="36">
        <v>673540</v>
      </c>
      <c r="I14" s="32">
        <v>79240</v>
      </c>
      <c r="J14" s="37">
        <f>H14-I14</f>
        <v>594300</v>
      </c>
      <c r="K14" s="32">
        <v>79240</v>
      </c>
      <c r="L14" s="37">
        <f>J14-K14</f>
        <v>515060</v>
      </c>
      <c r="M14" s="32">
        <v>79240</v>
      </c>
      <c r="N14" s="38">
        <f>L14-M14</f>
        <v>435820</v>
      </c>
      <c r="O14" s="32">
        <v>79240</v>
      </c>
      <c r="P14" s="36">
        <f>N14-O14</f>
        <v>356580</v>
      </c>
      <c r="Q14" s="35">
        <v>79240</v>
      </c>
      <c r="R14" s="37">
        <f>P14-Q14</f>
        <v>277340</v>
      </c>
      <c r="S14" s="32">
        <v>79240</v>
      </c>
      <c r="T14" s="37">
        <f>R14-S14</f>
        <v>198100</v>
      </c>
      <c r="U14" s="32">
        <v>79240</v>
      </c>
      <c r="V14" s="37">
        <f>T14-U14</f>
        <v>118860</v>
      </c>
      <c r="W14" s="32">
        <v>79240</v>
      </c>
      <c r="X14" s="37">
        <f>V14-W14</f>
        <v>39620</v>
      </c>
      <c r="Y14" s="32">
        <v>39620</v>
      </c>
      <c r="Z14" s="40" t="s">
        <v>27</v>
      </c>
      <c r="AA14" s="41" t="s">
        <v>27</v>
      </c>
      <c r="AB14" s="40" t="s">
        <v>27</v>
      </c>
      <c r="AC14" s="41" t="s">
        <v>27</v>
      </c>
      <c r="AD14" s="40" t="s">
        <v>27</v>
      </c>
      <c r="AE14" s="41" t="s">
        <v>27</v>
      </c>
      <c r="AF14" s="40" t="s">
        <v>27</v>
      </c>
      <c r="AG14" s="41" t="s">
        <v>27</v>
      </c>
      <c r="AH14" s="40" t="s">
        <v>27</v>
      </c>
      <c r="AI14" s="41" t="s">
        <v>27</v>
      </c>
      <c r="AJ14" s="40" t="s">
        <v>27</v>
      </c>
      <c r="AK14" s="41" t="s">
        <v>27</v>
      </c>
      <c r="AL14" s="40" t="s">
        <v>27</v>
      </c>
      <c r="AM14" s="41" t="s">
        <v>27</v>
      </c>
      <c r="AN14" s="40" t="s">
        <v>27</v>
      </c>
      <c r="AO14" s="41" t="s">
        <v>27</v>
      </c>
      <c r="AP14" s="40" t="s">
        <v>27</v>
      </c>
      <c r="AQ14" s="41" t="s">
        <v>27</v>
      </c>
    </row>
    <row r="15" spans="1:43" ht="12.75">
      <c r="A15" s="45" t="s">
        <v>73</v>
      </c>
      <c r="B15" s="34"/>
      <c r="C15" s="39"/>
      <c r="D15" s="36">
        <v>0</v>
      </c>
      <c r="E15" s="32">
        <v>0</v>
      </c>
      <c r="F15" s="36">
        <v>0</v>
      </c>
      <c r="G15" s="39">
        <v>0</v>
      </c>
      <c r="H15" s="36">
        <f>SUM(I15:J15)</f>
        <v>718793</v>
      </c>
      <c r="I15" s="39">
        <v>39949</v>
      </c>
      <c r="J15" s="36">
        <f>SUM(K15:L15)</f>
        <v>678844</v>
      </c>
      <c r="K15" s="39">
        <v>79864</v>
      </c>
      <c r="L15" s="36">
        <f>SUM(M15:N15)</f>
        <v>598980</v>
      </c>
      <c r="M15" s="39">
        <v>79864</v>
      </c>
      <c r="N15" s="36">
        <f>SUM(O15:P15)</f>
        <v>519116</v>
      </c>
      <c r="O15" s="39">
        <v>79864</v>
      </c>
      <c r="P15" s="36">
        <f>SUM(Q15:R15)</f>
        <v>439252</v>
      </c>
      <c r="Q15" s="46">
        <v>79864</v>
      </c>
      <c r="R15" s="36">
        <f>SUM(S15:T15)</f>
        <v>359388</v>
      </c>
      <c r="S15" s="39">
        <v>79864</v>
      </c>
      <c r="T15" s="36">
        <f>SUM(U15:V15)</f>
        <v>279524</v>
      </c>
      <c r="U15" s="39">
        <v>79864</v>
      </c>
      <c r="V15" s="36">
        <f>SUM(W15:X15)</f>
        <v>199660</v>
      </c>
      <c r="W15" s="39">
        <v>79864</v>
      </c>
      <c r="X15" s="36">
        <f>SUM(Y15:Z15)</f>
        <v>119796</v>
      </c>
      <c r="Y15" s="39">
        <v>79864</v>
      </c>
      <c r="Z15" s="36">
        <f>AA15</f>
        <v>39932</v>
      </c>
      <c r="AA15" s="46">
        <v>39932</v>
      </c>
      <c r="AB15" s="40" t="s">
        <v>27</v>
      </c>
      <c r="AC15" s="41" t="s">
        <v>27</v>
      </c>
      <c r="AD15" s="40" t="s">
        <v>27</v>
      </c>
      <c r="AE15" s="41" t="s">
        <v>27</v>
      </c>
      <c r="AF15" s="40" t="s">
        <v>27</v>
      </c>
      <c r="AG15" s="41" t="s">
        <v>27</v>
      </c>
      <c r="AH15" s="40" t="s">
        <v>27</v>
      </c>
      <c r="AI15" s="41" t="s">
        <v>27</v>
      </c>
      <c r="AJ15" s="40" t="s">
        <v>27</v>
      </c>
      <c r="AK15" s="41" t="s">
        <v>27</v>
      </c>
      <c r="AL15" s="40" t="s">
        <v>27</v>
      </c>
      <c r="AM15" s="41" t="s">
        <v>27</v>
      </c>
      <c r="AN15" s="40" t="s">
        <v>27</v>
      </c>
      <c r="AO15" s="41" t="s">
        <v>27</v>
      </c>
      <c r="AP15" s="40" t="s">
        <v>27</v>
      </c>
      <c r="AQ15" s="41" t="s">
        <v>27</v>
      </c>
    </row>
    <row r="16" spans="1:43" ht="13.5" thickBot="1">
      <c r="A16" s="45" t="s">
        <v>74</v>
      </c>
      <c r="B16" s="49">
        <v>0</v>
      </c>
      <c r="C16" s="39">
        <v>0</v>
      </c>
      <c r="D16" s="50">
        <v>12499</v>
      </c>
      <c r="E16" s="51">
        <v>2636</v>
      </c>
      <c r="F16" s="49">
        <v>184439</v>
      </c>
      <c r="G16" s="51">
        <v>34769</v>
      </c>
      <c r="H16" s="36">
        <v>149670</v>
      </c>
      <c r="I16" s="51">
        <v>8315</v>
      </c>
      <c r="J16" s="37">
        <f t="shared" si="1"/>
        <v>141355</v>
      </c>
      <c r="K16" s="51">
        <v>8315</v>
      </c>
      <c r="L16" s="37">
        <f t="shared" si="2"/>
        <v>133040</v>
      </c>
      <c r="M16" s="51">
        <v>8315</v>
      </c>
      <c r="N16" s="38">
        <f t="shared" si="3"/>
        <v>124725</v>
      </c>
      <c r="O16" s="51">
        <v>8315</v>
      </c>
      <c r="P16" s="36">
        <f t="shared" si="4"/>
        <v>116410</v>
      </c>
      <c r="Q16" s="52">
        <v>8315</v>
      </c>
      <c r="R16" s="37">
        <f t="shared" si="5"/>
        <v>108095</v>
      </c>
      <c r="S16" s="51">
        <v>8315</v>
      </c>
      <c r="T16" s="37">
        <f>R16-S16</f>
        <v>99780</v>
      </c>
      <c r="U16" s="51">
        <v>8315</v>
      </c>
      <c r="V16" s="37">
        <f>T16-U16</f>
        <v>91465</v>
      </c>
      <c r="W16" s="51">
        <v>8315</v>
      </c>
      <c r="X16" s="37">
        <f>V16-W16</f>
        <v>83150</v>
      </c>
      <c r="Y16" s="51">
        <v>8315</v>
      </c>
      <c r="Z16" s="34">
        <f>X16-Y16</f>
        <v>74835</v>
      </c>
      <c r="AA16" s="51">
        <v>8315</v>
      </c>
      <c r="AB16" s="34">
        <f>Z16-AA16</f>
        <v>66520</v>
      </c>
      <c r="AC16" s="51">
        <v>8315</v>
      </c>
      <c r="AD16" s="34">
        <f>AB16-AC16</f>
        <v>58205</v>
      </c>
      <c r="AE16" s="51">
        <v>8315</v>
      </c>
      <c r="AF16" s="34">
        <f>AD16-AE16</f>
        <v>49890</v>
      </c>
      <c r="AG16" s="51">
        <v>8315</v>
      </c>
      <c r="AH16" s="34">
        <f>AF16-AG16</f>
        <v>41575</v>
      </c>
      <c r="AI16" s="51">
        <v>8315</v>
      </c>
      <c r="AJ16" s="34">
        <f>AH16-AI16</f>
        <v>33260</v>
      </c>
      <c r="AK16" s="51">
        <v>8315</v>
      </c>
      <c r="AL16" s="34">
        <f>AJ16-AK16</f>
        <v>24945</v>
      </c>
      <c r="AM16" s="51">
        <v>8315</v>
      </c>
      <c r="AN16" s="34">
        <f>AL16-AM16</f>
        <v>16630</v>
      </c>
      <c r="AO16" s="51">
        <v>8315</v>
      </c>
      <c r="AP16" s="34">
        <f>AN16-AO16</f>
        <v>8315</v>
      </c>
      <c r="AQ16" s="51">
        <v>8315</v>
      </c>
    </row>
    <row r="17" spans="1:43" ht="13.5" thickTop="1">
      <c r="A17" s="53" t="s">
        <v>34</v>
      </c>
      <c r="B17" s="54">
        <f>SUM(B5:B16)</f>
        <v>1050811</v>
      </c>
      <c r="C17" s="55">
        <f>SUM(C5:C16)</f>
        <v>248956</v>
      </c>
      <c r="D17" s="54">
        <f aca="true" t="shared" si="6" ref="D17:I17">SUM(D5:D16)</f>
        <v>1463053</v>
      </c>
      <c r="E17" s="55">
        <f t="shared" si="6"/>
        <v>171178</v>
      </c>
      <c r="F17" s="56">
        <f t="shared" si="6"/>
        <v>2179890</v>
      </c>
      <c r="G17" s="55">
        <f t="shared" si="6"/>
        <v>270220</v>
      </c>
      <c r="H17" s="57">
        <f t="shared" si="6"/>
        <v>2660595</v>
      </c>
      <c r="I17" s="55">
        <f t="shared" si="6"/>
        <v>323324</v>
      </c>
      <c r="J17" s="57">
        <f aca="true" t="shared" si="7" ref="J17:O17">SUM(J5:J16)</f>
        <v>2337271</v>
      </c>
      <c r="K17" s="55">
        <f t="shared" si="7"/>
        <v>363239</v>
      </c>
      <c r="L17" s="57">
        <f t="shared" si="7"/>
        <v>1974032</v>
      </c>
      <c r="M17" s="55">
        <f t="shared" si="7"/>
        <v>363239</v>
      </c>
      <c r="N17" s="58">
        <f t="shared" si="7"/>
        <v>1610793</v>
      </c>
      <c r="O17" s="55">
        <f t="shared" si="7"/>
        <v>344879</v>
      </c>
      <c r="P17" s="57">
        <f>SUM(P8:P16)</f>
        <v>1265914</v>
      </c>
      <c r="Q17" s="59">
        <f>SUM(Q5:Q16)</f>
        <v>313919</v>
      </c>
      <c r="R17" s="57">
        <f>SUM(R9:R16)</f>
        <v>951995</v>
      </c>
      <c r="S17" s="55">
        <f>SUM(S5:S16)</f>
        <v>287119</v>
      </c>
      <c r="T17" s="57">
        <f>SUM(T9:T16)</f>
        <v>664876</v>
      </c>
      <c r="U17" s="55">
        <f>SUM(U5:U16)</f>
        <v>208215</v>
      </c>
      <c r="V17" s="57">
        <f>SUM(V5:V16)</f>
        <v>456661</v>
      </c>
      <c r="W17" s="55">
        <f>SUM(W5:W16)</f>
        <v>202247</v>
      </c>
      <c r="X17" s="60">
        <f>SUM(X5:X16)</f>
        <v>254414</v>
      </c>
      <c r="Y17" s="55">
        <f>SUM(Y5:Y16)</f>
        <v>139647</v>
      </c>
      <c r="Z17" s="61">
        <f>SUM(Z16)</f>
        <v>74835</v>
      </c>
      <c r="AA17" s="59">
        <f>SUM(AA5:AA16)</f>
        <v>48247</v>
      </c>
      <c r="AB17" s="61">
        <f>SUM(AB16)</f>
        <v>66520</v>
      </c>
      <c r="AC17" s="59">
        <f aca="true" t="shared" si="8" ref="AC17:AQ17">SUM(AC5:AC16)</f>
        <v>8315</v>
      </c>
      <c r="AD17" s="61">
        <f>SUM(AD16)</f>
        <v>58205</v>
      </c>
      <c r="AE17" s="59">
        <f t="shared" si="8"/>
        <v>8315</v>
      </c>
      <c r="AF17" s="61">
        <f>SUM(AF16)</f>
        <v>49890</v>
      </c>
      <c r="AG17" s="59">
        <f t="shared" si="8"/>
        <v>8315</v>
      </c>
      <c r="AH17" s="61">
        <f>SUM(AH16)</f>
        <v>41575</v>
      </c>
      <c r="AI17" s="59">
        <f t="shared" si="8"/>
        <v>8315</v>
      </c>
      <c r="AJ17" s="61">
        <f>SUM(AJ16)</f>
        <v>33260</v>
      </c>
      <c r="AK17" s="59">
        <f t="shared" si="8"/>
        <v>8315</v>
      </c>
      <c r="AL17" s="61">
        <f>SUM(AL16)</f>
        <v>24945</v>
      </c>
      <c r="AM17" s="59">
        <f t="shared" si="8"/>
        <v>8315</v>
      </c>
      <c r="AN17" s="61">
        <f>SUM(AN16)</f>
        <v>16630</v>
      </c>
      <c r="AO17" s="59">
        <f t="shared" si="8"/>
        <v>8315</v>
      </c>
      <c r="AP17" s="61">
        <f>SUM(AP16)</f>
        <v>8315</v>
      </c>
      <c r="AQ17" s="59">
        <f t="shared" si="8"/>
        <v>8315</v>
      </c>
    </row>
    <row r="18" spans="1:43" ht="12.75">
      <c r="A18" s="25" t="s">
        <v>35</v>
      </c>
      <c r="B18" s="62"/>
      <c r="C18" s="63"/>
      <c r="D18" s="34"/>
      <c r="E18" s="32"/>
      <c r="F18" s="34"/>
      <c r="G18" s="32"/>
      <c r="H18" s="34"/>
      <c r="I18" s="32"/>
      <c r="K18" s="32"/>
      <c r="M18" s="32"/>
      <c r="N18" s="33"/>
      <c r="O18" s="32"/>
      <c r="P18" s="34"/>
      <c r="Q18" s="35"/>
      <c r="S18" s="32"/>
      <c r="U18" s="32"/>
      <c r="W18" s="32"/>
      <c r="X18" s="30"/>
      <c r="Y18" s="32"/>
      <c r="Z18" s="34"/>
      <c r="AA18" s="35"/>
      <c r="AB18" s="34"/>
      <c r="AC18" s="35"/>
      <c r="AD18" s="34"/>
      <c r="AE18" s="35"/>
      <c r="AF18" s="34"/>
      <c r="AG18" s="35"/>
      <c r="AH18" s="34"/>
      <c r="AI18" s="35"/>
      <c r="AJ18" s="34"/>
      <c r="AK18" s="35"/>
      <c r="AL18" s="34"/>
      <c r="AM18" s="35"/>
      <c r="AN18" s="34"/>
      <c r="AO18" s="35"/>
      <c r="AP18" s="34"/>
      <c r="AQ18" s="35"/>
    </row>
    <row r="19" spans="1:43" ht="12.75">
      <c r="A19" s="9" t="s">
        <v>36</v>
      </c>
      <c r="B19" s="34">
        <f aca="true" t="shared" si="9" ref="B19:B25">C19+D19</f>
        <v>33991</v>
      </c>
      <c r="C19" s="32">
        <v>9644</v>
      </c>
      <c r="D19" s="34">
        <f>SUM(E19,G19,I19,K19,M19,O19)</f>
        <v>24347</v>
      </c>
      <c r="E19" s="32">
        <f>ROUND('[1]1998. évi 200 MFt (...03)'!G55/1000,0)</f>
        <v>6222</v>
      </c>
      <c r="F19" s="34">
        <f aca="true" t="shared" si="10" ref="F19:F30">G19+H19</f>
        <v>18125</v>
      </c>
      <c r="G19" s="32">
        <f>ROUND('[1]1998. évi 200 MFt (...03)'!G67/1000,0)</f>
        <v>7323</v>
      </c>
      <c r="H19" s="34">
        <f aca="true" t="shared" si="11" ref="H19:H30">I19+J19</f>
        <v>10802</v>
      </c>
      <c r="I19" s="32">
        <f>ROUND('[1]1998. évi 200 MFt (...03)'!G79/1000,0)</f>
        <v>4607</v>
      </c>
      <c r="J19" s="30">
        <f aca="true" t="shared" si="12" ref="J19:J30">K19+L19</f>
        <v>6195</v>
      </c>
      <c r="K19" s="32">
        <f>ROUND('[1]1998. évi 200 MFt (...03)'!G91/1000,0)</f>
        <v>3336</v>
      </c>
      <c r="L19" s="30">
        <f>M19+N19</f>
        <v>2859</v>
      </c>
      <c r="M19" s="32">
        <f>ROUND('[1]1998. évi 200 MFt (...03)'!G103/1000,0)</f>
        <v>2064</v>
      </c>
      <c r="N19" s="33">
        <f>O19</f>
        <v>795</v>
      </c>
      <c r="O19" s="32">
        <f>ROUND('[1]1998. évi 200 MFt (...03)'!G115/1000,0)</f>
        <v>795</v>
      </c>
      <c r="P19" s="40" t="s">
        <v>27</v>
      </c>
      <c r="Q19" s="41" t="s">
        <v>27</v>
      </c>
      <c r="R19" s="40" t="s">
        <v>27</v>
      </c>
      <c r="S19" s="43" t="s">
        <v>27</v>
      </c>
      <c r="T19" s="40" t="s">
        <v>27</v>
      </c>
      <c r="U19" s="43" t="s">
        <v>27</v>
      </c>
      <c r="V19" s="40" t="s">
        <v>27</v>
      </c>
      <c r="W19" s="43" t="s">
        <v>27</v>
      </c>
      <c r="X19" s="40" t="s">
        <v>27</v>
      </c>
      <c r="Y19" s="43" t="s">
        <v>27</v>
      </c>
      <c r="Z19" s="40" t="s">
        <v>27</v>
      </c>
      <c r="AA19" s="41" t="s">
        <v>27</v>
      </c>
      <c r="AB19" s="40" t="s">
        <v>27</v>
      </c>
      <c r="AC19" s="41" t="s">
        <v>27</v>
      </c>
      <c r="AD19" s="40" t="s">
        <v>27</v>
      </c>
      <c r="AE19" s="41" t="s">
        <v>27</v>
      </c>
      <c r="AF19" s="40" t="s">
        <v>27</v>
      </c>
      <c r="AG19" s="41" t="s">
        <v>27</v>
      </c>
      <c r="AH19" s="40" t="s">
        <v>27</v>
      </c>
      <c r="AI19" s="41" t="s">
        <v>27</v>
      </c>
      <c r="AJ19" s="40" t="s">
        <v>27</v>
      </c>
      <c r="AK19" s="41" t="s">
        <v>27</v>
      </c>
      <c r="AL19" s="40" t="s">
        <v>27</v>
      </c>
      <c r="AM19" s="41" t="s">
        <v>27</v>
      </c>
      <c r="AN19" s="40" t="s">
        <v>27</v>
      </c>
      <c r="AO19" s="41" t="s">
        <v>27</v>
      </c>
      <c r="AP19" s="40" t="s">
        <v>27</v>
      </c>
      <c r="AQ19" s="41" t="s">
        <v>27</v>
      </c>
    </row>
    <row r="20" spans="1:43" ht="12.75">
      <c r="A20" s="9" t="s">
        <v>37</v>
      </c>
      <c r="B20" s="34">
        <f t="shared" si="9"/>
        <v>40203</v>
      </c>
      <c r="C20" s="32">
        <v>11246</v>
      </c>
      <c r="D20" s="34">
        <f>SUM(E20,G20,I20,K20,M20,O20)</f>
        <v>28957</v>
      </c>
      <c r="E20" s="32">
        <f>ROUND('[1]1999. évi 200 MFt (...04)'!G66/1000,0)</f>
        <v>7575</v>
      </c>
      <c r="F20" s="34">
        <f t="shared" si="10"/>
        <v>21382</v>
      </c>
      <c r="G20" s="32">
        <f>ROUND('[1]1999. évi 200 MFt (...04)'!G82/1000,0)</f>
        <v>8811</v>
      </c>
      <c r="H20" s="34">
        <f t="shared" si="11"/>
        <v>12571</v>
      </c>
      <c r="I20" s="32">
        <f>ROUND('[1]1999. évi 200 MFt (...04)'!G98/1000,0)</f>
        <v>5460</v>
      </c>
      <c r="J20" s="30">
        <f t="shared" si="12"/>
        <v>7111</v>
      </c>
      <c r="K20" s="32">
        <f>ROUND('[1]1999. évi 200 MFt (...04)'!G114/1000,0)</f>
        <v>3915</v>
      </c>
      <c r="L20" s="30">
        <f>M20+N20</f>
        <v>3196</v>
      </c>
      <c r="M20" s="32">
        <f>ROUND('[1]1999. évi 200 MFt (...04)'!G130/1000,0)</f>
        <v>2369</v>
      </c>
      <c r="N20" s="33">
        <f>O20</f>
        <v>827</v>
      </c>
      <c r="O20" s="32">
        <f>ROUND('[1]1999. évi 200 MFt (...04)'!G145/1000,0)</f>
        <v>827</v>
      </c>
      <c r="P20" s="40" t="s">
        <v>27</v>
      </c>
      <c r="Q20" s="41" t="s">
        <v>27</v>
      </c>
      <c r="R20" s="42" t="s">
        <v>27</v>
      </c>
      <c r="S20" s="43" t="s">
        <v>27</v>
      </c>
      <c r="T20" s="42" t="s">
        <v>27</v>
      </c>
      <c r="U20" s="43" t="s">
        <v>27</v>
      </c>
      <c r="V20" s="42" t="s">
        <v>27</v>
      </c>
      <c r="W20" s="43" t="s">
        <v>27</v>
      </c>
      <c r="X20" s="42" t="s">
        <v>27</v>
      </c>
      <c r="Y20" s="43" t="s">
        <v>27</v>
      </c>
      <c r="Z20" s="40" t="s">
        <v>27</v>
      </c>
      <c r="AA20" s="41" t="s">
        <v>27</v>
      </c>
      <c r="AB20" s="40" t="s">
        <v>27</v>
      </c>
      <c r="AC20" s="41" t="s">
        <v>27</v>
      </c>
      <c r="AD20" s="40" t="s">
        <v>27</v>
      </c>
      <c r="AE20" s="41" t="s">
        <v>27</v>
      </c>
      <c r="AF20" s="40" t="s">
        <v>27</v>
      </c>
      <c r="AG20" s="41" t="s">
        <v>27</v>
      </c>
      <c r="AH20" s="40" t="s">
        <v>27</v>
      </c>
      <c r="AI20" s="41" t="s">
        <v>27</v>
      </c>
      <c r="AJ20" s="40" t="s">
        <v>27</v>
      </c>
      <c r="AK20" s="41" t="s">
        <v>27</v>
      </c>
      <c r="AL20" s="40" t="s">
        <v>27</v>
      </c>
      <c r="AM20" s="41" t="s">
        <v>27</v>
      </c>
      <c r="AN20" s="40" t="s">
        <v>27</v>
      </c>
      <c r="AO20" s="41" t="s">
        <v>27</v>
      </c>
      <c r="AP20" s="40" t="s">
        <v>27</v>
      </c>
      <c r="AQ20" s="41" t="s">
        <v>27</v>
      </c>
    </row>
    <row r="21" spans="1:43" ht="12.75">
      <c r="A21" s="45" t="s">
        <v>38</v>
      </c>
      <c r="B21" s="34">
        <f t="shared" si="9"/>
        <v>39383</v>
      </c>
      <c r="C21" s="39">
        <v>13518</v>
      </c>
      <c r="D21" s="36">
        <f>SUM(E21,G21,I21,K21,M21)</f>
        <v>25865</v>
      </c>
      <c r="E21" s="32">
        <f>ROUND('[1]2000. júl-i 200 MFt (...06)'!G31/1000,0)</f>
        <v>7847</v>
      </c>
      <c r="F21" s="34">
        <f t="shared" si="10"/>
        <v>18018</v>
      </c>
      <c r="G21" s="32">
        <f>ROUND('[1]2000. júl-i 200 MFt (...06)'!G39/1000,0)</f>
        <v>8720</v>
      </c>
      <c r="H21" s="34">
        <f t="shared" si="11"/>
        <v>9298</v>
      </c>
      <c r="I21" s="32">
        <f>ROUND('[1]2000. júl-i 200 MFt (...06)'!G47/1000,0)</f>
        <v>5018</v>
      </c>
      <c r="J21" s="30">
        <f t="shared" si="12"/>
        <v>4280</v>
      </c>
      <c r="K21" s="32">
        <f>ROUND('[1]2000. júl-i 200 MFt (...06)'!G55/1000,0)</f>
        <v>3099</v>
      </c>
      <c r="L21" s="30">
        <f>M21</f>
        <v>1181</v>
      </c>
      <c r="M21" s="32">
        <f>ROUND('[1]2000. júl-i 200 MFt (...06)'!G62/1000,0)</f>
        <v>1181</v>
      </c>
      <c r="N21" s="44" t="s">
        <v>27</v>
      </c>
      <c r="O21" s="43" t="s">
        <v>27</v>
      </c>
      <c r="P21" s="40" t="s">
        <v>27</v>
      </c>
      <c r="Q21" s="41" t="s">
        <v>27</v>
      </c>
      <c r="R21" s="42" t="s">
        <v>27</v>
      </c>
      <c r="S21" s="43" t="s">
        <v>27</v>
      </c>
      <c r="T21" s="42" t="s">
        <v>27</v>
      </c>
      <c r="U21" s="43" t="s">
        <v>27</v>
      </c>
      <c r="V21" s="42" t="s">
        <v>27</v>
      </c>
      <c r="W21" s="43" t="s">
        <v>27</v>
      </c>
      <c r="X21" s="42" t="s">
        <v>27</v>
      </c>
      <c r="Y21" s="43" t="s">
        <v>27</v>
      </c>
      <c r="Z21" s="40" t="s">
        <v>27</v>
      </c>
      <c r="AA21" s="41" t="s">
        <v>27</v>
      </c>
      <c r="AB21" s="40" t="s">
        <v>27</v>
      </c>
      <c r="AC21" s="41" t="s">
        <v>27</v>
      </c>
      <c r="AD21" s="40" t="s">
        <v>27</v>
      </c>
      <c r="AE21" s="41" t="s">
        <v>27</v>
      </c>
      <c r="AF21" s="40" t="s">
        <v>27</v>
      </c>
      <c r="AG21" s="41" t="s">
        <v>27</v>
      </c>
      <c r="AH21" s="40" t="s">
        <v>27</v>
      </c>
      <c r="AI21" s="41" t="s">
        <v>27</v>
      </c>
      <c r="AJ21" s="40" t="s">
        <v>27</v>
      </c>
      <c r="AK21" s="41" t="s">
        <v>27</v>
      </c>
      <c r="AL21" s="40" t="s">
        <v>27</v>
      </c>
      <c r="AM21" s="41" t="s">
        <v>27</v>
      </c>
      <c r="AN21" s="40" t="s">
        <v>27</v>
      </c>
      <c r="AO21" s="41" t="s">
        <v>27</v>
      </c>
      <c r="AP21" s="40" t="s">
        <v>27</v>
      </c>
      <c r="AQ21" s="41" t="s">
        <v>27</v>
      </c>
    </row>
    <row r="22" spans="1:43" ht="12.75">
      <c r="A22" s="45" t="s">
        <v>39</v>
      </c>
      <c r="B22" s="34">
        <f t="shared" si="9"/>
        <v>87755</v>
      </c>
      <c r="C22" s="39">
        <v>20909</v>
      </c>
      <c r="D22" s="36">
        <f>SUM(E22,G22,I22,K22,M22,O22,Q22)</f>
        <v>66846</v>
      </c>
      <c r="E22" s="32">
        <f>ROUND('[1]2000. dec-i 250 MFt (...05)'!G29/1000,0)</f>
        <v>15089</v>
      </c>
      <c r="F22" s="34">
        <f t="shared" si="10"/>
        <v>51757</v>
      </c>
      <c r="G22" s="32">
        <f>ROUND('[1]2000. dec-i 250 MFt (...05)'!G37/1000,0)</f>
        <v>18124</v>
      </c>
      <c r="H22" s="34">
        <f t="shared" si="11"/>
        <v>33633</v>
      </c>
      <c r="I22" s="32">
        <f>ROUND('[1]2000. dec-i 250 MFt (...05)'!G45/1000,0)</f>
        <v>11865</v>
      </c>
      <c r="J22" s="30">
        <f t="shared" si="12"/>
        <v>21768</v>
      </c>
      <c r="K22" s="32">
        <f>ROUND('[1]2000. dec-i 250 MFt (...05)'!G53/1000,0)</f>
        <v>9294</v>
      </c>
      <c r="L22" s="30">
        <f aca="true" t="shared" si="13" ref="L22:L30">M22+N22</f>
        <v>12474</v>
      </c>
      <c r="M22" s="32">
        <f>ROUND('[1]2000. dec-i 250 MFt (...05)'!G61/1000,0)</f>
        <v>6724</v>
      </c>
      <c r="N22" s="33">
        <f aca="true" t="shared" si="14" ref="N22:N30">O22+P22</f>
        <v>5750</v>
      </c>
      <c r="O22" s="32">
        <f>ROUND('[1]2000. dec-i 250 MFt (...05)'!G69/1000,0)</f>
        <v>4167</v>
      </c>
      <c r="P22" s="34">
        <f>Q22</f>
        <v>1583</v>
      </c>
      <c r="Q22" s="35">
        <f>ROUND('[1]2000. dec-i 250 MFt (...05)'!G76/1000,0)</f>
        <v>1583</v>
      </c>
      <c r="R22" s="42" t="s">
        <v>27</v>
      </c>
      <c r="S22" s="43" t="s">
        <v>27</v>
      </c>
      <c r="T22" s="42" t="s">
        <v>27</v>
      </c>
      <c r="U22" s="43" t="s">
        <v>27</v>
      </c>
      <c r="V22" s="42" t="s">
        <v>27</v>
      </c>
      <c r="W22" s="43" t="s">
        <v>27</v>
      </c>
      <c r="X22" s="42" t="s">
        <v>27</v>
      </c>
      <c r="Y22" s="43" t="s">
        <v>27</v>
      </c>
      <c r="Z22" s="40" t="s">
        <v>27</v>
      </c>
      <c r="AA22" s="41" t="s">
        <v>27</v>
      </c>
      <c r="AB22" s="40" t="s">
        <v>27</v>
      </c>
      <c r="AC22" s="41" t="s">
        <v>27</v>
      </c>
      <c r="AD22" s="40" t="s">
        <v>27</v>
      </c>
      <c r="AE22" s="41" t="s">
        <v>27</v>
      </c>
      <c r="AF22" s="40" t="s">
        <v>27</v>
      </c>
      <c r="AG22" s="41" t="s">
        <v>27</v>
      </c>
      <c r="AH22" s="40" t="s">
        <v>27</v>
      </c>
      <c r="AI22" s="41" t="s">
        <v>27</v>
      </c>
      <c r="AJ22" s="40" t="s">
        <v>27</v>
      </c>
      <c r="AK22" s="41" t="s">
        <v>27</v>
      </c>
      <c r="AL22" s="40" t="s">
        <v>27</v>
      </c>
      <c r="AM22" s="41" t="s">
        <v>27</v>
      </c>
      <c r="AN22" s="40" t="s">
        <v>27</v>
      </c>
      <c r="AO22" s="41" t="s">
        <v>27</v>
      </c>
      <c r="AP22" s="40" t="s">
        <v>27</v>
      </c>
      <c r="AQ22" s="41" t="s">
        <v>27</v>
      </c>
    </row>
    <row r="23" spans="1:43" ht="12.75">
      <c r="A23" s="45" t="s">
        <v>40</v>
      </c>
      <c r="B23" s="34">
        <f t="shared" si="9"/>
        <v>128286</v>
      </c>
      <c r="C23" s="39">
        <v>13938</v>
      </c>
      <c r="D23" s="36">
        <f>SUM(E23,G23,I23,K23,M23,O23,Q23,S23,U23,W23)</f>
        <v>114348</v>
      </c>
      <c r="E23" s="32">
        <f>ROUND('[1]NA600-as vezeték (...07)'!G27/1000,0)</f>
        <v>17917</v>
      </c>
      <c r="F23" s="34">
        <f t="shared" si="10"/>
        <v>96431</v>
      </c>
      <c r="G23" s="32">
        <f>ROUND('[1]NA600-as vezeték (...07)'!G35/1000,0)</f>
        <v>23823</v>
      </c>
      <c r="H23" s="34">
        <f t="shared" si="11"/>
        <v>72608</v>
      </c>
      <c r="I23" s="32">
        <f>ROUND('[1]NA600-as vezeték (...07)'!G43/1000,0)</f>
        <v>16786</v>
      </c>
      <c r="J23" s="30">
        <f t="shared" si="12"/>
        <v>55822</v>
      </c>
      <c r="K23" s="32">
        <f>ROUND('[1]NA600-as vezeték (...07)'!G51/1000,0)</f>
        <v>14582</v>
      </c>
      <c r="L23" s="30">
        <f t="shared" si="13"/>
        <v>41240</v>
      </c>
      <c r="M23" s="32">
        <f>ROUND('[1]NA600-as vezeték (...07)'!G59/1000,0)</f>
        <v>12378</v>
      </c>
      <c r="N23" s="33">
        <f t="shared" si="14"/>
        <v>28862</v>
      </c>
      <c r="O23" s="32">
        <f>ROUND('[1]NA600-as vezeték (...07)'!G67/1000,0)</f>
        <v>10204</v>
      </c>
      <c r="P23" s="34">
        <f aca="true" t="shared" si="15" ref="P23:P30">Q23+R23</f>
        <v>18658</v>
      </c>
      <c r="Q23" s="35">
        <f>ROUND('[1]NA600-as vezeték (...07)'!G75/1000,0)</f>
        <v>7969</v>
      </c>
      <c r="R23" s="30">
        <f>S23+T23</f>
        <v>10689</v>
      </c>
      <c r="S23" s="32">
        <f>ROUND('[1]NA600-as vezeték (...07)'!G83/1000,0)</f>
        <v>5765</v>
      </c>
      <c r="T23" s="30">
        <f>U23+V23</f>
        <v>4924</v>
      </c>
      <c r="U23" s="32">
        <f>ROUND('[1]NA600-as vezeték (...07)'!G91/1000,0)</f>
        <v>3561</v>
      </c>
      <c r="V23" s="30">
        <f>W23</f>
        <v>1363</v>
      </c>
      <c r="W23" s="32">
        <f>ROUND('[1]NA600-as vezeték (...07)'!G98/1000,0)</f>
        <v>1363</v>
      </c>
      <c r="X23" s="40" t="s">
        <v>27</v>
      </c>
      <c r="Y23" s="43" t="s">
        <v>27</v>
      </c>
      <c r="Z23" s="40" t="s">
        <v>27</v>
      </c>
      <c r="AA23" s="41" t="s">
        <v>27</v>
      </c>
      <c r="AB23" s="40" t="s">
        <v>27</v>
      </c>
      <c r="AC23" s="41" t="s">
        <v>27</v>
      </c>
      <c r="AD23" s="40" t="s">
        <v>27</v>
      </c>
      <c r="AE23" s="41" t="s">
        <v>27</v>
      </c>
      <c r="AF23" s="40" t="s">
        <v>27</v>
      </c>
      <c r="AG23" s="41" t="s">
        <v>27</v>
      </c>
      <c r="AH23" s="40" t="s">
        <v>27</v>
      </c>
      <c r="AI23" s="41" t="s">
        <v>27</v>
      </c>
      <c r="AJ23" s="40" t="s">
        <v>27</v>
      </c>
      <c r="AK23" s="41" t="s">
        <v>27</v>
      </c>
      <c r="AL23" s="40" t="s">
        <v>27</v>
      </c>
      <c r="AM23" s="41" t="s">
        <v>27</v>
      </c>
      <c r="AN23" s="40" t="s">
        <v>27</v>
      </c>
      <c r="AO23" s="41" t="s">
        <v>27</v>
      </c>
      <c r="AP23" s="40" t="s">
        <v>27</v>
      </c>
      <c r="AQ23" s="41" t="s">
        <v>27</v>
      </c>
    </row>
    <row r="24" spans="1:43" ht="12.75">
      <c r="A24" s="45" t="s">
        <v>41</v>
      </c>
      <c r="B24" s="34">
        <f t="shared" si="9"/>
        <v>124641</v>
      </c>
      <c r="C24" s="39">
        <v>20186</v>
      </c>
      <c r="D24" s="36">
        <f>SUM(E24,G24,I24,K24,M24,O24,Q24,S24)</f>
        <v>104455</v>
      </c>
      <c r="E24" s="32">
        <f>ROUND('[1]2001.dec. - 2002.jún. (...08) '!G23/1000,0)</f>
        <v>20914</v>
      </c>
      <c r="F24" s="34">
        <f t="shared" si="10"/>
        <v>83541</v>
      </c>
      <c r="G24" s="32">
        <f>ROUND('[1]2001.dec. - 2002.jún. (...08) '!G31/1000,0)</f>
        <v>25686</v>
      </c>
      <c r="H24" s="34">
        <f t="shared" si="11"/>
        <v>57855</v>
      </c>
      <c r="I24" s="32">
        <f>ROUND('[1]2001.dec. - 2002.jún. (...08) '!G39/1000,0)</f>
        <v>17372</v>
      </c>
      <c r="J24" s="30">
        <f t="shared" si="12"/>
        <v>40483</v>
      </c>
      <c r="K24" s="32">
        <f>ROUND('[1]2001.dec. - 2002.jún. (...08) '!G47/1000,0)</f>
        <v>14278</v>
      </c>
      <c r="L24" s="30">
        <f t="shared" si="13"/>
        <v>26205</v>
      </c>
      <c r="M24" s="32">
        <f>ROUND('[1]2001.dec. - 2002.jún. (...08) '!G55/1000,0)</f>
        <v>11185</v>
      </c>
      <c r="N24" s="33">
        <f t="shared" si="14"/>
        <v>15020</v>
      </c>
      <c r="O24" s="32">
        <f>ROUND('[1]2001.dec. - 2002.jún. (...08) '!G63/1000,0)</f>
        <v>8117</v>
      </c>
      <c r="P24" s="34">
        <f t="shared" si="15"/>
        <v>6903</v>
      </c>
      <c r="Q24" s="35">
        <f>ROUND('[1]2001.dec. - 2002.jún. (...08) '!G71/1000,0)</f>
        <v>4998</v>
      </c>
      <c r="R24" s="30">
        <f>S24</f>
        <v>1905</v>
      </c>
      <c r="S24" s="32">
        <f>ROUND('[1]2001.dec. - 2002.jún. (...08) '!G78/1000,0)</f>
        <v>1905</v>
      </c>
      <c r="T24" s="42" t="s">
        <v>27</v>
      </c>
      <c r="U24" s="43" t="s">
        <v>27</v>
      </c>
      <c r="V24" s="42" t="s">
        <v>27</v>
      </c>
      <c r="W24" s="43" t="s">
        <v>27</v>
      </c>
      <c r="X24" s="40" t="s">
        <v>27</v>
      </c>
      <c r="Y24" s="43" t="s">
        <v>27</v>
      </c>
      <c r="Z24" s="40" t="s">
        <v>27</v>
      </c>
      <c r="AA24" s="41" t="s">
        <v>27</v>
      </c>
      <c r="AB24" s="40" t="s">
        <v>27</v>
      </c>
      <c r="AC24" s="41" t="s">
        <v>27</v>
      </c>
      <c r="AD24" s="40" t="s">
        <v>27</v>
      </c>
      <c r="AE24" s="41" t="s">
        <v>27</v>
      </c>
      <c r="AF24" s="40" t="s">
        <v>27</v>
      </c>
      <c r="AG24" s="41" t="s">
        <v>27</v>
      </c>
      <c r="AH24" s="40" t="s">
        <v>27</v>
      </c>
      <c r="AI24" s="41" t="s">
        <v>27</v>
      </c>
      <c r="AJ24" s="40" t="s">
        <v>27</v>
      </c>
      <c r="AK24" s="41" t="s">
        <v>27</v>
      </c>
      <c r="AL24" s="40" t="s">
        <v>27</v>
      </c>
      <c r="AM24" s="41" t="s">
        <v>27</v>
      </c>
      <c r="AN24" s="40" t="s">
        <v>27</v>
      </c>
      <c r="AO24" s="41" t="s">
        <v>27</v>
      </c>
      <c r="AP24" s="40" t="s">
        <v>27</v>
      </c>
      <c r="AQ24" s="41" t="s">
        <v>27</v>
      </c>
    </row>
    <row r="25" spans="1:44" ht="12.75">
      <c r="A25" s="45" t="s">
        <v>42</v>
      </c>
      <c r="B25" s="34">
        <f t="shared" si="9"/>
        <v>19000</v>
      </c>
      <c r="C25" s="39">
        <v>3400</v>
      </c>
      <c r="D25" s="36">
        <f>SUM(E25,G25,I25,K25,M25,O25,Q25,S25,U25)</f>
        <v>15600</v>
      </c>
      <c r="E25" s="32">
        <f>ROUND('[1]69 db bérlakásépítés (...11)'!G23/1000,0)</f>
        <v>4346</v>
      </c>
      <c r="F25" s="34">
        <f t="shared" si="10"/>
        <v>11254</v>
      </c>
      <c r="G25" s="32">
        <f>ROUND('[1]69 db bérlakásépítés (...11)'!G31/1000,0)</f>
        <v>4791</v>
      </c>
      <c r="H25" s="34">
        <f t="shared" si="11"/>
        <v>6463</v>
      </c>
      <c r="I25" s="32">
        <f>ROUND('[1]69 db bérlakásépítés (...11)'!G39/1000,0)</f>
        <v>1806</v>
      </c>
      <c r="J25" s="30">
        <f t="shared" si="12"/>
        <v>4657</v>
      </c>
      <c r="K25" s="32">
        <f>ROUND('[1]69 db bérlakásépítés (...11)'!G47/1000,0)</f>
        <v>1511</v>
      </c>
      <c r="L25" s="30">
        <f t="shared" si="13"/>
        <v>3146</v>
      </c>
      <c r="M25" s="32">
        <f>ROUND('[1]69 db bérlakásépítés (...11)'!G55/1000,0)</f>
        <v>1215</v>
      </c>
      <c r="N25" s="33">
        <f t="shared" si="14"/>
        <v>1931</v>
      </c>
      <c r="O25" s="32">
        <f>ROUND('[1]69 db bérlakásépítés (...11)'!G63/1000,0)</f>
        <v>923</v>
      </c>
      <c r="P25" s="34">
        <f t="shared" si="15"/>
        <v>1008</v>
      </c>
      <c r="Q25" s="35">
        <f>ROUND('[1]69 db bérlakásépítés (...11)'!G71/1000,0)</f>
        <v>625</v>
      </c>
      <c r="R25" s="30">
        <f>S25+T25</f>
        <v>383</v>
      </c>
      <c r="S25" s="32">
        <f>ROUND('[1]69 db bérlakásépítés (...11)'!G79/1000,0)</f>
        <v>329</v>
      </c>
      <c r="T25" s="30">
        <f>U25</f>
        <v>54</v>
      </c>
      <c r="U25" s="32">
        <f>ROUND('[1]69 db bérlakásépítés (...11)'!G82/1000,0)</f>
        <v>54</v>
      </c>
      <c r="V25" s="42" t="s">
        <v>27</v>
      </c>
      <c r="W25" s="47" t="s">
        <v>27</v>
      </c>
      <c r="X25" s="48" t="s">
        <v>27</v>
      </c>
      <c r="Y25" s="43" t="s">
        <v>27</v>
      </c>
      <c r="Z25" s="40" t="s">
        <v>27</v>
      </c>
      <c r="AA25" s="41" t="s">
        <v>27</v>
      </c>
      <c r="AB25" s="40" t="s">
        <v>27</v>
      </c>
      <c r="AC25" s="41" t="s">
        <v>27</v>
      </c>
      <c r="AD25" s="40" t="s">
        <v>27</v>
      </c>
      <c r="AE25" s="41" t="s">
        <v>27</v>
      </c>
      <c r="AF25" s="40" t="s">
        <v>27</v>
      </c>
      <c r="AG25" s="41" t="s">
        <v>27</v>
      </c>
      <c r="AH25" s="40" t="s">
        <v>27</v>
      </c>
      <c r="AI25" s="41" t="s">
        <v>27</v>
      </c>
      <c r="AJ25" s="40" t="s">
        <v>27</v>
      </c>
      <c r="AK25" s="41" t="s">
        <v>27</v>
      </c>
      <c r="AL25" s="40" t="s">
        <v>27</v>
      </c>
      <c r="AM25" s="41" t="s">
        <v>27</v>
      </c>
      <c r="AN25" s="40" t="s">
        <v>27</v>
      </c>
      <c r="AO25" s="41" t="s">
        <v>27</v>
      </c>
      <c r="AP25" s="40" t="s">
        <v>27</v>
      </c>
      <c r="AQ25" s="41" t="s">
        <v>27</v>
      </c>
      <c r="AR25" s="64"/>
    </row>
    <row r="26" spans="1:43" ht="12.75">
      <c r="A26" s="45" t="s">
        <v>32</v>
      </c>
      <c r="B26" s="34">
        <v>0</v>
      </c>
      <c r="C26" s="39">
        <v>399</v>
      </c>
      <c r="D26" s="36">
        <f>SUM(E26,G26,I26,K26,M26,O26,Q26,S26,U26,W26,Y26)</f>
        <v>24185</v>
      </c>
      <c r="E26" s="32">
        <f>ROUND('[1]59 db bérlakás (...12)'!G15/1000,0)</f>
        <v>5585</v>
      </c>
      <c r="F26" s="34">
        <f t="shared" si="10"/>
        <v>18600</v>
      </c>
      <c r="G26" s="32">
        <f>ROUND('[1]59 db bérlakás (...12)'!G23/1000,0)</f>
        <v>6418</v>
      </c>
      <c r="H26" s="34">
        <f t="shared" si="11"/>
        <v>12182</v>
      </c>
      <c r="I26" s="32">
        <f>ROUND('[1]59 db bérlakás (...12)'!G31/1000,0)</f>
        <v>2525</v>
      </c>
      <c r="J26" s="30">
        <f t="shared" si="12"/>
        <v>9657</v>
      </c>
      <c r="K26" s="32">
        <f>ROUND('[1]59 db bérlakás (...12)'!G39/1000,0)</f>
        <v>2232</v>
      </c>
      <c r="L26" s="30">
        <f t="shared" si="13"/>
        <v>7425</v>
      </c>
      <c r="M26" s="32">
        <f>ROUND('[1]59 db bérlakás (...12)'!G47/1000,0)</f>
        <v>1939</v>
      </c>
      <c r="N26" s="33">
        <f t="shared" si="14"/>
        <v>5486</v>
      </c>
      <c r="O26" s="32">
        <f>ROUND('[1]59 db bérlakás (...12)'!G55/1000,0)</f>
        <v>1651</v>
      </c>
      <c r="P26" s="34">
        <f t="shared" si="15"/>
        <v>3835</v>
      </c>
      <c r="Q26" s="35">
        <f>ROUND('[1]59 db bérlakás (...12)'!G63/1000,0)</f>
        <v>1353</v>
      </c>
      <c r="R26" s="30">
        <f>S26+T26</f>
        <v>2482</v>
      </c>
      <c r="S26" s="32">
        <f>ROUND('[1]59 db bérlakás (...12)'!G71/1000,0)</f>
        <v>1060</v>
      </c>
      <c r="T26" s="30">
        <f>U26+V26</f>
        <v>1422</v>
      </c>
      <c r="U26" s="32">
        <f>ROUND('[1]59 db bérlakás (...12)'!G79/1000,0)</f>
        <v>767</v>
      </c>
      <c r="V26" s="37">
        <f>W26+X26</f>
        <v>655</v>
      </c>
      <c r="W26" s="32">
        <f>ROUND('[1]59 db bérlakás (...12)'!G87/1000,0)</f>
        <v>475</v>
      </c>
      <c r="X26" s="65">
        <f>Y26</f>
        <v>180</v>
      </c>
      <c r="Y26" s="32">
        <f>ROUND('[1]59 db bérlakás (...12)'!G94/1000,0)</f>
        <v>180</v>
      </c>
      <c r="Z26" s="40" t="s">
        <v>27</v>
      </c>
      <c r="AA26" s="41" t="s">
        <v>27</v>
      </c>
      <c r="AB26" s="40" t="s">
        <v>27</v>
      </c>
      <c r="AC26" s="41" t="s">
        <v>27</v>
      </c>
      <c r="AD26" s="40" t="s">
        <v>27</v>
      </c>
      <c r="AE26" s="41" t="s">
        <v>27</v>
      </c>
      <c r="AF26" s="40" t="s">
        <v>27</v>
      </c>
      <c r="AG26" s="41" t="s">
        <v>27</v>
      </c>
      <c r="AH26" s="40" t="s">
        <v>27</v>
      </c>
      <c r="AI26" s="41" t="s">
        <v>27</v>
      </c>
      <c r="AJ26" s="40" t="s">
        <v>27</v>
      </c>
      <c r="AK26" s="41" t="s">
        <v>27</v>
      </c>
      <c r="AL26" s="40" t="s">
        <v>27</v>
      </c>
      <c r="AM26" s="41" t="s">
        <v>27</v>
      </c>
      <c r="AN26" s="40" t="s">
        <v>27</v>
      </c>
      <c r="AO26" s="41" t="s">
        <v>27</v>
      </c>
      <c r="AP26" s="40" t="s">
        <v>27</v>
      </c>
      <c r="AQ26" s="41" t="s">
        <v>27</v>
      </c>
    </row>
    <row r="27" spans="1:43" ht="12.75">
      <c r="A27" s="45" t="s">
        <v>33</v>
      </c>
      <c r="B27" s="34">
        <v>0</v>
      </c>
      <c r="C27" s="39">
        <v>1157</v>
      </c>
      <c r="D27" s="36">
        <f>SUM(E27,G27,I27,K27,M27,O27,Q27,S27)</f>
        <v>131190</v>
      </c>
      <c r="E27" s="32">
        <f>ROUND('[1]2002. dec-i 305.133 eFt (...09)'!G15/1000,0)</f>
        <v>25808</v>
      </c>
      <c r="F27" s="34">
        <f t="shared" si="10"/>
        <v>105382</v>
      </c>
      <c r="G27" s="32">
        <f>ROUND('[1]2002. dec-i 305.133 eFt (...09)'!G23/1000,0)</f>
        <v>32401</v>
      </c>
      <c r="H27" s="34">
        <f t="shared" si="11"/>
        <v>72981</v>
      </c>
      <c r="I27" s="32">
        <f>ROUND('[1]2002. dec-i 305.133 eFt (...09)'!G31/1000,0)</f>
        <v>21914</v>
      </c>
      <c r="J27" s="30">
        <f t="shared" si="12"/>
        <v>51067</v>
      </c>
      <c r="K27" s="32">
        <f>ROUND('[1]2002. dec-i 305.133 eFt (...09)'!G39/1000,0)</f>
        <v>18011</v>
      </c>
      <c r="L27" s="30">
        <f t="shared" si="13"/>
        <v>33056</v>
      </c>
      <c r="M27" s="39">
        <f>ROUND('[1]2002. dec-i 305.133 eFt (...09)'!G47/1000,0)</f>
        <v>14109</v>
      </c>
      <c r="N27" s="33">
        <f t="shared" si="14"/>
        <v>18947</v>
      </c>
      <c r="O27" s="39">
        <f>ROUND('[1]2002. dec-i 305.133 eFt (...09)'!G55/1000,0)</f>
        <v>10239</v>
      </c>
      <c r="P27" s="34">
        <f t="shared" si="15"/>
        <v>8708</v>
      </c>
      <c r="Q27" s="46">
        <f>ROUND('[1]2002. dec-i 305.133 eFt (...09)'!G63/1000,0)</f>
        <v>6305</v>
      </c>
      <c r="R27" s="30">
        <f>S27</f>
        <v>2403</v>
      </c>
      <c r="S27" s="39">
        <f>ROUND('[1]2002. dec-i 305.133 eFt (...09)'!G70/1000,0)</f>
        <v>2403</v>
      </c>
      <c r="T27" s="42" t="s">
        <v>27</v>
      </c>
      <c r="U27" s="43" t="s">
        <v>27</v>
      </c>
      <c r="V27" s="42" t="s">
        <v>27</v>
      </c>
      <c r="W27" s="47" t="s">
        <v>27</v>
      </c>
      <c r="X27" s="64" t="s">
        <v>27</v>
      </c>
      <c r="Y27" s="43" t="s">
        <v>27</v>
      </c>
      <c r="Z27" s="40" t="s">
        <v>27</v>
      </c>
      <c r="AA27" s="41" t="s">
        <v>27</v>
      </c>
      <c r="AB27" s="40" t="s">
        <v>27</v>
      </c>
      <c r="AC27" s="41" t="s">
        <v>27</v>
      </c>
      <c r="AD27" s="40" t="s">
        <v>27</v>
      </c>
      <c r="AE27" s="41" t="s">
        <v>27</v>
      </c>
      <c r="AF27" s="40" t="s">
        <v>27</v>
      </c>
      <c r="AG27" s="41" t="s">
        <v>27</v>
      </c>
      <c r="AH27" s="40" t="s">
        <v>27</v>
      </c>
      <c r="AI27" s="41" t="s">
        <v>27</v>
      </c>
      <c r="AJ27" s="40" t="s">
        <v>27</v>
      </c>
      <c r="AK27" s="41" t="s">
        <v>27</v>
      </c>
      <c r="AL27" s="40" t="s">
        <v>27</v>
      </c>
      <c r="AM27" s="41" t="s">
        <v>27</v>
      </c>
      <c r="AN27" s="40" t="s">
        <v>27</v>
      </c>
      <c r="AO27" s="41" t="s">
        <v>27</v>
      </c>
      <c r="AP27" s="40" t="s">
        <v>27</v>
      </c>
      <c r="AQ27" s="41" t="s">
        <v>27</v>
      </c>
    </row>
    <row r="28" spans="1:43" ht="12.75">
      <c r="A28" s="45" t="s">
        <v>75</v>
      </c>
      <c r="B28" s="34">
        <v>0</v>
      </c>
      <c r="C28" s="39">
        <v>0</v>
      </c>
      <c r="D28" s="36">
        <f>SUM(Y28,W28,U28,S28,Q28,O28,M28,K28,I28,G28,E28)</f>
        <v>372352</v>
      </c>
      <c r="E28" s="32">
        <f>ROUND('[1]2003. okt. és dec. (...10)'!G11/1000,0)</f>
        <v>7975</v>
      </c>
      <c r="F28" s="34">
        <f>G28+H28</f>
        <v>364377</v>
      </c>
      <c r="G28" s="32">
        <f>ROUND('[1]2003. okt. és dec. (...10)'!G20/1000,0)</f>
        <v>82483</v>
      </c>
      <c r="H28" s="34">
        <f t="shared" si="11"/>
        <v>281894</v>
      </c>
      <c r="I28" s="32">
        <f>ROUND('[1]2003. okt. és dec. (...10)'!G28/1000,0)</f>
        <v>61681</v>
      </c>
      <c r="J28" s="30">
        <f t="shared" si="12"/>
        <v>220213</v>
      </c>
      <c r="K28" s="32">
        <f>ROUND('[1]2003. okt. és dec. (...10)'!G36/1000,0)</f>
        <v>54081</v>
      </c>
      <c r="L28" s="30">
        <f t="shared" si="13"/>
        <v>166132</v>
      </c>
      <c r="M28" s="32">
        <f>ROUND('[1]2003. okt. és dec. (...10)'!G44/1000,0)</f>
        <v>46481</v>
      </c>
      <c r="N28" s="33">
        <f t="shared" si="14"/>
        <v>119651</v>
      </c>
      <c r="O28" s="32">
        <f>ROUND('[1]2003. okt. és dec. (...10)'!G52/1000,0)</f>
        <v>38995</v>
      </c>
      <c r="P28" s="34">
        <f t="shared" si="15"/>
        <v>80656</v>
      </c>
      <c r="Q28" s="35">
        <f>ROUND('[1]2003. okt. és dec. (...10)'!G60/1000,0)</f>
        <v>31281</v>
      </c>
      <c r="R28" s="30">
        <f>S28+T28</f>
        <v>49375</v>
      </c>
      <c r="S28" s="32">
        <f>ROUND('[1]2003. okt. és dec. (...10)'!G68/1000,0)</f>
        <v>23524</v>
      </c>
      <c r="T28" s="30">
        <f>U28+V28</f>
        <v>25851</v>
      </c>
      <c r="U28" s="32">
        <f>ROUND('[1]2003. okt. és dec. (...10)'!G76/1000,0)</f>
        <v>15986</v>
      </c>
      <c r="V28" s="37">
        <f>W28+X28</f>
        <v>9865</v>
      </c>
      <c r="W28" s="32">
        <f>ROUND('[1]2003. okt. és dec. (...10)'!G84/1000,0)</f>
        <v>8480</v>
      </c>
      <c r="X28" s="37">
        <f>Y28</f>
        <v>1385</v>
      </c>
      <c r="Y28" s="32">
        <f>ROUND('[1]2003. okt. és dec. (...10)'!G87/1000,0)</f>
        <v>1385</v>
      </c>
      <c r="Z28" s="40" t="s">
        <v>27</v>
      </c>
      <c r="AA28" s="41" t="s">
        <v>27</v>
      </c>
      <c r="AB28" s="40" t="s">
        <v>27</v>
      </c>
      <c r="AC28" s="41" t="s">
        <v>27</v>
      </c>
      <c r="AD28" s="40" t="s">
        <v>27</v>
      </c>
      <c r="AE28" s="41" t="s">
        <v>27</v>
      </c>
      <c r="AF28" s="40" t="s">
        <v>27</v>
      </c>
      <c r="AG28" s="41" t="s">
        <v>27</v>
      </c>
      <c r="AH28" s="40" t="s">
        <v>27</v>
      </c>
      <c r="AI28" s="41" t="s">
        <v>27</v>
      </c>
      <c r="AJ28" s="40" t="s">
        <v>27</v>
      </c>
      <c r="AK28" s="41" t="s">
        <v>27</v>
      </c>
      <c r="AL28" s="40" t="s">
        <v>27</v>
      </c>
      <c r="AM28" s="41" t="s">
        <v>27</v>
      </c>
      <c r="AN28" s="40" t="s">
        <v>27</v>
      </c>
      <c r="AO28" s="41" t="s">
        <v>27</v>
      </c>
      <c r="AP28" s="40" t="s">
        <v>27</v>
      </c>
      <c r="AQ28" s="41" t="s">
        <v>27</v>
      </c>
    </row>
    <row r="29" spans="1:43" ht="12.75">
      <c r="A29" s="45" t="s">
        <v>76</v>
      </c>
      <c r="B29" s="34"/>
      <c r="C29" s="39"/>
      <c r="D29" s="36">
        <v>0</v>
      </c>
      <c r="E29" s="32">
        <v>0</v>
      </c>
      <c r="F29" s="34">
        <f>G29+H29</f>
        <v>353705</v>
      </c>
      <c r="G29" s="32">
        <f>ROUND('[1]2004. szept. 718.793 eFt (..11)'!G11/1000,0)</f>
        <v>7525</v>
      </c>
      <c r="H29" s="34">
        <f>I29+J29</f>
        <v>346180</v>
      </c>
      <c r="I29" s="32">
        <f>ROUND('[1]2004. szept. 718.793 eFt (..11)'!G18/1000,0)</f>
        <v>62212</v>
      </c>
      <c r="J29" s="34">
        <f>K29+L29</f>
        <v>283968</v>
      </c>
      <c r="K29" s="32">
        <f>ROUND('[1]2004. szept. 718.793 eFt (..11)'!G26/1000,0)</f>
        <v>62167</v>
      </c>
      <c r="L29" s="34">
        <f>M29+N29</f>
        <v>221801</v>
      </c>
      <c r="M29" s="32">
        <f>ROUND('[1]2004. szept. 718.793 eFt (..11)'!G34/1000,0)</f>
        <v>54507</v>
      </c>
      <c r="N29" s="34">
        <f>O29+P29</f>
        <v>167294</v>
      </c>
      <c r="O29" s="32">
        <f>ROUND('[1]2004. szept. 718.793 eFt (..11)'!G42/1000,0)</f>
        <v>46983</v>
      </c>
      <c r="P29" s="34">
        <f>Q29+R29</f>
        <v>120311</v>
      </c>
      <c r="Q29" s="35">
        <f>ROUND('[1]2004. szept. 718.793 eFt (..11)'!G50/1000,0)</f>
        <v>39187</v>
      </c>
      <c r="R29" s="34">
        <f>S29+T29</f>
        <v>81124</v>
      </c>
      <c r="S29" s="32">
        <f>ROUND('[1]2004. szept. 718.793 eFt (..11)'!G58/1000,0)</f>
        <v>31307</v>
      </c>
      <c r="T29" s="34">
        <f>U29+V29</f>
        <v>49817</v>
      </c>
      <c r="U29" s="32">
        <f>ROUND('[1]2004. szept. 718.793 eFt (..11)'!G66/1000,0)</f>
        <v>23709</v>
      </c>
      <c r="V29" s="34">
        <f>W29+X29</f>
        <v>26108</v>
      </c>
      <c r="W29" s="32">
        <f>ROUND('[1]2004. szept. 718.793 eFt (..11)'!G74/1000,0)</f>
        <v>16165</v>
      </c>
      <c r="X29" s="34">
        <f>Y29+Z29</f>
        <v>9943</v>
      </c>
      <c r="Y29" s="32">
        <f>ROUND('[1]2004. szept. 718.793 eFt (..11)'!G82/1000,0)</f>
        <v>8547</v>
      </c>
      <c r="Z29" s="34">
        <f>AA29</f>
        <v>1396</v>
      </c>
      <c r="AA29" s="46">
        <f>ROUND('[1]2004. szept. 718.793 eFt (..11)'!G85/1000,0)</f>
        <v>1396</v>
      </c>
      <c r="AB29" s="40" t="s">
        <v>27</v>
      </c>
      <c r="AC29" s="41" t="s">
        <v>27</v>
      </c>
      <c r="AD29" s="40" t="s">
        <v>27</v>
      </c>
      <c r="AE29" s="41" t="s">
        <v>27</v>
      </c>
      <c r="AF29" s="40" t="s">
        <v>27</v>
      </c>
      <c r="AG29" s="41" t="s">
        <v>27</v>
      </c>
      <c r="AH29" s="40" t="s">
        <v>27</v>
      </c>
      <c r="AI29" s="41" t="s">
        <v>27</v>
      </c>
      <c r="AJ29" s="40" t="s">
        <v>27</v>
      </c>
      <c r="AK29" s="41" t="s">
        <v>27</v>
      </c>
      <c r="AL29" s="40" t="s">
        <v>27</v>
      </c>
      <c r="AM29" s="41" t="s">
        <v>27</v>
      </c>
      <c r="AN29" s="40" t="s">
        <v>27</v>
      </c>
      <c r="AO29" s="41" t="s">
        <v>27</v>
      </c>
      <c r="AP29" s="40" t="s">
        <v>27</v>
      </c>
      <c r="AQ29" s="41" t="s">
        <v>27</v>
      </c>
    </row>
    <row r="30" spans="1:43" s="74" customFormat="1" ht="13.5" thickBot="1">
      <c r="A30" s="66" t="s">
        <v>43</v>
      </c>
      <c r="B30" s="34">
        <v>0</v>
      </c>
      <c r="C30" s="67">
        <v>3</v>
      </c>
      <c r="D30" s="68">
        <f>SUM(E30,G30,I30,K30,M30,O30,Q30,S30,U30,W30,Y30,AA30,AC30,AE30,AG30,AI30,AK30,AM30,AO30,AQ30)</f>
        <v>49015</v>
      </c>
      <c r="E30" s="69">
        <f>ROUND('[1]Kecelhegyi bérlakás (...13)'!G22/1000,0)</f>
        <v>5138</v>
      </c>
      <c r="F30" s="34">
        <f t="shared" si="10"/>
        <v>43877</v>
      </c>
      <c r="G30" s="69">
        <f>ROUND('[1]Kecelhegyi bérlakás (...13)'!G32/1000,0)</f>
        <v>10104</v>
      </c>
      <c r="H30" s="34">
        <f t="shared" si="11"/>
        <v>33773</v>
      </c>
      <c r="I30" s="69">
        <f>ROUND('[1]Kecelhegyi bérlakás (...13)'!G40/1000,0)</f>
        <v>3624</v>
      </c>
      <c r="J30" s="30">
        <f t="shared" si="12"/>
        <v>30149</v>
      </c>
      <c r="K30" s="69">
        <f>ROUND('[1]Kecelhegyi bérlakás (...13)'!G48/1000,0)</f>
        <v>3418</v>
      </c>
      <c r="L30" s="30">
        <f t="shared" si="13"/>
        <v>26731</v>
      </c>
      <c r="M30" s="67">
        <f>ROUND('[1]Kecelhegyi bérlakás (...13)'!G56/1000,0)</f>
        <v>3212</v>
      </c>
      <c r="N30" s="33">
        <f t="shared" si="14"/>
        <v>23519</v>
      </c>
      <c r="O30" s="67">
        <f>ROUND('[1]Kecelhegyi bérlakás (...13)'!G64/1000,0)</f>
        <v>3015</v>
      </c>
      <c r="P30" s="34">
        <f t="shared" si="15"/>
        <v>20504</v>
      </c>
      <c r="Q30" s="70">
        <f>ROUND('[1]Kecelhegyi bérlakás (...13)'!G72/1000,0)</f>
        <v>2801</v>
      </c>
      <c r="R30" s="30">
        <f>S30+T30</f>
        <v>17703</v>
      </c>
      <c r="S30" s="67">
        <f>ROUND('[1]Kecelhegyi bérlakás (...13)'!G80/1000,0)</f>
        <v>2595</v>
      </c>
      <c r="T30" s="30">
        <f>U30+V30</f>
        <v>15108</v>
      </c>
      <c r="U30" s="69">
        <f>ROUND('[1]Kecelhegyi bérlakás (...13)'!G88/1000,0)</f>
        <v>2389</v>
      </c>
      <c r="V30" s="37">
        <f>W30+X30</f>
        <v>12719</v>
      </c>
      <c r="W30" s="69">
        <f>ROUND('[1]Kecelhegyi bérlakás (...13)'!G96/1000,0)</f>
        <v>2190</v>
      </c>
      <c r="X30" s="71">
        <f>SUM(Y30:Z30)</f>
        <v>10529</v>
      </c>
      <c r="Y30" s="69">
        <f>ROUND('[1]Kecelhegyi bérlakás (...13)'!G104/1000,0)</f>
        <v>1978</v>
      </c>
      <c r="Z30" s="68">
        <f>AA30+AB30</f>
        <v>8551</v>
      </c>
      <c r="AA30" s="72">
        <f>ROUND('[1]Kecelhegyi bérlakás (...13)'!G112/1000,0)</f>
        <v>1772</v>
      </c>
      <c r="AB30" s="68">
        <f>AC30+AD30</f>
        <v>6779</v>
      </c>
      <c r="AC30" s="72">
        <f>ROUND('[1]Kecelhegyi bérlakás (...13)'!G120/1000,0)</f>
        <v>1567</v>
      </c>
      <c r="AD30" s="68">
        <f>AE30+AF30</f>
        <v>5212</v>
      </c>
      <c r="AE30" s="72">
        <f>ROUND('[1]Kecelhegyi bérlakás (...13)'!G128/1000,0)</f>
        <v>1365</v>
      </c>
      <c r="AF30" s="68">
        <f>AG30+AH30</f>
        <v>3847</v>
      </c>
      <c r="AG30" s="72">
        <f>ROUND('[1]Kecelhegyi bérlakás (...13)'!G136/1000,0)</f>
        <v>1155</v>
      </c>
      <c r="AH30" s="68">
        <f>AI30+AJ30</f>
        <v>2692</v>
      </c>
      <c r="AI30" s="72">
        <f>ROUND('[1]Kecelhegyi bérlakás (...13)'!G144/1000,0)</f>
        <v>949</v>
      </c>
      <c r="AJ30" s="68">
        <f>AK30+AL30</f>
        <v>1743</v>
      </c>
      <c r="AK30" s="72">
        <f>ROUND('[1]Kecelhegyi bérlakás (...13)'!G152/1000,0)</f>
        <v>744</v>
      </c>
      <c r="AL30" s="68">
        <f>AM30+AN30</f>
        <v>999</v>
      </c>
      <c r="AM30" s="73">
        <f>ROUND('[1]Kecelhegyi bérlakás (...13)'!G160/1000,0)</f>
        <v>540</v>
      </c>
      <c r="AN30" s="68">
        <f>AO30+AP30</f>
        <v>459</v>
      </c>
      <c r="AO30" s="73">
        <f>ROUND('[1]Kecelhegyi bérlakás (...13)'!G168/1000,0)</f>
        <v>332</v>
      </c>
      <c r="AP30" s="68">
        <f>AQ30+AR30</f>
        <v>127</v>
      </c>
      <c r="AQ30" s="73">
        <f>ROUND('[1]Kecelhegyi bérlakás (...13)'!G175/1000,0)</f>
        <v>127</v>
      </c>
    </row>
    <row r="31" spans="1:43" ht="13.5" thickTop="1">
      <c r="A31" s="53" t="s">
        <v>44</v>
      </c>
      <c r="B31" s="61">
        <f aca="true" t="shared" si="16" ref="B31:AQ31">SUM(B19:B30)</f>
        <v>473259</v>
      </c>
      <c r="C31" s="55">
        <f t="shared" si="16"/>
        <v>94400</v>
      </c>
      <c r="D31" s="61">
        <f t="shared" si="16"/>
        <v>957160</v>
      </c>
      <c r="E31" s="55">
        <f t="shared" si="16"/>
        <v>124416</v>
      </c>
      <c r="F31" s="61">
        <f t="shared" si="16"/>
        <v>1186449</v>
      </c>
      <c r="G31" s="55">
        <f>SUM(G19:G30)</f>
        <v>236209</v>
      </c>
      <c r="H31" s="61">
        <f t="shared" si="16"/>
        <v>950240</v>
      </c>
      <c r="I31" s="55">
        <f t="shared" si="16"/>
        <v>214870</v>
      </c>
      <c r="J31" s="61">
        <f t="shared" si="16"/>
        <v>735370</v>
      </c>
      <c r="K31" s="55">
        <f t="shared" si="16"/>
        <v>189924</v>
      </c>
      <c r="L31" s="61">
        <f t="shared" si="16"/>
        <v>545446</v>
      </c>
      <c r="M31" s="55">
        <f t="shared" si="16"/>
        <v>157364</v>
      </c>
      <c r="N31" s="75">
        <f t="shared" si="16"/>
        <v>388082</v>
      </c>
      <c r="O31" s="55">
        <f t="shared" si="16"/>
        <v>125916</v>
      </c>
      <c r="P31" s="61">
        <f t="shared" si="16"/>
        <v>262166</v>
      </c>
      <c r="Q31" s="59">
        <f t="shared" si="16"/>
        <v>96102</v>
      </c>
      <c r="R31" s="61">
        <f t="shared" si="16"/>
        <v>166064</v>
      </c>
      <c r="S31" s="55">
        <f t="shared" si="16"/>
        <v>68888</v>
      </c>
      <c r="T31" s="61">
        <f t="shared" si="16"/>
        <v>97176</v>
      </c>
      <c r="U31" s="55">
        <f t="shared" si="16"/>
        <v>46466</v>
      </c>
      <c r="V31" s="61">
        <f t="shared" si="16"/>
        <v>50710</v>
      </c>
      <c r="W31" s="55">
        <f t="shared" si="16"/>
        <v>28673</v>
      </c>
      <c r="X31" s="61">
        <f t="shared" si="16"/>
        <v>22037</v>
      </c>
      <c r="Y31" s="55">
        <f t="shared" si="16"/>
        <v>12090</v>
      </c>
      <c r="Z31" s="61">
        <f t="shared" si="16"/>
        <v>9947</v>
      </c>
      <c r="AA31" s="55">
        <f t="shared" si="16"/>
        <v>3168</v>
      </c>
      <c r="AB31" s="61">
        <f t="shared" si="16"/>
        <v>6779</v>
      </c>
      <c r="AC31" s="55">
        <f t="shared" si="16"/>
        <v>1567</v>
      </c>
      <c r="AD31" s="61">
        <f t="shared" si="16"/>
        <v>5212</v>
      </c>
      <c r="AE31" s="55">
        <f t="shared" si="16"/>
        <v>1365</v>
      </c>
      <c r="AF31" s="61">
        <f t="shared" si="16"/>
        <v>3847</v>
      </c>
      <c r="AG31" s="55">
        <f t="shared" si="16"/>
        <v>1155</v>
      </c>
      <c r="AH31" s="61">
        <f t="shared" si="16"/>
        <v>2692</v>
      </c>
      <c r="AI31" s="55">
        <f t="shared" si="16"/>
        <v>949</v>
      </c>
      <c r="AJ31" s="61">
        <f t="shared" si="16"/>
        <v>1743</v>
      </c>
      <c r="AK31" s="55">
        <f t="shared" si="16"/>
        <v>744</v>
      </c>
      <c r="AL31" s="61">
        <f t="shared" si="16"/>
        <v>999</v>
      </c>
      <c r="AM31" s="55">
        <f t="shared" si="16"/>
        <v>540</v>
      </c>
      <c r="AN31" s="61">
        <f t="shared" si="16"/>
        <v>459</v>
      </c>
      <c r="AO31" s="55">
        <f t="shared" si="16"/>
        <v>332</v>
      </c>
      <c r="AP31" s="61">
        <f t="shared" si="16"/>
        <v>127</v>
      </c>
      <c r="AQ31" s="55">
        <f t="shared" si="16"/>
        <v>127</v>
      </c>
    </row>
    <row r="32" spans="1:43" ht="12.75">
      <c r="A32" s="25" t="s">
        <v>45</v>
      </c>
      <c r="B32" s="62"/>
      <c r="C32" s="63"/>
      <c r="D32" s="34"/>
      <c r="E32" s="32"/>
      <c r="F32" s="34"/>
      <c r="G32" s="32"/>
      <c r="H32" s="34"/>
      <c r="I32" s="32"/>
      <c r="K32" s="32"/>
      <c r="M32" s="32"/>
      <c r="N32" s="33"/>
      <c r="O32" s="32"/>
      <c r="P32" s="34"/>
      <c r="Q32" s="35"/>
      <c r="S32" s="32"/>
      <c r="U32" s="32"/>
      <c r="W32" s="32"/>
      <c r="X32" s="30"/>
      <c r="Y32" s="32"/>
      <c r="Z32" s="34"/>
      <c r="AA32" s="35"/>
      <c r="AB32" s="34"/>
      <c r="AC32" s="35"/>
      <c r="AD32" s="34"/>
      <c r="AE32" s="35"/>
      <c r="AF32" s="34"/>
      <c r="AG32" s="35"/>
      <c r="AH32" s="34"/>
      <c r="AI32" s="35"/>
      <c r="AJ32" s="34"/>
      <c r="AK32" s="35"/>
      <c r="AL32" s="34"/>
      <c r="AM32" s="35"/>
      <c r="AN32" s="34"/>
      <c r="AO32" s="35"/>
      <c r="AP32" s="34"/>
      <c r="AQ32" s="35"/>
    </row>
    <row r="33" spans="1:43" ht="12.75">
      <c r="A33" s="9" t="s">
        <v>36</v>
      </c>
      <c r="B33" s="34">
        <f aca="true" t="shared" si="17" ref="B33:O33">B5+B19</f>
        <v>153991</v>
      </c>
      <c r="C33" s="32">
        <f t="shared" si="17"/>
        <v>49644</v>
      </c>
      <c r="D33" s="34">
        <f t="shared" si="17"/>
        <v>104347</v>
      </c>
      <c r="E33" s="32">
        <f t="shared" si="17"/>
        <v>18982</v>
      </c>
      <c r="F33" s="34">
        <f t="shared" si="17"/>
        <v>85365</v>
      </c>
      <c r="G33" s="32">
        <f t="shared" si="17"/>
        <v>20443</v>
      </c>
      <c r="H33" s="34">
        <f t="shared" si="17"/>
        <v>64922</v>
      </c>
      <c r="I33" s="32">
        <f t="shared" si="17"/>
        <v>17727</v>
      </c>
      <c r="J33" s="33">
        <f t="shared" si="17"/>
        <v>47195</v>
      </c>
      <c r="K33" s="32">
        <f t="shared" si="17"/>
        <v>16456</v>
      </c>
      <c r="L33" s="33">
        <f t="shared" si="17"/>
        <v>30739</v>
      </c>
      <c r="M33" s="32">
        <f t="shared" si="17"/>
        <v>15184</v>
      </c>
      <c r="N33" s="33">
        <f t="shared" si="17"/>
        <v>15555</v>
      </c>
      <c r="O33" s="32">
        <f t="shared" si="17"/>
        <v>15555</v>
      </c>
      <c r="P33" s="40" t="s">
        <v>27</v>
      </c>
      <c r="Q33" s="41" t="s">
        <v>27</v>
      </c>
      <c r="R33" s="44" t="s">
        <v>27</v>
      </c>
      <c r="S33" s="43" t="s">
        <v>27</v>
      </c>
      <c r="T33" s="44" t="s">
        <v>27</v>
      </c>
      <c r="U33" s="43" t="s">
        <v>27</v>
      </c>
      <c r="V33" s="44" t="s">
        <v>27</v>
      </c>
      <c r="W33" s="43" t="s">
        <v>27</v>
      </c>
      <c r="X33" s="40" t="s">
        <v>27</v>
      </c>
      <c r="Y33" s="43" t="s">
        <v>27</v>
      </c>
      <c r="Z33" s="40" t="s">
        <v>27</v>
      </c>
      <c r="AA33" s="41" t="s">
        <v>27</v>
      </c>
      <c r="AB33" s="40" t="s">
        <v>27</v>
      </c>
      <c r="AC33" s="41" t="s">
        <v>27</v>
      </c>
      <c r="AD33" s="40" t="s">
        <v>27</v>
      </c>
      <c r="AE33" s="41" t="s">
        <v>27</v>
      </c>
      <c r="AF33" s="40" t="s">
        <v>27</v>
      </c>
      <c r="AG33" s="41" t="s">
        <v>27</v>
      </c>
      <c r="AH33" s="40" t="s">
        <v>27</v>
      </c>
      <c r="AI33" s="41" t="s">
        <v>27</v>
      </c>
      <c r="AJ33" s="40" t="s">
        <v>27</v>
      </c>
      <c r="AK33" s="41" t="s">
        <v>27</v>
      </c>
      <c r="AL33" s="40" t="s">
        <v>27</v>
      </c>
      <c r="AM33" s="41" t="s">
        <v>27</v>
      </c>
      <c r="AN33" s="40" t="s">
        <v>27</v>
      </c>
      <c r="AO33" s="41" t="s">
        <v>27</v>
      </c>
      <c r="AP33" s="40" t="s">
        <v>27</v>
      </c>
      <c r="AQ33" s="41" t="s">
        <v>27</v>
      </c>
    </row>
    <row r="34" spans="1:43" ht="12.75">
      <c r="A34" s="9" t="s">
        <v>37</v>
      </c>
      <c r="B34" s="34">
        <f aca="true" t="shared" si="18" ref="B34:O34">B6+B20</f>
        <v>176876</v>
      </c>
      <c r="C34" s="32">
        <f t="shared" si="18"/>
        <v>51242</v>
      </c>
      <c r="D34" s="34">
        <f t="shared" si="18"/>
        <v>125634</v>
      </c>
      <c r="E34" s="32">
        <f t="shared" si="18"/>
        <v>23252</v>
      </c>
      <c r="F34" s="34">
        <f t="shared" si="18"/>
        <v>102382</v>
      </c>
      <c r="G34" s="32">
        <f t="shared" si="18"/>
        <v>25011</v>
      </c>
      <c r="H34" s="34">
        <f t="shared" si="18"/>
        <v>77371</v>
      </c>
      <c r="I34" s="32">
        <f t="shared" si="18"/>
        <v>21660</v>
      </c>
      <c r="J34" s="33">
        <f t="shared" si="18"/>
        <v>55711</v>
      </c>
      <c r="K34" s="32">
        <f t="shared" si="18"/>
        <v>20115</v>
      </c>
      <c r="L34" s="33">
        <f t="shared" si="18"/>
        <v>35596</v>
      </c>
      <c r="M34" s="32">
        <f t="shared" si="18"/>
        <v>18569</v>
      </c>
      <c r="N34" s="33">
        <f t="shared" si="18"/>
        <v>17027</v>
      </c>
      <c r="O34" s="32">
        <f t="shared" si="18"/>
        <v>17027</v>
      </c>
      <c r="P34" s="40" t="s">
        <v>27</v>
      </c>
      <c r="Q34" s="41" t="s">
        <v>27</v>
      </c>
      <c r="R34" s="44" t="s">
        <v>27</v>
      </c>
      <c r="S34" s="43" t="s">
        <v>27</v>
      </c>
      <c r="T34" s="44" t="s">
        <v>27</v>
      </c>
      <c r="U34" s="43" t="s">
        <v>27</v>
      </c>
      <c r="V34" s="44" t="s">
        <v>27</v>
      </c>
      <c r="W34" s="43" t="s">
        <v>27</v>
      </c>
      <c r="X34" s="40" t="s">
        <v>27</v>
      </c>
      <c r="Y34" s="43" t="s">
        <v>27</v>
      </c>
      <c r="Z34" s="40" t="s">
        <v>27</v>
      </c>
      <c r="AA34" s="41" t="s">
        <v>27</v>
      </c>
      <c r="AB34" s="40" t="s">
        <v>27</v>
      </c>
      <c r="AC34" s="41" t="s">
        <v>27</v>
      </c>
      <c r="AD34" s="40" t="s">
        <v>27</v>
      </c>
      <c r="AE34" s="41" t="s">
        <v>27</v>
      </c>
      <c r="AF34" s="40" t="s">
        <v>27</v>
      </c>
      <c r="AG34" s="41" t="s">
        <v>27</v>
      </c>
      <c r="AH34" s="40" t="s">
        <v>27</v>
      </c>
      <c r="AI34" s="41" t="s">
        <v>27</v>
      </c>
      <c r="AJ34" s="40" t="s">
        <v>27</v>
      </c>
      <c r="AK34" s="41" t="s">
        <v>27</v>
      </c>
      <c r="AL34" s="40" t="s">
        <v>27</v>
      </c>
      <c r="AM34" s="41" t="s">
        <v>27</v>
      </c>
      <c r="AN34" s="40" t="s">
        <v>27</v>
      </c>
      <c r="AO34" s="41" t="s">
        <v>27</v>
      </c>
      <c r="AP34" s="40" t="s">
        <v>27</v>
      </c>
      <c r="AQ34" s="41" t="s">
        <v>27</v>
      </c>
    </row>
    <row r="35" spans="1:43" ht="12.75">
      <c r="A35" s="45" t="s">
        <v>38</v>
      </c>
      <c r="B35" s="34">
        <f aca="true" t="shared" si="19" ref="B35:M35">B7+B21</f>
        <v>206051</v>
      </c>
      <c r="C35" s="32">
        <f t="shared" si="19"/>
        <v>80182</v>
      </c>
      <c r="D35" s="34">
        <f t="shared" si="19"/>
        <v>125869</v>
      </c>
      <c r="E35" s="32">
        <f t="shared" si="19"/>
        <v>27851</v>
      </c>
      <c r="F35" s="34">
        <f t="shared" si="19"/>
        <v>98018</v>
      </c>
      <c r="G35" s="32">
        <f t="shared" si="19"/>
        <v>28720</v>
      </c>
      <c r="H35" s="34">
        <f t="shared" si="19"/>
        <v>69298</v>
      </c>
      <c r="I35" s="32">
        <f t="shared" si="19"/>
        <v>25018</v>
      </c>
      <c r="J35" s="33">
        <f t="shared" si="19"/>
        <v>44280</v>
      </c>
      <c r="K35" s="32">
        <f t="shared" si="19"/>
        <v>23099</v>
      </c>
      <c r="L35" s="33">
        <f t="shared" si="19"/>
        <v>21181</v>
      </c>
      <c r="M35" s="32">
        <f t="shared" si="19"/>
        <v>21181</v>
      </c>
      <c r="N35" s="44" t="s">
        <v>27</v>
      </c>
      <c r="O35" s="43" t="s">
        <v>27</v>
      </c>
      <c r="P35" s="40" t="s">
        <v>27</v>
      </c>
      <c r="Q35" s="41" t="s">
        <v>27</v>
      </c>
      <c r="R35" s="44" t="s">
        <v>27</v>
      </c>
      <c r="S35" s="43" t="s">
        <v>27</v>
      </c>
      <c r="T35" s="44" t="s">
        <v>27</v>
      </c>
      <c r="U35" s="43" t="s">
        <v>27</v>
      </c>
      <c r="V35" s="44" t="s">
        <v>27</v>
      </c>
      <c r="W35" s="43" t="s">
        <v>27</v>
      </c>
      <c r="X35" s="40" t="s">
        <v>27</v>
      </c>
      <c r="Y35" s="43" t="s">
        <v>27</v>
      </c>
      <c r="Z35" s="40" t="s">
        <v>27</v>
      </c>
      <c r="AA35" s="41" t="s">
        <v>27</v>
      </c>
      <c r="AB35" s="40" t="s">
        <v>27</v>
      </c>
      <c r="AC35" s="41" t="s">
        <v>27</v>
      </c>
      <c r="AD35" s="40" t="s">
        <v>27</v>
      </c>
      <c r="AE35" s="41" t="s">
        <v>27</v>
      </c>
      <c r="AF35" s="40" t="s">
        <v>27</v>
      </c>
      <c r="AG35" s="41" t="s">
        <v>27</v>
      </c>
      <c r="AH35" s="40" t="s">
        <v>27</v>
      </c>
      <c r="AI35" s="41" t="s">
        <v>27</v>
      </c>
      <c r="AJ35" s="40" t="s">
        <v>27</v>
      </c>
      <c r="AK35" s="41" t="s">
        <v>27</v>
      </c>
      <c r="AL35" s="40" t="s">
        <v>27</v>
      </c>
      <c r="AM35" s="41" t="s">
        <v>27</v>
      </c>
      <c r="AN35" s="40" t="s">
        <v>27</v>
      </c>
      <c r="AO35" s="41" t="s">
        <v>27</v>
      </c>
      <c r="AP35" s="40" t="s">
        <v>27</v>
      </c>
      <c r="AQ35" s="41" t="s">
        <v>27</v>
      </c>
    </row>
    <row r="36" spans="1:43" ht="12.75">
      <c r="A36" s="45" t="s">
        <v>39</v>
      </c>
      <c r="B36" s="34">
        <f aca="true" t="shared" si="20" ref="B36:M36">B8+B22</f>
        <v>325255</v>
      </c>
      <c r="C36" s="32">
        <f t="shared" si="20"/>
        <v>70909</v>
      </c>
      <c r="D36" s="34">
        <f t="shared" si="20"/>
        <v>254346</v>
      </c>
      <c r="E36" s="32">
        <f t="shared" si="20"/>
        <v>41789</v>
      </c>
      <c r="F36" s="34">
        <f t="shared" si="20"/>
        <v>212557</v>
      </c>
      <c r="G36" s="32">
        <f t="shared" si="20"/>
        <v>44924</v>
      </c>
      <c r="H36" s="34">
        <f t="shared" si="20"/>
        <v>167633</v>
      </c>
      <c r="I36" s="32">
        <f t="shared" si="20"/>
        <v>38665</v>
      </c>
      <c r="J36" s="33">
        <f t="shared" si="20"/>
        <v>128968</v>
      </c>
      <c r="K36" s="32">
        <f t="shared" si="20"/>
        <v>36094</v>
      </c>
      <c r="L36" s="33">
        <f t="shared" si="20"/>
        <v>92874</v>
      </c>
      <c r="M36" s="32">
        <f t="shared" si="20"/>
        <v>33524</v>
      </c>
      <c r="N36" s="33">
        <f aca="true" t="shared" si="21" ref="N36:Q42">N8+N22</f>
        <v>59350</v>
      </c>
      <c r="O36" s="32">
        <f t="shared" si="21"/>
        <v>30967</v>
      </c>
      <c r="P36" s="34">
        <f t="shared" si="21"/>
        <v>28383</v>
      </c>
      <c r="Q36" s="35">
        <f t="shared" si="21"/>
        <v>28383</v>
      </c>
      <c r="R36" s="44" t="s">
        <v>27</v>
      </c>
      <c r="S36" s="43" t="s">
        <v>27</v>
      </c>
      <c r="T36" s="44" t="s">
        <v>27</v>
      </c>
      <c r="U36" s="43" t="s">
        <v>27</v>
      </c>
      <c r="V36" s="44" t="s">
        <v>27</v>
      </c>
      <c r="W36" s="43" t="s">
        <v>27</v>
      </c>
      <c r="X36" s="40" t="s">
        <v>27</v>
      </c>
      <c r="Y36" s="42" t="s">
        <v>27</v>
      </c>
      <c r="Z36" s="40" t="s">
        <v>27</v>
      </c>
      <c r="AA36" s="41" t="s">
        <v>27</v>
      </c>
      <c r="AB36" s="40" t="s">
        <v>27</v>
      </c>
      <c r="AC36" s="41" t="s">
        <v>27</v>
      </c>
      <c r="AD36" s="40" t="s">
        <v>27</v>
      </c>
      <c r="AE36" s="41" t="s">
        <v>27</v>
      </c>
      <c r="AF36" s="40" t="s">
        <v>27</v>
      </c>
      <c r="AG36" s="41" t="s">
        <v>27</v>
      </c>
      <c r="AH36" s="40" t="s">
        <v>27</v>
      </c>
      <c r="AI36" s="41" t="s">
        <v>27</v>
      </c>
      <c r="AJ36" s="40" t="s">
        <v>27</v>
      </c>
      <c r="AK36" s="41" t="s">
        <v>27</v>
      </c>
      <c r="AL36" s="40" t="s">
        <v>27</v>
      </c>
      <c r="AM36" s="41" t="s">
        <v>27</v>
      </c>
      <c r="AN36" s="40" t="s">
        <v>27</v>
      </c>
      <c r="AO36" s="41" t="s">
        <v>27</v>
      </c>
      <c r="AP36" s="40" t="s">
        <v>27</v>
      </c>
      <c r="AQ36" s="41" t="s">
        <v>27</v>
      </c>
    </row>
    <row r="37" spans="1:43" ht="12.75">
      <c r="A37" s="45" t="s">
        <v>40</v>
      </c>
      <c r="B37" s="34">
        <f aca="true" t="shared" si="22" ref="B37:M37">B9+B23</f>
        <v>271786</v>
      </c>
      <c r="C37" s="32">
        <f t="shared" si="22"/>
        <v>31613</v>
      </c>
      <c r="D37" s="34">
        <f t="shared" si="22"/>
        <v>311723</v>
      </c>
      <c r="E37" s="32">
        <f t="shared" si="22"/>
        <v>40872</v>
      </c>
      <c r="F37" s="34">
        <f t="shared" si="22"/>
        <v>303251</v>
      </c>
      <c r="G37" s="32">
        <f t="shared" si="22"/>
        <v>46803</v>
      </c>
      <c r="H37" s="34">
        <f t="shared" si="22"/>
        <v>256448</v>
      </c>
      <c r="I37" s="32">
        <f t="shared" si="22"/>
        <v>39766</v>
      </c>
      <c r="J37" s="33">
        <f t="shared" si="22"/>
        <v>216682</v>
      </c>
      <c r="K37" s="32">
        <f t="shared" si="22"/>
        <v>37562</v>
      </c>
      <c r="L37" s="33">
        <f t="shared" si="22"/>
        <v>179120</v>
      </c>
      <c r="M37" s="32">
        <f t="shared" si="22"/>
        <v>35358</v>
      </c>
      <c r="N37" s="33">
        <f t="shared" si="21"/>
        <v>143762</v>
      </c>
      <c r="O37" s="32">
        <f t="shared" si="21"/>
        <v>33184</v>
      </c>
      <c r="P37" s="34">
        <f t="shared" si="21"/>
        <v>110578</v>
      </c>
      <c r="Q37" s="35">
        <f t="shared" si="21"/>
        <v>30949</v>
      </c>
      <c r="R37" s="33">
        <f aca="true" t="shared" si="23" ref="R37:W37">R9+R23</f>
        <v>79629</v>
      </c>
      <c r="S37" s="32">
        <f t="shared" si="23"/>
        <v>28745</v>
      </c>
      <c r="T37" s="33">
        <f t="shared" si="23"/>
        <v>50884</v>
      </c>
      <c r="U37" s="32">
        <f t="shared" si="23"/>
        <v>26541</v>
      </c>
      <c r="V37" s="33">
        <f t="shared" si="23"/>
        <v>24343</v>
      </c>
      <c r="W37" s="32">
        <f t="shared" si="23"/>
        <v>24343</v>
      </c>
      <c r="X37" s="40" t="s">
        <v>27</v>
      </c>
      <c r="Y37" s="43" t="s">
        <v>27</v>
      </c>
      <c r="Z37" s="40" t="s">
        <v>27</v>
      </c>
      <c r="AA37" s="41" t="s">
        <v>27</v>
      </c>
      <c r="AB37" s="40" t="s">
        <v>27</v>
      </c>
      <c r="AC37" s="41" t="s">
        <v>27</v>
      </c>
      <c r="AD37" s="40" t="s">
        <v>27</v>
      </c>
      <c r="AE37" s="41" t="s">
        <v>27</v>
      </c>
      <c r="AF37" s="40" t="s">
        <v>27</v>
      </c>
      <c r="AG37" s="41" t="s">
        <v>27</v>
      </c>
      <c r="AH37" s="40" t="s">
        <v>27</v>
      </c>
      <c r="AI37" s="41" t="s">
        <v>27</v>
      </c>
      <c r="AJ37" s="40" t="s">
        <v>27</v>
      </c>
      <c r="AK37" s="41" t="s">
        <v>27</v>
      </c>
      <c r="AL37" s="40" t="s">
        <v>27</v>
      </c>
      <c r="AM37" s="41" t="s">
        <v>27</v>
      </c>
      <c r="AN37" s="40" t="s">
        <v>27</v>
      </c>
      <c r="AO37" s="41" t="s">
        <v>27</v>
      </c>
      <c r="AP37" s="40" t="s">
        <v>27</v>
      </c>
      <c r="AQ37" s="41" t="s">
        <v>27</v>
      </c>
    </row>
    <row r="38" spans="1:43" ht="12.75">
      <c r="A38" s="45" t="s">
        <v>41</v>
      </c>
      <c r="B38" s="34">
        <f aca="true" t="shared" si="24" ref="B38:M38">B10+B24</f>
        <v>263700</v>
      </c>
      <c r="C38" s="32">
        <f t="shared" si="24"/>
        <v>48852</v>
      </c>
      <c r="D38" s="34">
        <f t="shared" si="24"/>
        <v>362452</v>
      </c>
      <c r="E38" s="32">
        <f t="shared" si="24"/>
        <v>53147</v>
      </c>
      <c r="F38" s="34">
        <f t="shared" si="24"/>
        <v>309305</v>
      </c>
      <c r="G38" s="32">
        <f t="shared" si="24"/>
        <v>57938</v>
      </c>
      <c r="H38" s="34">
        <f t="shared" si="24"/>
        <v>251367</v>
      </c>
      <c r="I38" s="32">
        <f t="shared" si="24"/>
        <v>49624</v>
      </c>
      <c r="J38" s="33">
        <f t="shared" si="24"/>
        <v>201743</v>
      </c>
      <c r="K38" s="32">
        <f t="shared" si="24"/>
        <v>46530</v>
      </c>
      <c r="L38" s="33">
        <f t="shared" si="24"/>
        <v>155213</v>
      </c>
      <c r="M38" s="32">
        <f t="shared" si="24"/>
        <v>43437</v>
      </c>
      <c r="N38" s="33">
        <f t="shared" si="21"/>
        <v>111776</v>
      </c>
      <c r="O38" s="32">
        <f t="shared" si="21"/>
        <v>40369</v>
      </c>
      <c r="P38" s="34">
        <f t="shared" si="21"/>
        <v>71407</v>
      </c>
      <c r="Q38" s="35">
        <f t="shared" si="21"/>
        <v>37250</v>
      </c>
      <c r="R38" s="33">
        <f aca="true" t="shared" si="25" ref="R38:S42">R10+R24</f>
        <v>34157</v>
      </c>
      <c r="S38" s="32">
        <f t="shared" si="25"/>
        <v>34157</v>
      </c>
      <c r="T38" s="44" t="s">
        <v>27</v>
      </c>
      <c r="U38" s="43" t="s">
        <v>27</v>
      </c>
      <c r="V38" s="44" t="s">
        <v>27</v>
      </c>
      <c r="W38" s="43" t="s">
        <v>27</v>
      </c>
      <c r="X38" s="40" t="s">
        <v>27</v>
      </c>
      <c r="Y38" s="43" t="s">
        <v>27</v>
      </c>
      <c r="Z38" s="40" t="s">
        <v>27</v>
      </c>
      <c r="AA38" s="41" t="s">
        <v>27</v>
      </c>
      <c r="AB38" s="40" t="s">
        <v>27</v>
      </c>
      <c r="AC38" s="41" t="s">
        <v>27</v>
      </c>
      <c r="AD38" s="40" t="s">
        <v>27</v>
      </c>
      <c r="AE38" s="41" t="s">
        <v>27</v>
      </c>
      <c r="AF38" s="40" t="s">
        <v>27</v>
      </c>
      <c r="AG38" s="41" t="s">
        <v>27</v>
      </c>
      <c r="AH38" s="40" t="s">
        <v>27</v>
      </c>
      <c r="AI38" s="41" t="s">
        <v>27</v>
      </c>
      <c r="AJ38" s="40" t="s">
        <v>27</v>
      </c>
      <c r="AK38" s="41" t="s">
        <v>27</v>
      </c>
      <c r="AL38" s="40" t="s">
        <v>27</v>
      </c>
      <c r="AM38" s="41" t="s">
        <v>27</v>
      </c>
      <c r="AN38" s="40" t="s">
        <v>27</v>
      </c>
      <c r="AO38" s="41" t="s">
        <v>27</v>
      </c>
      <c r="AP38" s="40" t="s">
        <v>27</v>
      </c>
      <c r="AQ38" s="41" t="s">
        <v>27</v>
      </c>
    </row>
    <row r="39" spans="1:43" ht="12.75">
      <c r="A39" s="45" t="s">
        <v>42</v>
      </c>
      <c r="B39" s="34">
        <f aca="true" t="shared" si="26" ref="B39:M39">B11+B25</f>
        <v>126411</v>
      </c>
      <c r="C39" s="32">
        <f t="shared" si="26"/>
        <v>9355</v>
      </c>
      <c r="D39" s="34">
        <f t="shared" si="26"/>
        <v>117056</v>
      </c>
      <c r="E39" s="32">
        <f t="shared" si="26"/>
        <v>16282</v>
      </c>
      <c r="F39" s="34">
        <f t="shared" si="26"/>
        <v>100774</v>
      </c>
      <c r="G39" s="32">
        <f t="shared" si="26"/>
        <v>16727</v>
      </c>
      <c r="H39" s="34">
        <f t="shared" si="26"/>
        <v>84047</v>
      </c>
      <c r="I39" s="32">
        <f t="shared" si="26"/>
        <v>13742</v>
      </c>
      <c r="J39" s="33">
        <f t="shared" si="26"/>
        <v>70305</v>
      </c>
      <c r="K39" s="32">
        <f t="shared" si="26"/>
        <v>13447</v>
      </c>
      <c r="L39" s="33">
        <f t="shared" si="26"/>
        <v>56858</v>
      </c>
      <c r="M39" s="32">
        <f t="shared" si="26"/>
        <v>13151</v>
      </c>
      <c r="N39" s="33">
        <f t="shared" si="21"/>
        <v>43707</v>
      </c>
      <c r="O39" s="32">
        <f t="shared" si="21"/>
        <v>12859</v>
      </c>
      <c r="P39" s="34">
        <f t="shared" si="21"/>
        <v>30848</v>
      </c>
      <c r="Q39" s="35">
        <f t="shared" si="21"/>
        <v>12561</v>
      </c>
      <c r="R39" s="33">
        <f t="shared" si="25"/>
        <v>18287</v>
      </c>
      <c r="S39" s="32">
        <f t="shared" si="25"/>
        <v>12265</v>
      </c>
      <c r="T39" s="33">
        <f>T11+T25</f>
        <v>6022</v>
      </c>
      <c r="U39" s="32">
        <f>U11+U25</f>
        <v>6022</v>
      </c>
      <c r="V39" s="44" t="s">
        <v>27</v>
      </c>
      <c r="W39" s="47" t="s">
        <v>27</v>
      </c>
      <c r="X39" s="40" t="s">
        <v>27</v>
      </c>
      <c r="Y39" s="43" t="s">
        <v>27</v>
      </c>
      <c r="Z39" s="40" t="s">
        <v>27</v>
      </c>
      <c r="AA39" s="41" t="s">
        <v>27</v>
      </c>
      <c r="AB39" s="40" t="s">
        <v>27</v>
      </c>
      <c r="AC39" s="41" t="s">
        <v>27</v>
      </c>
      <c r="AD39" s="40" t="s">
        <v>27</v>
      </c>
      <c r="AE39" s="41" t="s">
        <v>27</v>
      </c>
      <c r="AF39" s="40" t="s">
        <v>27</v>
      </c>
      <c r="AG39" s="41" t="s">
        <v>27</v>
      </c>
      <c r="AH39" s="40" t="s">
        <v>27</v>
      </c>
      <c r="AI39" s="41" t="s">
        <v>27</v>
      </c>
      <c r="AJ39" s="40" t="s">
        <v>27</v>
      </c>
      <c r="AK39" s="41" t="s">
        <v>27</v>
      </c>
      <c r="AL39" s="40" t="s">
        <v>27</v>
      </c>
      <c r="AM39" s="41" t="s">
        <v>27</v>
      </c>
      <c r="AN39" s="40" t="s">
        <v>27</v>
      </c>
      <c r="AO39" s="41" t="s">
        <v>27</v>
      </c>
      <c r="AP39" s="40" t="s">
        <v>27</v>
      </c>
      <c r="AQ39" s="41" t="s">
        <v>27</v>
      </c>
    </row>
    <row r="40" spans="1:45" ht="12.75">
      <c r="A40" s="45" t="s">
        <v>32</v>
      </c>
      <c r="B40" s="34">
        <f aca="true" t="shared" si="27" ref="B40:M40">B12+B26</f>
        <v>0</v>
      </c>
      <c r="C40" s="32">
        <f t="shared" si="27"/>
        <v>399</v>
      </c>
      <c r="D40" s="34">
        <f t="shared" si="27"/>
        <v>148597</v>
      </c>
      <c r="E40" s="32">
        <f t="shared" si="27"/>
        <v>11517</v>
      </c>
      <c r="F40" s="34">
        <f t="shared" si="27"/>
        <v>137080</v>
      </c>
      <c r="G40" s="32">
        <f t="shared" si="27"/>
        <v>18266</v>
      </c>
      <c r="H40" s="34">
        <f t="shared" si="27"/>
        <v>118814</v>
      </c>
      <c r="I40" s="32">
        <f t="shared" si="27"/>
        <v>14373</v>
      </c>
      <c r="J40" s="33">
        <f t="shared" si="27"/>
        <v>104441</v>
      </c>
      <c r="K40" s="32">
        <f t="shared" si="27"/>
        <v>14080</v>
      </c>
      <c r="L40" s="33">
        <f t="shared" si="27"/>
        <v>90361</v>
      </c>
      <c r="M40" s="32">
        <f t="shared" si="27"/>
        <v>13787</v>
      </c>
      <c r="N40" s="33">
        <f t="shared" si="21"/>
        <v>76574</v>
      </c>
      <c r="O40" s="32">
        <f t="shared" si="21"/>
        <v>13499</v>
      </c>
      <c r="P40" s="34">
        <f t="shared" si="21"/>
        <v>63075</v>
      </c>
      <c r="Q40" s="35">
        <f t="shared" si="21"/>
        <v>13201</v>
      </c>
      <c r="R40" s="33">
        <f t="shared" si="25"/>
        <v>49874</v>
      </c>
      <c r="S40" s="32">
        <f t="shared" si="25"/>
        <v>12908</v>
      </c>
      <c r="T40" s="33">
        <f>T12+T26</f>
        <v>36966</v>
      </c>
      <c r="U40" s="32">
        <f>U12+U26</f>
        <v>12615</v>
      </c>
      <c r="V40" s="33">
        <f>V12+V26</f>
        <v>24351</v>
      </c>
      <c r="W40" s="32">
        <f>W12+W26</f>
        <v>12323</v>
      </c>
      <c r="X40" s="34">
        <f>X12+X26</f>
        <v>12028</v>
      </c>
      <c r="Y40" s="32">
        <f>Y12+Y26</f>
        <v>12028</v>
      </c>
      <c r="Z40" s="40" t="s">
        <v>27</v>
      </c>
      <c r="AA40" s="41" t="s">
        <v>27</v>
      </c>
      <c r="AB40" s="40" t="s">
        <v>27</v>
      </c>
      <c r="AC40" s="41" t="s">
        <v>27</v>
      </c>
      <c r="AD40" s="40" t="s">
        <v>27</v>
      </c>
      <c r="AE40" s="41" t="s">
        <v>27</v>
      </c>
      <c r="AF40" s="40" t="s">
        <v>27</v>
      </c>
      <c r="AG40" s="41" t="s">
        <v>27</v>
      </c>
      <c r="AH40" s="40" t="s">
        <v>27</v>
      </c>
      <c r="AI40" s="41" t="s">
        <v>27</v>
      </c>
      <c r="AJ40" s="40" t="s">
        <v>27</v>
      </c>
      <c r="AK40" s="41" t="s">
        <v>27</v>
      </c>
      <c r="AL40" s="40" t="s">
        <v>27</v>
      </c>
      <c r="AM40" s="41" t="s">
        <v>27</v>
      </c>
      <c r="AN40" s="40" t="s">
        <v>27</v>
      </c>
      <c r="AO40" s="41" t="s">
        <v>27</v>
      </c>
      <c r="AP40" s="40" t="s">
        <v>27</v>
      </c>
      <c r="AQ40" s="41" t="s">
        <v>27</v>
      </c>
      <c r="AR40" s="64"/>
      <c r="AS40" s="64"/>
    </row>
    <row r="41" spans="1:43" ht="12.75">
      <c r="A41" s="45" t="s">
        <v>33</v>
      </c>
      <c r="B41" s="34">
        <f aca="true" t="shared" si="28" ref="B41:M41">B13+B27</f>
        <v>0</v>
      </c>
      <c r="C41" s="32">
        <f t="shared" si="28"/>
        <v>1157</v>
      </c>
      <c r="D41" s="34">
        <f t="shared" si="28"/>
        <v>436323</v>
      </c>
      <c r="E41" s="32">
        <f t="shared" si="28"/>
        <v>46153</v>
      </c>
      <c r="F41" s="34">
        <f t="shared" si="28"/>
        <v>390170</v>
      </c>
      <c r="G41" s="32">
        <f t="shared" si="28"/>
        <v>73085</v>
      </c>
      <c r="H41" s="34">
        <f t="shared" si="28"/>
        <v>317085</v>
      </c>
      <c r="I41" s="32">
        <f t="shared" si="28"/>
        <v>62598</v>
      </c>
      <c r="J41" s="33">
        <f t="shared" si="28"/>
        <v>254487</v>
      </c>
      <c r="K41" s="32">
        <f t="shared" si="28"/>
        <v>58695</v>
      </c>
      <c r="L41" s="33">
        <f t="shared" si="28"/>
        <v>195792</v>
      </c>
      <c r="M41" s="32">
        <f t="shared" si="28"/>
        <v>54793</v>
      </c>
      <c r="N41" s="33">
        <f t="shared" si="21"/>
        <v>140999</v>
      </c>
      <c r="O41" s="32">
        <f t="shared" si="21"/>
        <v>50923</v>
      </c>
      <c r="P41" s="34">
        <f t="shared" si="21"/>
        <v>90076</v>
      </c>
      <c r="Q41" s="35">
        <f t="shared" si="21"/>
        <v>46989</v>
      </c>
      <c r="R41" s="33">
        <f t="shared" si="25"/>
        <v>43087</v>
      </c>
      <c r="S41" s="32">
        <f t="shared" si="25"/>
        <v>43087</v>
      </c>
      <c r="T41" s="44" t="s">
        <v>27</v>
      </c>
      <c r="U41" s="47" t="s">
        <v>27</v>
      </c>
      <c r="V41" s="44" t="s">
        <v>27</v>
      </c>
      <c r="W41" s="47" t="s">
        <v>27</v>
      </c>
      <c r="X41" s="40" t="s">
        <v>27</v>
      </c>
      <c r="Y41" s="43" t="s">
        <v>27</v>
      </c>
      <c r="Z41" s="40" t="s">
        <v>27</v>
      </c>
      <c r="AA41" s="41" t="s">
        <v>27</v>
      </c>
      <c r="AB41" s="40" t="s">
        <v>27</v>
      </c>
      <c r="AC41" s="41" t="s">
        <v>27</v>
      </c>
      <c r="AD41" s="40" t="s">
        <v>27</v>
      </c>
      <c r="AE41" s="41" t="s">
        <v>27</v>
      </c>
      <c r="AF41" s="40" t="s">
        <v>27</v>
      </c>
      <c r="AG41" s="41" t="s">
        <v>27</v>
      </c>
      <c r="AH41" s="40" t="s">
        <v>27</v>
      </c>
      <c r="AI41" s="41" t="s">
        <v>27</v>
      </c>
      <c r="AJ41" s="40" t="s">
        <v>27</v>
      </c>
      <c r="AK41" s="41" t="s">
        <v>27</v>
      </c>
      <c r="AL41" s="40" t="s">
        <v>27</v>
      </c>
      <c r="AM41" s="41" t="s">
        <v>27</v>
      </c>
      <c r="AN41" s="40" t="s">
        <v>27</v>
      </c>
      <c r="AO41" s="41" t="s">
        <v>27</v>
      </c>
      <c r="AP41" s="40" t="s">
        <v>27</v>
      </c>
      <c r="AQ41" s="41" t="s">
        <v>27</v>
      </c>
    </row>
    <row r="42" spans="1:43" ht="12.75">
      <c r="A42" s="45" t="s">
        <v>75</v>
      </c>
      <c r="B42" s="34">
        <f aca="true" t="shared" si="29" ref="B42:M42">B14+B28</f>
        <v>0</v>
      </c>
      <c r="C42" s="32">
        <f t="shared" si="29"/>
        <v>0</v>
      </c>
      <c r="D42" s="34">
        <f t="shared" si="29"/>
        <v>372352</v>
      </c>
      <c r="E42" s="32">
        <f t="shared" si="29"/>
        <v>7975</v>
      </c>
      <c r="F42" s="34">
        <f t="shared" si="29"/>
        <v>1045416</v>
      </c>
      <c r="G42" s="32">
        <f t="shared" si="29"/>
        <v>122114</v>
      </c>
      <c r="H42" s="34">
        <f t="shared" si="29"/>
        <v>955434</v>
      </c>
      <c r="I42" s="32">
        <f t="shared" si="29"/>
        <v>140921</v>
      </c>
      <c r="J42" s="33">
        <f t="shared" si="29"/>
        <v>814513</v>
      </c>
      <c r="K42" s="32">
        <f t="shared" si="29"/>
        <v>133321</v>
      </c>
      <c r="L42" s="33">
        <f t="shared" si="29"/>
        <v>681192</v>
      </c>
      <c r="M42" s="32">
        <f t="shared" si="29"/>
        <v>125721</v>
      </c>
      <c r="N42" s="33">
        <f t="shared" si="21"/>
        <v>555471</v>
      </c>
      <c r="O42" s="32">
        <f t="shared" si="21"/>
        <v>118235</v>
      </c>
      <c r="P42" s="34">
        <f t="shared" si="21"/>
        <v>437236</v>
      </c>
      <c r="Q42" s="35">
        <f t="shared" si="21"/>
        <v>110521</v>
      </c>
      <c r="R42" s="33">
        <f t="shared" si="25"/>
        <v>326715</v>
      </c>
      <c r="S42" s="32">
        <f t="shared" si="25"/>
        <v>102764</v>
      </c>
      <c r="T42" s="33">
        <f aca="true" t="shared" si="30" ref="T42:Y42">T14+T28</f>
        <v>223951</v>
      </c>
      <c r="U42" s="32">
        <f t="shared" si="30"/>
        <v>95226</v>
      </c>
      <c r="V42" s="33">
        <f t="shared" si="30"/>
        <v>128725</v>
      </c>
      <c r="W42" s="32">
        <f t="shared" si="30"/>
        <v>87720</v>
      </c>
      <c r="X42" s="33">
        <f t="shared" si="30"/>
        <v>41005</v>
      </c>
      <c r="Y42" s="32">
        <f t="shared" si="30"/>
        <v>41005</v>
      </c>
      <c r="Z42" s="40" t="s">
        <v>27</v>
      </c>
      <c r="AA42" s="41" t="s">
        <v>27</v>
      </c>
      <c r="AB42" s="40" t="s">
        <v>27</v>
      </c>
      <c r="AC42" s="41" t="s">
        <v>27</v>
      </c>
      <c r="AD42" s="40" t="s">
        <v>27</v>
      </c>
      <c r="AE42" s="41" t="s">
        <v>27</v>
      </c>
      <c r="AF42" s="40" t="s">
        <v>27</v>
      </c>
      <c r="AG42" s="41" t="s">
        <v>27</v>
      </c>
      <c r="AH42" s="40" t="s">
        <v>27</v>
      </c>
      <c r="AI42" s="41" t="s">
        <v>27</v>
      </c>
      <c r="AJ42" s="40" t="s">
        <v>27</v>
      </c>
      <c r="AK42" s="41" t="s">
        <v>27</v>
      </c>
      <c r="AL42" s="40" t="s">
        <v>27</v>
      </c>
      <c r="AM42" s="41" t="s">
        <v>27</v>
      </c>
      <c r="AN42" s="40" t="s">
        <v>27</v>
      </c>
      <c r="AO42" s="41" t="s">
        <v>27</v>
      </c>
      <c r="AP42" s="40" t="s">
        <v>27</v>
      </c>
      <c r="AQ42" s="41" t="s">
        <v>27</v>
      </c>
    </row>
    <row r="43" spans="1:43" ht="12.75">
      <c r="A43" s="45" t="s">
        <v>76</v>
      </c>
      <c r="B43" s="34"/>
      <c r="C43" s="32"/>
      <c r="D43" s="36">
        <f>D15+D29</f>
        <v>0</v>
      </c>
      <c r="E43" s="32">
        <f>E15+E29</f>
        <v>0</v>
      </c>
      <c r="F43" s="36">
        <f aca="true" t="shared" si="31" ref="F43:AA43">F15+F29</f>
        <v>353705</v>
      </c>
      <c r="G43" s="32">
        <f t="shared" si="31"/>
        <v>7525</v>
      </c>
      <c r="H43" s="36">
        <f t="shared" si="31"/>
        <v>1064973</v>
      </c>
      <c r="I43" s="32">
        <f t="shared" si="31"/>
        <v>102161</v>
      </c>
      <c r="J43" s="36">
        <f t="shared" si="31"/>
        <v>962812</v>
      </c>
      <c r="K43" s="32">
        <f t="shared" si="31"/>
        <v>142031</v>
      </c>
      <c r="L43" s="36">
        <f t="shared" si="31"/>
        <v>820781</v>
      </c>
      <c r="M43" s="32">
        <f t="shared" si="31"/>
        <v>134371</v>
      </c>
      <c r="N43" s="36">
        <f t="shared" si="31"/>
        <v>686410</v>
      </c>
      <c r="O43" s="32">
        <f t="shared" si="31"/>
        <v>126847</v>
      </c>
      <c r="P43" s="36">
        <f t="shared" si="31"/>
        <v>559563</v>
      </c>
      <c r="Q43" s="32">
        <f t="shared" si="31"/>
        <v>119051</v>
      </c>
      <c r="R43" s="36">
        <f t="shared" si="31"/>
        <v>440512</v>
      </c>
      <c r="S43" s="32">
        <f t="shared" si="31"/>
        <v>111171</v>
      </c>
      <c r="T43" s="36">
        <f t="shared" si="31"/>
        <v>329341</v>
      </c>
      <c r="U43" s="32">
        <f t="shared" si="31"/>
        <v>103573</v>
      </c>
      <c r="V43" s="36">
        <f t="shared" si="31"/>
        <v>225768</v>
      </c>
      <c r="W43" s="32">
        <f t="shared" si="31"/>
        <v>96029</v>
      </c>
      <c r="X43" s="36">
        <f t="shared" si="31"/>
        <v>129739</v>
      </c>
      <c r="Y43" s="32">
        <f t="shared" si="31"/>
        <v>88411</v>
      </c>
      <c r="Z43" s="36">
        <f t="shared" si="31"/>
        <v>41328</v>
      </c>
      <c r="AA43" s="32">
        <f t="shared" si="31"/>
        <v>41328</v>
      </c>
      <c r="AB43" s="40" t="s">
        <v>27</v>
      </c>
      <c r="AC43" s="41" t="s">
        <v>27</v>
      </c>
      <c r="AD43" s="40" t="s">
        <v>27</v>
      </c>
      <c r="AE43" s="41" t="s">
        <v>27</v>
      </c>
      <c r="AF43" s="40" t="s">
        <v>27</v>
      </c>
      <c r="AG43" s="41" t="s">
        <v>27</v>
      </c>
      <c r="AH43" s="40" t="s">
        <v>27</v>
      </c>
      <c r="AI43" s="41" t="s">
        <v>27</v>
      </c>
      <c r="AJ43" s="40" t="s">
        <v>27</v>
      </c>
      <c r="AK43" s="41" t="s">
        <v>27</v>
      </c>
      <c r="AL43" s="40" t="s">
        <v>27</v>
      </c>
      <c r="AM43" s="41" t="s">
        <v>27</v>
      </c>
      <c r="AN43" s="40" t="s">
        <v>27</v>
      </c>
      <c r="AO43" s="41" t="s">
        <v>27</v>
      </c>
      <c r="AP43" s="40" t="s">
        <v>27</v>
      </c>
      <c r="AQ43" s="41" t="s">
        <v>27</v>
      </c>
    </row>
    <row r="44" spans="1:43" ht="13.5" thickBot="1">
      <c r="A44" s="45" t="s">
        <v>46</v>
      </c>
      <c r="B44" s="34">
        <f aca="true" t="shared" si="32" ref="B44:Q44">B16+B30</f>
        <v>0</v>
      </c>
      <c r="C44" s="32">
        <f t="shared" si="32"/>
        <v>3</v>
      </c>
      <c r="D44" s="34">
        <f t="shared" si="32"/>
        <v>61514</v>
      </c>
      <c r="E44" s="32">
        <f t="shared" si="32"/>
        <v>7774</v>
      </c>
      <c r="F44" s="34">
        <f t="shared" si="32"/>
        <v>228316</v>
      </c>
      <c r="G44" s="32">
        <f t="shared" si="32"/>
        <v>44873</v>
      </c>
      <c r="H44" s="34">
        <f t="shared" si="32"/>
        <v>183443</v>
      </c>
      <c r="I44" s="32">
        <f t="shared" si="32"/>
        <v>11939</v>
      </c>
      <c r="J44" s="33">
        <f t="shared" si="32"/>
        <v>171504</v>
      </c>
      <c r="K44" s="32">
        <f t="shared" si="32"/>
        <v>11733</v>
      </c>
      <c r="L44" s="33">
        <f t="shared" si="32"/>
        <v>159771</v>
      </c>
      <c r="M44" s="32">
        <f t="shared" si="32"/>
        <v>11527</v>
      </c>
      <c r="N44" s="33">
        <f t="shared" si="32"/>
        <v>148244</v>
      </c>
      <c r="O44" s="32">
        <f t="shared" si="32"/>
        <v>11330</v>
      </c>
      <c r="P44" s="34">
        <f t="shared" si="32"/>
        <v>136914</v>
      </c>
      <c r="Q44" s="35">
        <f t="shared" si="32"/>
        <v>11116</v>
      </c>
      <c r="R44" s="33">
        <f>R16+R30</f>
        <v>125798</v>
      </c>
      <c r="S44" s="32">
        <f>S16+S30</f>
        <v>10910</v>
      </c>
      <c r="T44" s="33">
        <f aca="true" t="shared" si="33" ref="T44:Y44">T16+T30</f>
        <v>114888</v>
      </c>
      <c r="U44" s="51">
        <f t="shared" si="33"/>
        <v>10704</v>
      </c>
      <c r="V44" s="33">
        <f t="shared" si="33"/>
        <v>104184</v>
      </c>
      <c r="W44" s="51">
        <f t="shared" si="33"/>
        <v>10505</v>
      </c>
      <c r="X44" s="33">
        <f t="shared" si="33"/>
        <v>93679</v>
      </c>
      <c r="Y44" s="32">
        <f t="shared" si="33"/>
        <v>10293</v>
      </c>
      <c r="Z44" s="34">
        <f aca="true" t="shared" si="34" ref="Z44:AG44">Z16+Z30</f>
        <v>83386</v>
      </c>
      <c r="AA44" s="35">
        <f t="shared" si="34"/>
        <v>10087</v>
      </c>
      <c r="AB44" s="34">
        <f t="shared" si="34"/>
        <v>73299</v>
      </c>
      <c r="AC44" s="35">
        <f t="shared" si="34"/>
        <v>9882</v>
      </c>
      <c r="AD44" s="34">
        <f t="shared" si="34"/>
        <v>63417</v>
      </c>
      <c r="AE44" s="35">
        <f t="shared" si="34"/>
        <v>9680</v>
      </c>
      <c r="AF44" s="34">
        <f t="shared" si="34"/>
        <v>53737</v>
      </c>
      <c r="AG44" s="35">
        <f t="shared" si="34"/>
        <v>9470</v>
      </c>
      <c r="AH44" s="34">
        <f aca="true" t="shared" si="35" ref="AH44:AQ44">AH16+AH30</f>
        <v>44267</v>
      </c>
      <c r="AI44" s="35">
        <f t="shared" si="35"/>
        <v>9264</v>
      </c>
      <c r="AJ44" s="34">
        <f t="shared" si="35"/>
        <v>35003</v>
      </c>
      <c r="AK44" s="35">
        <f t="shared" si="35"/>
        <v>9059</v>
      </c>
      <c r="AL44" s="34">
        <f t="shared" si="35"/>
        <v>25944</v>
      </c>
      <c r="AM44" s="35">
        <f t="shared" si="35"/>
        <v>8855</v>
      </c>
      <c r="AN44" s="34">
        <f t="shared" si="35"/>
        <v>17089</v>
      </c>
      <c r="AO44" s="35">
        <f t="shared" si="35"/>
        <v>8647</v>
      </c>
      <c r="AP44" s="34">
        <f t="shared" si="35"/>
        <v>8442</v>
      </c>
      <c r="AQ44" s="35">
        <f t="shared" si="35"/>
        <v>8442</v>
      </c>
    </row>
    <row r="45" spans="1:43" ht="13.5" thickTop="1">
      <c r="A45" s="53" t="s">
        <v>47</v>
      </c>
      <c r="B45" s="56">
        <f>SUM(B33:B44)</f>
        <v>1524070</v>
      </c>
      <c r="C45" s="55">
        <f>SUM(C33:C44)</f>
        <v>343356</v>
      </c>
      <c r="D45" s="56">
        <f>D17+D31</f>
        <v>2420213</v>
      </c>
      <c r="E45" s="55">
        <f aca="true" t="shared" si="36" ref="E45:O45">SUM(E33:E44)</f>
        <v>295594</v>
      </c>
      <c r="F45" s="61">
        <f t="shared" si="36"/>
        <v>3366339</v>
      </c>
      <c r="G45" s="55">
        <f t="shared" si="36"/>
        <v>506429</v>
      </c>
      <c r="H45" s="61">
        <f t="shared" si="36"/>
        <v>3610835</v>
      </c>
      <c r="I45" s="55">
        <f t="shared" si="36"/>
        <v>538194</v>
      </c>
      <c r="J45" s="76">
        <f t="shared" si="36"/>
        <v>3072641</v>
      </c>
      <c r="K45" s="55">
        <f t="shared" si="36"/>
        <v>553163</v>
      </c>
      <c r="L45" s="76">
        <f t="shared" si="36"/>
        <v>2519478</v>
      </c>
      <c r="M45" s="55">
        <f t="shared" si="36"/>
        <v>520603</v>
      </c>
      <c r="N45" s="75">
        <f t="shared" si="36"/>
        <v>1998875</v>
      </c>
      <c r="O45" s="55">
        <f t="shared" si="36"/>
        <v>470795</v>
      </c>
      <c r="P45" s="61">
        <f>SUM(P36:P44)</f>
        <v>1528080</v>
      </c>
      <c r="Q45" s="59">
        <f>SUM(Q33:Q44)</f>
        <v>410021</v>
      </c>
      <c r="R45" s="76">
        <f>SUM(R37:R44)</f>
        <v>1118059</v>
      </c>
      <c r="S45" s="55">
        <f aca="true" t="shared" si="37" ref="S45:Y45">SUM(S33:S44)</f>
        <v>356007</v>
      </c>
      <c r="T45" s="76">
        <f t="shared" si="37"/>
        <v>762052</v>
      </c>
      <c r="U45" s="55">
        <f t="shared" si="37"/>
        <v>254681</v>
      </c>
      <c r="V45" s="76">
        <f t="shared" si="37"/>
        <v>507371</v>
      </c>
      <c r="W45" s="55">
        <f t="shared" si="37"/>
        <v>230920</v>
      </c>
      <c r="X45" s="76">
        <f t="shared" si="37"/>
        <v>276451</v>
      </c>
      <c r="Y45" s="55">
        <f t="shared" si="37"/>
        <v>151737</v>
      </c>
      <c r="Z45" s="61">
        <f>SUM(Z44)</f>
        <v>83386</v>
      </c>
      <c r="AA45" s="59">
        <f>SUM(AA33:AA44)</f>
        <v>51415</v>
      </c>
      <c r="AB45" s="61">
        <f>SUM(AB44)</f>
        <v>73299</v>
      </c>
      <c r="AC45" s="59">
        <f>SUM(AC33:AC44)</f>
        <v>9882</v>
      </c>
      <c r="AD45" s="61">
        <f>SUM(AD44)</f>
        <v>63417</v>
      </c>
      <c r="AE45" s="59">
        <f>SUM(AE33:AE44)</f>
        <v>9680</v>
      </c>
      <c r="AF45" s="61">
        <f>SUM(AF44)</f>
        <v>53737</v>
      </c>
      <c r="AG45" s="59">
        <f>SUM(AG33:AG44)</f>
        <v>9470</v>
      </c>
      <c r="AH45" s="61">
        <f>SUM(AH44)</f>
        <v>44267</v>
      </c>
      <c r="AI45" s="59">
        <f>SUM(AI33:AI44)</f>
        <v>9264</v>
      </c>
      <c r="AJ45" s="61">
        <f>SUM(AJ44)</f>
        <v>35003</v>
      </c>
      <c r="AK45" s="59">
        <f>SUM(AK33:AK44)</f>
        <v>9059</v>
      </c>
      <c r="AL45" s="61">
        <f>SUM(AL44)</f>
        <v>25944</v>
      </c>
      <c r="AM45" s="59">
        <f>SUM(AM33:AM44)</f>
        <v>8855</v>
      </c>
      <c r="AN45" s="61">
        <f>SUM(AN44)</f>
        <v>17089</v>
      </c>
      <c r="AO45" s="59">
        <f>SUM(AO33:AO44)</f>
        <v>8647</v>
      </c>
      <c r="AP45" s="61">
        <f>SUM(AP44)</f>
        <v>8442</v>
      </c>
      <c r="AQ45" s="59">
        <f>SUM(AQ33:AQ44)</f>
        <v>8442</v>
      </c>
    </row>
    <row r="47" spans="2:22" s="77" customFormat="1" ht="12">
      <c r="B47" s="77" t="s">
        <v>48</v>
      </c>
      <c r="C47" s="78" t="s">
        <v>64</v>
      </c>
      <c r="F47" s="79" t="s">
        <v>48</v>
      </c>
      <c r="G47" s="78" t="s">
        <v>64</v>
      </c>
      <c r="H47" s="80"/>
      <c r="I47" s="80"/>
      <c r="J47" s="81"/>
      <c r="K47" s="82"/>
      <c r="L47" s="77" t="s">
        <v>49</v>
      </c>
      <c r="N47" s="82"/>
      <c r="P47" s="82"/>
      <c r="R47" s="82"/>
      <c r="T47" s="82"/>
      <c r="V47" s="82"/>
    </row>
    <row r="48" spans="3:22" s="77" customFormat="1" ht="12">
      <c r="C48" s="83" t="s">
        <v>65</v>
      </c>
      <c r="G48" s="83" t="s">
        <v>65</v>
      </c>
      <c r="H48" s="80"/>
      <c r="I48" s="81"/>
      <c r="J48" s="82"/>
      <c r="N48" s="82"/>
      <c r="P48" s="82"/>
      <c r="R48" s="82"/>
      <c r="T48" s="82"/>
      <c r="V48" s="82"/>
    </row>
    <row r="49" spans="3:22" s="77" customFormat="1" ht="12">
      <c r="C49" s="83"/>
      <c r="G49" s="83" t="s">
        <v>66</v>
      </c>
      <c r="H49" s="80"/>
      <c r="I49" s="81"/>
      <c r="J49" s="82"/>
      <c r="L49" s="77" t="s">
        <v>50</v>
      </c>
      <c r="N49" s="82"/>
      <c r="P49" s="82"/>
      <c r="R49" s="82"/>
      <c r="T49" s="82"/>
      <c r="V49" s="82"/>
    </row>
    <row r="50" spans="3:22" s="77" customFormat="1" ht="12">
      <c r="C50" s="83" t="s">
        <v>67</v>
      </c>
      <c r="G50" s="81" t="s">
        <v>51</v>
      </c>
      <c r="H50" s="82"/>
      <c r="J50" s="82"/>
      <c r="L50" s="81" t="s">
        <v>52</v>
      </c>
      <c r="N50" s="82"/>
      <c r="P50" s="82"/>
      <c r="R50" s="82"/>
      <c r="T50" s="82"/>
      <c r="V50" s="82"/>
    </row>
    <row r="51" spans="3:22" s="77" customFormat="1" ht="12">
      <c r="C51" s="83"/>
      <c r="G51" s="81" t="s">
        <v>53</v>
      </c>
      <c r="H51" s="80"/>
      <c r="I51" s="84"/>
      <c r="J51" s="81"/>
      <c r="K51" s="85"/>
      <c r="L51" s="81" t="s">
        <v>54</v>
      </c>
      <c r="N51" s="82"/>
      <c r="P51" s="82"/>
      <c r="R51" s="82"/>
      <c r="T51" s="82"/>
      <c r="V51" s="82"/>
    </row>
    <row r="52" spans="3:22" s="77" customFormat="1" ht="12">
      <c r="C52" s="77" t="s">
        <v>55</v>
      </c>
      <c r="G52" s="83" t="s">
        <v>68</v>
      </c>
      <c r="H52" s="80"/>
      <c r="I52" s="81"/>
      <c r="J52" s="82"/>
      <c r="L52" s="82" t="s">
        <v>56</v>
      </c>
      <c r="N52" s="82"/>
      <c r="P52" s="82"/>
      <c r="Q52" s="81"/>
      <c r="R52" s="81"/>
      <c r="S52" s="84"/>
      <c r="T52" s="81"/>
      <c r="U52" s="81"/>
      <c r="V52" s="82"/>
    </row>
    <row r="53" spans="6:22" s="77" customFormat="1" ht="12">
      <c r="F53" s="80"/>
      <c r="G53" s="77" t="s">
        <v>57</v>
      </c>
      <c r="H53" s="80"/>
      <c r="I53" s="81"/>
      <c r="J53" s="82"/>
      <c r="L53" s="82" t="s">
        <v>58</v>
      </c>
      <c r="N53" s="82"/>
      <c r="P53" s="82"/>
      <c r="Q53" s="81"/>
      <c r="R53" s="81"/>
      <c r="S53" s="84"/>
      <c r="T53" s="81"/>
      <c r="U53" s="81"/>
      <c r="V53" s="82"/>
    </row>
    <row r="54" spans="6:22" s="77" customFormat="1" ht="12">
      <c r="F54" s="80"/>
      <c r="G54" s="77" t="s">
        <v>59</v>
      </c>
      <c r="H54" s="82"/>
      <c r="J54" s="82"/>
      <c r="L54" s="82" t="s">
        <v>60</v>
      </c>
      <c r="N54" s="82"/>
      <c r="P54" s="82"/>
      <c r="Q54" s="80" t="s">
        <v>61</v>
      </c>
      <c r="R54" s="80"/>
      <c r="S54" s="84"/>
      <c r="T54" s="81"/>
      <c r="U54" s="80"/>
      <c r="V54" s="82"/>
    </row>
    <row r="55" spans="6:22" s="77" customFormat="1" ht="12">
      <c r="F55" s="80"/>
      <c r="G55" s="83" t="s">
        <v>69</v>
      </c>
      <c r="H55" s="80"/>
      <c r="I55" s="81"/>
      <c r="J55" s="82"/>
      <c r="L55" s="77" t="s">
        <v>62</v>
      </c>
      <c r="N55" s="82"/>
      <c r="P55" s="82"/>
      <c r="Q55" s="80"/>
      <c r="R55" s="80"/>
      <c r="S55" s="84"/>
      <c r="T55" s="81"/>
      <c r="U55" s="80"/>
      <c r="V55" s="82"/>
    </row>
    <row r="56" spans="6:22" s="77" customFormat="1" ht="12">
      <c r="F56" s="80"/>
      <c r="G56" s="81" t="s">
        <v>63</v>
      </c>
      <c r="H56" s="82"/>
      <c r="J56" s="82"/>
      <c r="L56" s="81"/>
      <c r="N56" s="82"/>
      <c r="P56" s="82"/>
      <c r="R56" s="82"/>
      <c r="T56" s="82"/>
      <c r="V56" s="82"/>
    </row>
    <row r="57" spans="6:12" ht="12.75">
      <c r="F57"/>
      <c r="G57"/>
      <c r="H57"/>
      <c r="I57" s="87"/>
      <c r="J57"/>
      <c r="K57"/>
      <c r="L57"/>
    </row>
    <row r="58" spans="6:12" ht="12.75">
      <c r="F58"/>
      <c r="G58"/>
      <c r="H58"/>
      <c r="I58" s="87"/>
      <c r="J58"/>
      <c r="K58"/>
      <c r="L58"/>
    </row>
    <row r="59" spans="6:12" ht="12.75">
      <c r="F59"/>
      <c r="G59"/>
      <c r="H59"/>
      <c r="I59" s="87"/>
      <c r="J59"/>
      <c r="K59"/>
      <c r="L59"/>
    </row>
    <row r="60" spans="6:12" ht="12.75">
      <c r="F60"/>
      <c r="G60"/>
      <c r="H60"/>
      <c r="I60" s="87"/>
      <c r="J60"/>
      <c r="K60"/>
      <c r="L60"/>
    </row>
    <row r="61" spans="6:12" ht="12.75">
      <c r="F61"/>
      <c r="G61"/>
      <c r="H61"/>
      <c r="I61" s="87"/>
      <c r="J61"/>
      <c r="K61"/>
      <c r="L61"/>
    </row>
    <row r="62" spans="6:12" ht="12.75">
      <c r="F62"/>
      <c r="G62"/>
      <c r="H62"/>
      <c r="I62" s="87"/>
      <c r="J62"/>
      <c r="K62"/>
      <c r="L62"/>
    </row>
    <row r="63" spans="6:12" ht="12.75">
      <c r="F63"/>
      <c r="G63"/>
      <c r="H63"/>
      <c r="I63" s="87"/>
      <c r="J63"/>
      <c r="K63"/>
      <c r="L63"/>
    </row>
  </sheetData>
  <mergeCells count="21">
    <mergeCell ref="AP1:AQ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</mergeCells>
  <printOptions horizontalCentered="1"/>
  <pageMargins left="0.2755905511811024" right="0.5905511811023623" top="0.5905511811023623" bottom="0.15748031496062992" header="0.1968503937007874" footer="0.11811023622047245"/>
  <pageSetup blackAndWhite="1" horizontalDpi="300" verticalDpi="300" orientation="landscape" paperSize="9" scale="75" r:id="rId1"/>
  <headerFooter alignWithMargins="0">
    <oddHeader>&amp;C&amp;"Times New Roman CE,Félkövér"&amp;14Kimutatás az önkormányzat fejlesztési célú adósságszolgálatának alakulásáról &amp;R2. sz. kimutatás
(ezer Ft-ban)</oddHeader>
    <oddFooter>&amp;LNyomtatás dátuma: &amp;D
C:\Andi\adósságszolgálat\&amp;F\&amp;A&amp;R&amp;P/&amp;N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2005-04-07T06:24:48Z</cp:lastPrinted>
  <dcterms:created xsi:type="dcterms:W3CDTF">2005-04-07T06:16:07Z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