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600" tabRatio="601" firstSheet="4" activeTab="4"/>
  </bookViews>
  <sheets>
    <sheet name="mérleg2005-ig" sheetId="1" r:id="rId1"/>
    <sheet name="egyensúly2005-ig" sheetId="2" r:id="rId2"/>
    <sheet name="mérleg" sheetId="3" r:id="rId3"/>
    <sheet name="egyensúly" sheetId="4" r:id="rId4"/>
    <sheet name="Kisebbségi Önk." sheetId="5" r:id="rId5"/>
  </sheets>
  <definedNames>
    <definedName name="_xlnm.Print_Area" localSheetId="2">'mérleg'!$A$1:$F$138</definedName>
    <definedName name="_xlnm.Print_Area" localSheetId="0">'mérleg2005-ig'!$A$1:$H$135</definedName>
  </definedNames>
  <calcPr fullCalcOnLoad="1"/>
</workbook>
</file>

<file path=xl/sharedStrings.xml><?xml version="1.0" encoding="utf-8"?>
<sst xmlns="http://schemas.openxmlformats.org/spreadsheetml/2006/main" count="604" uniqueCount="258">
  <si>
    <t>Bevétel mindösszesen (I+II)</t>
  </si>
  <si>
    <t>Források mindösszesen (I+II+III)</t>
  </si>
  <si>
    <t>2,9,2</t>
  </si>
  <si>
    <t>Munkabérhitel felvétel</t>
  </si>
  <si>
    <t xml:space="preserve">Mnkabérhitel visszafizetés </t>
  </si>
  <si>
    <t>Kiegészítő támogatás helyi önkormányzatok bérkiadásaihoz</t>
  </si>
  <si>
    <t>Megnevezés</t>
  </si>
  <si>
    <t>Lakásforgalmazás</t>
  </si>
  <si>
    <t>Cigány Kisebbségi Önkormányzat</t>
  </si>
  <si>
    <t>terv</t>
  </si>
  <si>
    <t>1.</t>
  </si>
  <si>
    <t>2.</t>
  </si>
  <si>
    <t>3.</t>
  </si>
  <si>
    <t>5.</t>
  </si>
  <si>
    <t>6.</t>
  </si>
  <si>
    <t>7.</t>
  </si>
  <si>
    <t xml:space="preserve"> </t>
  </si>
  <si>
    <t>Intézményi működési célú bevételek</t>
  </si>
  <si>
    <t>Illetékek</t>
  </si>
  <si>
    <t>Átengedett központi adók</t>
  </si>
  <si>
    <t>Kamatbevételek</t>
  </si>
  <si>
    <t>Normatív állami hozzájárulás</t>
  </si>
  <si>
    <t>Normatív felh.kötöttséggel bizt.támogatás</t>
  </si>
  <si>
    <t>I</t>
  </si>
  <si>
    <t>Intézményi felhalmozási célú bevételek</t>
  </si>
  <si>
    <t>Önkormányzat felhalmozási célú egyéb bevételek</t>
  </si>
  <si>
    <t>Áfa megtérülés</t>
  </si>
  <si>
    <t>Privatizációs bevételek</t>
  </si>
  <si>
    <t>Céltámogatás, címzett támogatás</t>
  </si>
  <si>
    <t>Önkormányzat felhalmozási célú pénzmaradványa</t>
  </si>
  <si>
    <t>Polg.Hivatal Gondn. felh. célú bevételei</t>
  </si>
  <si>
    <t>Út-járda-híd felújítás</t>
  </si>
  <si>
    <t>Vizi közművek koncessziós értéknövelő felújítása</t>
  </si>
  <si>
    <t>Polgármesteri Hivatal Gondnokság felhalm.c.kiadásai</t>
  </si>
  <si>
    <t>Felhalmozási célú céltartalékok</t>
  </si>
  <si>
    <t>Sor-</t>
  </si>
  <si>
    <t>2004.évi</t>
  </si>
  <si>
    <t>szám</t>
  </si>
  <si>
    <t>Bevételek</t>
  </si>
  <si>
    <t>eredeti ei.</t>
  </si>
  <si>
    <t>mód.ei.</t>
  </si>
  <si>
    <t>koncepció</t>
  </si>
  <si>
    <t>számítás</t>
  </si>
  <si>
    <t>I.Működési célu bevételek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</si>
  <si>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</si>
  <si>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működési c.átvett pénzeszközök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</si>
  <si>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c.pénzmaradvány</t>
    </r>
  </si>
  <si>
    <t>2,1,1</t>
  </si>
  <si>
    <t>2,1,2</t>
  </si>
  <si>
    <t>Helyi   adók és kapcsolódó pótlékok, bírságok</t>
  </si>
  <si>
    <t>2,2,1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</si>
  <si>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</si>
  <si>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t>2,2,2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</si>
  <si>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</si>
  <si>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t>2,2,3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</si>
  <si>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</si>
  <si>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t>2,2,4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</si>
  <si>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</si>
  <si>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t>2,2,5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</si>
  <si>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</si>
  <si>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t>2,2,6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</si>
  <si>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</si>
  <si>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t>2,3,1</t>
  </si>
  <si>
    <t>2,3,2</t>
  </si>
  <si>
    <t>2,3,3</t>
  </si>
  <si>
    <t>2,3,4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</si>
  <si>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</si>
  <si>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t xml:space="preserve">Működési c.önkormányzati egyéb bevételek </t>
  </si>
  <si>
    <t>Nem lakás célú bérlemények bérleti díja</t>
  </si>
  <si>
    <t>2,7,1</t>
  </si>
  <si>
    <t>Ebből:      állami támogatás</t>
  </si>
  <si>
    <t>2,7,2</t>
  </si>
  <si>
    <t xml:space="preserve">               szja normatív módon elosztott része</t>
  </si>
  <si>
    <t>2,8,1</t>
  </si>
  <si>
    <t xml:space="preserve">         Ebből: Tűzoltóság állami támogatása</t>
  </si>
  <si>
    <t>Színházi támogatás</t>
  </si>
  <si>
    <t>2,9,1</t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</si>
  <si>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művészeti kiadásokhoz</t>
    </r>
  </si>
  <si>
    <t xml:space="preserve">Működési célú egyéb központi támogatások </t>
  </si>
  <si>
    <t xml:space="preserve">Működési célú átvett pénzeszközök </t>
  </si>
  <si>
    <t>Önkormányzat működési célú pénzmaradványa</t>
  </si>
  <si>
    <t>Polg. H. Gondn.előző évi pénzmaradványa</t>
  </si>
  <si>
    <t>Polg.Hivatal Gondn. működési célú bevételei</t>
  </si>
  <si>
    <t>Önkormányzat működési célú bevételei összesen</t>
  </si>
  <si>
    <t>I.</t>
  </si>
  <si>
    <t>Intézmény és önkormányzat műk. célú bevételei(1+2)</t>
  </si>
  <si>
    <t>II.Felhalmozási  célu bevételek</t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</si>
  <si>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</si>
  <si>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</si>
  <si>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felhalmozási- és tőkejellegű bevételek 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</si>
  <si>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felhalmozási c.átvett pénzeszközök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</si>
  <si>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c.pénzmaradvány</t>
    </r>
  </si>
  <si>
    <t xml:space="preserve">Áfa megtérülés                                                  </t>
  </si>
  <si>
    <t>4.</t>
  </si>
  <si>
    <t xml:space="preserve">Vizi közmű koncessziós díj </t>
  </si>
  <si>
    <t xml:space="preserve">Építési telek-és ingatlaneladás </t>
  </si>
  <si>
    <t>Részvények , értékpapírok értékesítése</t>
  </si>
  <si>
    <t>8.</t>
  </si>
  <si>
    <t>9.</t>
  </si>
  <si>
    <t>10.</t>
  </si>
  <si>
    <t xml:space="preserve">Felhalmozási célú átvett pénzeszközök </t>
  </si>
  <si>
    <t>11.</t>
  </si>
  <si>
    <t>Fejlesztési célu egyéb központi támogatás</t>
  </si>
  <si>
    <t>12.</t>
  </si>
  <si>
    <t>13.</t>
  </si>
  <si>
    <t>Önkormányzat  felhalmozási célú bevételei összesen</t>
  </si>
  <si>
    <t>II.</t>
  </si>
  <si>
    <t>Intézmény és önkormányzat felh. célú bevételei (1+2)</t>
  </si>
  <si>
    <t>összesen (I +II )</t>
  </si>
  <si>
    <t>III.</t>
  </si>
  <si>
    <t>Hitelek</t>
  </si>
  <si>
    <t>ebből:felhalmozási célú hitel</t>
  </si>
  <si>
    <t>Bevételek mindösszesen (I+II+III)</t>
  </si>
  <si>
    <t>Kiadások</t>
  </si>
  <si>
    <t>I.Működési célu kiadások</t>
  </si>
  <si>
    <t xml:space="preserve">Intézményi  működési célú kiadások 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</si>
  <si>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</si>
  <si>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</si>
  <si>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</si>
  <si>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t>1,3,1</t>
  </si>
  <si>
    <t xml:space="preserve">                 ebből:pénzmaradvány tartalék</t>
  </si>
  <si>
    <t>1,3,2</t>
  </si>
  <si>
    <t xml:space="preserve">                          :dologi kiadás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</si>
  <si>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c.átadás, kölcsön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</si>
  <si>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</si>
  <si>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t xml:space="preserve">Önkormányzati működési kiadások 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</si>
  <si>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</si>
  <si>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t>2,1,3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</si>
  <si>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</si>
  <si>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t>2,1,3,1</t>
  </si>
  <si>
    <t xml:space="preserve">                  ebből:pénzmaradvány tartalék</t>
  </si>
  <si>
    <t>2,1,3,2</t>
  </si>
  <si>
    <t xml:space="preserve">                            dologi kiadás</t>
  </si>
  <si>
    <t>2,1,4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</si>
  <si>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pénzeszközátadás,támogatások</t>
    </r>
  </si>
  <si>
    <t>2,1,4,1</t>
  </si>
  <si>
    <t xml:space="preserve">               Ebből: = szociálpolitikai feladat </t>
  </si>
  <si>
    <t>Folyószámlahitel  kamata</t>
  </si>
  <si>
    <t>Folyószámlahitel  törlesztése</t>
  </si>
  <si>
    <t xml:space="preserve">Működési célú céltartalékok </t>
  </si>
  <si>
    <t>Előző évi normatív hozzájárulás és közp.tám.visszafizetése</t>
  </si>
  <si>
    <t>Önkormányzat működési c. kiadásai  összesen(2,1+2,2...+2,7)</t>
  </si>
  <si>
    <t>Működési c. pótigények</t>
  </si>
  <si>
    <t>Intézmény és önkormányzat működési kiadásai (1+2)</t>
  </si>
  <si>
    <t>II. Felhalmozási c. kiadások</t>
  </si>
  <si>
    <t>Intézményi felhalmozási c.kiadások</t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</si>
  <si>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c.átadás, kölcsön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</si>
  <si>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</si>
  <si>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kiadások</t>
    </r>
  </si>
  <si>
    <t xml:space="preserve">Önkormányzatnál:intézményi felújítás </t>
  </si>
  <si>
    <t>Lakás- és nem lakás célu ingatlanok felújítása</t>
  </si>
  <si>
    <t>Fejlesztési c.hitel törlesztése és kamata</t>
  </si>
  <si>
    <t>Önkormányzati felh. és felhl.jellegű kiadások, átadások</t>
  </si>
  <si>
    <t>Felhalmozási célú egyéb kiadások,átadások</t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</si>
  <si>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</si>
  <si>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</si>
  <si>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t>2,7,3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</si>
  <si>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</si>
  <si>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Bérlakások és garázsértékesítésből  HM-et megillető rész</t>
  </si>
  <si>
    <t>Önkormányzati felhalmozási c.kiadások összesen</t>
  </si>
  <si>
    <t>Felhalmozási c. pótigények</t>
  </si>
  <si>
    <t>Intézmény és önkormányzat felhalmozási célú kiadásai(1+2)</t>
  </si>
  <si>
    <t>Kiadások  mindösszesen(I+II  )</t>
  </si>
  <si>
    <t xml:space="preserve">Létszám összesen (3/a.sz.melléklet)           fő                     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</si>
  <si>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személyi jövedelemadó kiegészítés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</si>
  <si>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helyben maradó része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</si>
  <si>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gépjárműadó </t>
    </r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</si>
  <si>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működtetéséhez hozzájárulás</t>
    </r>
  </si>
  <si>
    <t xml:space="preserve">          folyószámla hitel</t>
  </si>
  <si>
    <t>Előirányzat</t>
  </si>
  <si>
    <t>II.Felhalmozási célu bevételek</t>
  </si>
  <si>
    <t>Összesen  bevételek (I+II)</t>
  </si>
  <si>
    <t>ei.</t>
  </si>
  <si>
    <t xml:space="preserve">Intézményi c.műk.bevételek </t>
  </si>
  <si>
    <t xml:space="preserve">Intézményi c.felh..bevételek </t>
  </si>
  <si>
    <t xml:space="preserve">Intézményi .bevételek </t>
  </si>
  <si>
    <t>Intézményi műk.c.támogatás (halmozódás )</t>
  </si>
  <si>
    <t>Intézményi felh.c.tám. (halmozódás )</t>
  </si>
  <si>
    <t>Intézményi támogatás</t>
  </si>
  <si>
    <t>Intézm. műk. c.bevételek (halmozódás nélkül)</t>
  </si>
  <si>
    <t>Intézményi felh. c.bev. (halm.nélkül)</t>
  </si>
  <si>
    <t xml:space="preserve">Intézményi bevételek </t>
  </si>
  <si>
    <t>Önkormányzati mük.c.bevételek</t>
  </si>
  <si>
    <t>Önkormányzati felh.c.bevételek</t>
  </si>
  <si>
    <t>Önkormányzati bevételek</t>
  </si>
  <si>
    <t>Működési célu bevételek összesen</t>
  </si>
  <si>
    <t>Felhalmozási célu bevételek összesen</t>
  </si>
  <si>
    <t>Bevételek összesen</t>
  </si>
  <si>
    <t>II.Felhalmozási c.kiadások</t>
  </si>
  <si>
    <t>Összesen kiadások (I+II)</t>
  </si>
  <si>
    <t>Intézményi c.műk.kiadások</t>
  </si>
  <si>
    <t>Intézményi c.felh.kiadások</t>
  </si>
  <si>
    <t>Intézményi kiadások</t>
  </si>
  <si>
    <t>Önk. műk.c.kiadások (halmozódással )</t>
  </si>
  <si>
    <t>Önk. felh.c.kiadások (halmozódásal )</t>
  </si>
  <si>
    <t xml:space="preserve">Önkormányzati kiadások </t>
  </si>
  <si>
    <t>Intézmények műk.c.támogatása</t>
  </si>
  <si>
    <t>Intézményi felh.c.támogatás</t>
  </si>
  <si>
    <t>Önkormányzati gazdálkodás műk.c.kiadásai</t>
  </si>
  <si>
    <t>Önkormányzati gazd. felh.c.kiadásai</t>
  </si>
  <si>
    <t>Önkormányzati gazd. kiadásai</t>
  </si>
  <si>
    <t>Pótigények összesen</t>
  </si>
  <si>
    <t>Működési célu kiadások összesen</t>
  </si>
  <si>
    <t>Felhalmozási célu kiadások összesen</t>
  </si>
  <si>
    <t>Kiadások összesen</t>
  </si>
  <si>
    <t>I.Működési célu költségvetés egyenlege</t>
  </si>
  <si>
    <t>II.Felh. c.költségv. egyenlege</t>
  </si>
  <si>
    <t>Összesen hitel, hiány(I+II)</t>
  </si>
  <si>
    <t>Működési költségvetés egyenlege ( hiány )</t>
  </si>
  <si>
    <t xml:space="preserve">Felh. célu  költségvetés egyenlege </t>
  </si>
  <si>
    <t xml:space="preserve">Hitel, hiány </t>
  </si>
  <si>
    <t>Megjegyzés : hiány = ( - )</t>
  </si>
  <si>
    <t xml:space="preserve">                        többlet = (+)</t>
  </si>
  <si>
    <t>eredeti</t>
  </si>
  <si>
    <t>mód.</t>
  </si>
  <si>
    <t>2, 10</t>
  </si>
  <si>
    <t>Horvát Kisebbségi Önkormányzat</t>
  </si>
  <si>
    <t>2005.évi</t>
  </si>
  <si>
    <t>Német Kisebbségi Önkormányzat</t>
  </si>
  <si>
    <t>Felhalmozási c. többlettámogatási igények</t>
  </si>
  <si>
    <t>Működési c. többlettámogatási igények</t>
  </si>
  <si>
    <t>Önkormányzat</t>
  </si>
  <si>
    <t xml:space="preserve">      ebből: központi támogatás</t>
  </si>
  <si>
    <t xml:space="preserve">                önkormányzati kiegészítés</t>
  </si>
  <si>
    <t xml:space="preserve">     ebből: pénzmaradvány tartaléka</t>
  </si>
  <si>
    <t xml:space="preserve">               dologi kiadás</t>
  </si>
  <si>
    <t xml:space="preserve">Lengyel Kisebbségi Önkormányzat </t>
  </si>
  <si>
    <t xml:space="preserve">  Költségvetési támogatás</t>
  </si>
  <si>
    <t xml:space="preserve">  Átvett pénzeszközök</t>
  </si>
  <si>
    <t xml:space="preserve">  Előző évi maradvány</t>
  </si>
  <si>
    <t xml:space="preserve">  Személyi juttatás</t>
  </si>
  <si>
    <t xml:space="preserve">  Munkaadót terhelő járulékok</t>
  </si>
  <si>
    <t xml:space="preserve">  Dologi jellegű kiadások</t>
  </si>
  <si>
    <t xml:space="preserve">  Átadás, támogatás</t>
  </si>
  <si>
    <t xml:space="preserve">  Felhalmozási kiadások</t>
  </si>
  <si>
    <t>Intézményi műk.c.támogatás (halm. )</t>
  </si>
  <si>
    <t>Intézm. műk. c.bevételek (halm. nélkül)</t>
  </si>
  <si>
    <t>Önk. műk.c.kiadások (halm. )</t>
  </si>
  <si>
    <t>Működési c.pótigéy</t>
  </si>
  <si>
    <t>2006.évi</t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</si>
  <si>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pályázati támogatás (Déryné Vándorszíntársulat)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</si>
  <si>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kölcsön visszatérülése</t>
    </r>
  </si>
  <si>
    <t>I.Működési célú kiadások</t>
  </si>
  <si>
    <t>I.Működési célú bevételek</t>
  </si>
  <si>
    <t>II.Felhalmozási  célú bevételek</t>
  </si>
  <si>
    <t>Talajterhelési díj</t>
  </si>
  <si>
    <t>2,8,2</t>
  </si>
  <si>
    <t>2,10,1</t>
  </si>
  <si>
    <t>2,10,2</t>
  </si>
  <si>
    <t>2,10,3</t>
  </si>
  <si>
    <t>Személyi juttatás és járulékok 1-4 %-os zárolása</t>
  </si>
  <si>
    <t>2,10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</si>
  <si>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célú kölcsön visszatérülése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</si>
  <si>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OEP-től</t>
    </r>
    <r>
      <rPr>
        <sz val="10"/>
        <rFont val="Times New Roman CE"/>
        <family val="1"/>
      </rPr>
      <t xml:space="preserve"> felhalmozási c.átvett pénzeszköz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</si>
  <si>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 xml:space="preserve">OEP-től </t>
    </r>
    <r>
      <rPr>
        <sz val="10"/>
        <rFont val="Times New Roman"/>
        <family val="1"/>
      </rPr>
      <t xml:space="preserve">működési c.átvett pénzeszközök 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</si>
  <si>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OEP-től</t>
    </r>
    <r>
      <rPr>
        <sz val="10"/>
        <rFont val="Times New Roman"/>
        <family val="1"/>
      </rPr>
      <t xml:space="preserve"> működési c.átvett pénzeszközök </t>
    </r>
  </si>
  <si>
    <t>Polg.Hivatal Gondn. felhalmozási célú pénzmaradványa</t>
  </si>
  <si>
    <t>14.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</si>
</sst>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\ "/>
    <numFmt numFmtId="166" formatCode="#,##0\ \ "/>
    <numFmt numFmtId="167" formatCode="#,##0\ \ \ 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28">
    <font>
      <sz val="10"/>
      <name val="Arial CE"/>
      <family val="0"/>
    </font>
    <font>
      <sz val="9"/>
      <name val="Times New Roman CE"/>
      <family val="1"/>
    </font>
    <font>
      <sz val="9"/>
      <color indexed="10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11"/>
      <color indexed="10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color indexed="10"/>
      <name val="Times New Roman CE"/>
      <family val="1"/>
    </font>
    <font>
      <sz val="10"/>
      <color indexed="10"/>
      <name val="Times New Roman"/>
      <family val="1"/>
    </font>
    <font>
      <sz val="10"/>
      <name val="Wingdings"/>
      <family val="0"/>
    </font>
    <font>
      <sz val="10"/>
      <color indexed="8"/>
      <name val="Times New Roman CE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i/>
      <sz val="11"/>
      <name val="Times New Roman CE"/>
      <family val="1"/>
    </font>
    <font>
      <sz val="8"/>
      <name val="Times New Roman CE"/>
      <family val="1"/>
    </font>
    <font>
      <sz val="11"/>
      <name val="Times New Roman"/>
      <family val="1"/>
    </font>
    <font>
      <sz val="10"/>
      <color indexed="10"/>
      <name val="Arial CE"/>
      <family val="0"/>
    </font>
    <font>
      <b/>
      <u val="single"/>
      <sz val="12"/>
      <name val="Times New Roman CE"/>
      <family val="1"/>
    </font>
    <font>
      <sz val="12"/>
      <color indexed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color indexed="12"/>
      <name val="Times New Roman CE"/>
      <family val="1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/>
    </xf>
    <xf numFmtId="0" fontId="6" fillId="2" borderId="4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left"/>
    </xf>
    <xf numFmtId="0" fontId="12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left"/>
      <protection locked="0"/>
    </xf>
    <xf numFmtId="0" fontId="12" fillId="3" borderId="6" xfId="0" applyFont="1" applyFill="1" applyBorder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/>
      <protection locked="0"/>
    </xf>
    <xf numFmtId="0" fontId="12" fillId="3" borderId="4" xfId="0" applyFont="1" applyFill="1" applyBorder="1" applyAlignment="1" applyProtection="1">
      <alignment/>
      <protection locked="0"/>
    </xf>
    <xf numFmtId="0" fontId="15" fillId="3" borderId="4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/>
      <protection locked="0"/>
    </xf>
    <xf numFmtId="0" fontId="12" fillId="3" borderId="3" xfId="0" applyFont="1" applyFill="1" applyBorder="1" applyAlignment="1" applyProtection="1">
      <alignment/>
      <protection locked="0"/>
    </xf>
    <xf numFmtId="0" fontId="15" fillId="3" borderId="3" xfId="0" applyFont="1" applyFill="1" applyBorder="1" applyAlignment="1" applyProtection="1">
      <alignment/>
      <protection/>
    </xf>
    <xf numFmtId="0" fontId="12" fillId="3" borderId="3" xfId="0" applyFont="1" applyFill="1" applyBorder="1" applyAlignment="1" applyProtection="1">
      <alignment/>
      <protection/>
    </xf>
    <xf numFmtId="0" fontId="6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/>
    </xf>
    <xf numFmtId="0" fontId="12" fillId="3" borderId="3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2" fillId="3" borderId="2" xfId="0" applyFont="1" applyFill="1" applyBorder="1" applyAlignment="1">
      <alignment/>
    </xf>
    <xf numFmtId="0" fontId="15" fillId="3" borderId="2" xfId="0" applyFont="1" applyFill="1" applyBorder="1" applyAlignment="1" applyProtection="1">
      <alignment/>
      <protection/>
    </xf>
    <xf numFmtId="0" fontId="12" fillId="2" borderId="7" xfId="0" applyFont="1" applyFill="1" applyBorder="1" applyAlignment="1">
      <alignment horizontal="centerContinuous"/>
    </xf>
    <xf numFmtId="0" fontId="16" fillId="2" borderId="8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Continuous"/>
    </xf>
    <xf numFmtId="0" fontId="6" fillId="3" borderId="0" xfId="0" applyFont="1" applyFill="1" applyBorder="1" applyAlignment="1" applyProtection="1">
      <alignment/>
      <protection locked="0"/>
    </xf>
    <xf numFmtId="0" fontId="6" fillId="3" borderId="0" xfId="0" applyFont="1" applyFill="1" applyBorder="1" applyAlignment="1" applyProtection="1">
      <alignment/>
      <protection/>
    </xf>
    <xf numFmtId="0" fontId="15" fillId="3" borderId="0" xfId="0" applyFont="1" applyFill="1" applyBorder="1" applyAlignment="1" applyProtection="1">
      <alignment/>
      <protection/>
    </xf>
    <xf numFmtId="0" fontId="12" fillId="2" borderId="10" xfId="0" applyFont="1" applyFill="1" applyBorder="1" applyAlignment="1">
      <alignment horizontal="centerContinuous"/>
    </xf>
    <xf numFmtId="0" fontId="16" fillId="2" borderId="11" xfId="0" applyFont="1" applyFill="1" applyBorder="1" applyAlignment="1">
      <alignment horizontal="left"/>
    </xf>
    <xf numFmtId="0" fontId="12" fillId="3" borderId="11" xfId="0" applyFont="1" applyFill="1" applyBorder="1" applyAlignment="1">
      <alignment/>
    </xf>
    <xf numFmtId="0" fontId="6" fillId="3" borderId="4" xfId="0" applyFont="1" applyFill="1" applyBorder="1" applyAlignment="1" applyProtection="1">
      <alignment horizontal="right"/>
      <protection locked="0"/>
    </xf>
    <xf numFmtId="0" fontId="6" fillId="3" borderId="4" xfId="0" applyFont="1" applyFill="1" applyBorder="1" applyAlignment="1" applyProtection="1">
      <alignment horizontal="right"/>
      <protection/>
    </xf>
    <xf numFmtId="0" fontId="6" fillId="3" borderId="3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/>
    </xf>
    <xf numFmtId="0" fontId="6" fillId="3" borderId="2" xfId="0" applyFont="1" applyFill="1" applyBorder="1" applyAlignment="1" applyProtection="1">
      <alignment horizontal="right"/>
      <protection locked="0"/>
    </xf>
    <xf numFmtId="0" fontId="6" fillId="3" borderId="2" xfId="0" applyFont="1" applyFill="1" applyBorder="1" applyAlignment="1" applyProtection="1">
      <alignment horizontal="right"/>
      <protection/>
    </xf>
    <xf numFmtId="0" fontId="16" fillId="2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/>
    </xf>
    <xf numFmtId="0" fontId="6" fillId="2" borderId="3" xfId="0" applyFont="1" applyFill="1" applyBorder="1" applyAlignment="1">
      <alignment horizontal="centerContinuous"/>
    </xf>
    <xf numFmtId="0" fontId="6" fillId="3" borderId="12" xfId="0" applyFont="1" applyFill="1" applyBorder="1" applyAlignment="1" applyProtection="1">
      <alignment horizontal="right"/>
      <protection locked="0"/>
    </xf>
    <xf numFmtId="0" fontId="6" fillId="3" borderId="12" xfId="0" applyFont="1" applyFill="1" applyBorder="1" applyAlignment="1" applyProtection="1">
      <alignment horizontal="right"/>
      <protection/>
    </xf>
    <xf numFmtId="0" fontId="15" fillId="3" borderId="12" xfId="0" applyFont="1" applyFill="1" applyBorder="1" applyAlignment="1" applyProtection="1">
      <alignment/>
      <protection/>
    </xf>
    <xf numFmtId="0" fontId="15" fillId="3" borderId="12" xfId="0" applyFont="1" applyFill="1" applyBorder="1" applyAlignment="1" applyProtection="1">
      <alignment/>
      <protection locked="0"/>
    </xf>
    <xf numFmtId="0" fontId="6" fillId="3" borderId="12" xfId="0" applyFont="1" applyFill="1" applyBorder="1" applyAlignment="1" applyProtection="1">
      <alignment/>
      <protection locked="0"/>
    </xf>
    <xf numFmtId="0" fontId="6" fillId="3" borderId="12" xfId="0" applyFont="1" applyFill="1" applyBorder="1" applyAlignment="1" applyProtection="1">
      <alignment/>
      <protection/>
    </xf>
    <xf numFmtId="0" fontId="6" fillId="3" borderId="3" xfId="0" applyFont="1" applyFill="1" applyBorder="1" applyAlignment="1" applyProtection="1">
      <alignment/>
      <protection locked="0"/>
    </xf>
    <xf numFmtId="0" fontId="6" fillId="3" borderId="3" xfId="0" applyFont="1" applyFill="1" applyBorder="1" applyAlignment="1" applyProtection="1">
      <alignment/>
      <protection/>
    </xf>
    <xf numFmtId="0" fontId="15" fillId="3" borderId="3" xfId="0" applyFont="1" applyFill="1" applyBorder="1" applyAlignment="1" applyProtection="1">
      <alignment horizontal="right"/>
      <protection locked="0"/>
    </xf>
    <xf numFmtId="0" fontId="15" fillId="3" borderId="3" xfId="0" applyFont="1" applyFill="1" applyBorder="1" applyAlignment="1" applyProtection="1">
      <alignment horizontal="right"/>
      <protection/>
    </xf>
    <xf numFmtId="0" fontId="15" fillId="3" borderId="3" xfId="0" applyFont="1" applyFill="1" applyBorder="1" applyAlignment="1" applyProtection="1">
      <alignment/>
      <protection locked="0"/>
    </xf>
    <xf numFmtId="0" fontId="10" fillId="3" borderId="3" xfId="0" applyFont="1" applyFill="1" applyBorder="1" applyAlignment="1" applyProtection="1">
      <alignment/>
      <protection locked="0"/>
    </xf>
    <xf numFmtId="0" fontId="10" fillId="3" borderId="3" xfId="0" applyFont="1" applyFill="1" applyBorder="1" applyAlignment="1" applyProtection="1">
      <alignment/>
      <protection/>
    </xf>
    <xf numFmtId="0" fontId="17" fillId="3" borderId="3" xfId="0" applyFont="1" applyFill="1" applyBorder="1" applyAlignment="1" applyProtection="1">
      <alignment/>
      <protection/>
    </xf>
    <xf numFmtId="0" fontId="12" fillId="2" borderId="1" xfId="0" applyFont="1" applyFill="1" applyBorder="1" applyAlignment="1">
      <alignment horizontal="centerContinuous"/>
    </xf>
    <xf numFmtId="0" fontId="13" fillId="2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/>
    </xf>
    <xf numFmtId="0" fontId="13" fillId="2" borderId="1" xfId="0" applyFont="1" applyFill="1" applyBorder="1" applyAlignment="1">
      <alignment horizontal="centerContinuous"/>
    </xf>
    <xf numFmtId="0" fontId="10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/>
    </xf>
    <xf numFmtId="0" fontId="10" fillId="2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/>
    </xf>
    <xf numFmtId="0" fontId="10" fillId="2" borderId="4" xfId="0" applyFont="1" applyFill="1" applyBorder="1" applyAlignment="1">
      <alignment horizontal="center"/>
    </xf>
    <xf numFmtId="0" fontId="15" fillId="3" borderId="4" xfId="0" applyFont="1" applyFill="1" applyBorder="1" applyAlignment="1" applyProtection="1">
      <alignment/>
      <protection locked="0"/>
    </xf>
    <xf numFmtId="0" fontId="6" fillId="3" borderId="4" xfId="0" applyFont="1" applyFill="1" applyBorder="1" applyAlignment="1" applyProtection="1">
      <alignment/>
      <protection locked="0"/>
    </xf>
    <xf numFmtId="0" fontId="6" fillId="3" borderId="4" xfId="0" applyFont="1" applyFill="1" applyBorder="1" applyAlignment="1" applyProtection="1">
      <alignment/>
      <protection/>
    </xf>
    <xf numFmtId="0" fontId="10" fillId="2" borderId="5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2" fillId="3" borderId="1" xfId="0" applyFont="1" applyFill="1" applyBorder="1" applyAlignment="1">
      <alignment horizontal="right"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center"/>
    </xf>
    <xf numFmtId="0" fontId="12" fillId="3" borderId="0" xfId="0" applyFont="1" applyFill="1" applyAlignment="1">
      <alignment/>
    </xf>
    <xf numFmtId="0" fontId="12" fillId="3" borderId="4" xfId="0" applyFont="1" applyFill="1" applyBorder="1" applyAlignment="1">
      <alignment horizontal="right"/>
    </xf>
    <xf numFmtId="0" fontId="6" fillId="3" borderId="2" xfId="0" applyFont="1" applyFill="1" applyBorder="1" applyAlignment="1" applyProtection="1">
      <alignment/>
      <protection locked="0"/>
    </xf>
    <xf numFmtId="0" fontId="10" fillId="2" borderId="1" xfId="0" applyFont="1" applyFill="1" applyBorder="1" applyAlignment="1">
      <alignment horizontal="centerContinuous"/>
    </xf>
    <xf numFmtId="0" fontId="10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3" fillId="2" borderId="10" xfId="0" applyFont="1" applyFill="1" applyBorder="1" applyAlignment="1">
      <alignment horizontal="centerContinuous"/>
    </xf>
    <xf numFmtId="0" fontId="13" fillId="2" borderId="11" xfId="0" applyFont="1" applyFill="1" applyBorder="1" applyAlignment="1">
      <alignment horizontal="left"/>
    </xf>
    <xf numFmtId="0" fontId="12" fillId="3" borderId="11" xfId="0" applyFont="1" applyFill="1" applyBorder="1" applyAlignment="1">
      <alignment horizontal="right"/>
    </xf>
    <xf numFmtId="0" fontId="13" fillId="2" borderId="5" xfId="0" applyFont="1" applyFill="1" applyBorder="1" applyAlignment="1">
      <alignment horizontal="centerContinuous"/>
    </xf>
    <xf numFmtId="0" fontId="16" fillId="2" borderId="6" xfId="0" applyFont="1" applyFill="1" applyBorder="1" applyAlignment="1">
      <alignment horizontal="left"/>
    </xf>
    <xf numFmtId="0" fontId="12" fillId="3" borderId="6" xfId="0" applyFont="1" applyFill="1" applyBorder="1" applyAlignment="1">
      <alignment/>
    </xf>
    <xf numFmtId="0" fontId="6" fillId="3" borderId="2" xfId="0" applyFont="1" applyFill="1" applyBorder="1" applyAlignment="1" applyProtection="1">
      <alignment/>
      <protection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/>
    </xf>
    <xf numFmtId="0" fontId="10" fillId="2" borderId="3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10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/>
    </xf>
    <xf numFmtId="0" fontId="6" fillId="2" borderId="0" xfId="0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/>
      <protection/>
    </xf>
    <xf numFmtId="0" fontId="6" fillId="3" borderId="0" xfId="0" applyFont="1" applyFill="1" applyAlignment="1" applyProtection="1">
      <alignment/>
      <protection/>
    </xf>
    <xf numFmtId="0" fontId="6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10" fillId="2" borderId="1" xfId="0" applyFont="1" applyFill="1" applyBorder="1" applyAlignment="1">
      <alignment horizontal="left"/>
    </xf>
    <xf numFmtId="0" fontId="13" fillId="0" borderId="0" xfId="0" applyFont="1" applyBorder="1" applyAlignment="1">
      <alignment horizontal="centerContinuous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3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6" fillId="3" borderId="0" xfId="0" applyFont="1" applyFill="1" applyAlignment="1">
      <alignment horizontal="right"/>
    </xf>
    <xf numFmtId="0" fontId="10" fillId="2" borderId="5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5" fillId="3" borderId="6" xfId="0" applyFont="1" applyFill="1" applyBorder="1" applyAlignment="1" applyProtection="1">
      <alignment/>
      <protection/>
    </xf>
    <xf numFmtId="0" fontId="12" fillId="3" borderId="13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12" fillId="3" borderId="2" xfId="0" applyFont="1" applyFill="1" applyBorder="1" applyAlignment="1" applyProtection="1">
      <alignment/>
      <protection locked="0"/>
    </xf>
    <xf numFmtId="0" fontId="4" fillId="5" borderId="4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6" fillId="6" borderId="7" xfId="0" applyFont="1" applyFill="1" applyBorder="1" applyAlignment="1">
      <alignment/>
    </xf>
    <xf numFmtId="0" fontId="6" fillId="6" borderId="8" xfId="0" applyFont="1" applyFill="1" applyBorder="1" applyAlignment="1">
      <alignment/>
    </xf>
    <xf numFmtId="0" fontId="6" fillId="6" borderId="14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4" fillId="5" borderId="3" xfId="0" applyFont="1" applyFill="1" applyBorder="1" applyAlignment="1">
      <alignment horizontal="centerContinuous"/>
    </xf>
    <xf numFmtId="0" fontId="4" fillId="6" borderId="3" xfId="0" applyFont="1" applyFill="1" applyBorder="1" applyAlignment="1">
      <alignment/>
    </xf>
    <xf numFmtId="0" fontId="6" fillId="6" borderId="10" xfId="0" applyFont="1" applyFill="1" applyBorder="1" applyAlignment="1">
      <alignment/>
    </xf>
    <xf numFmtId="0" fontId="6" fillId="6" borderId="11" xfId="0" applyFont="1" applyFill="1" applyBorder="1" applyAlignment="1">
      <alignment/>
    </xf>
    <xf numFmtId="0" fontId="6" fillId="6" borderId="15" xfId="0" applyFont="1" applyFill="1" applyBorder="1" applyAlignment="1">
      <alignment/>
    </xf>
    <xf numFmtId="0" fontId="4" fillId="6" borderId="3" xfId="0" applyFont="1" applyFill="1" applyBorder="1" applyAlignment="1">
      <alignment horizontal="centerContinuous"/>
    </xf>
    <xf numFmtId="0" fontId="19" fillId="5" borderId="3" xfId="0" applyFont="1" applyFill="1" applyBorder="1" applyAlignment="1">
      <alignment horizontal="centerContinuous"/>
    </xf>
    <xf numFmtId="0" fontId="4" fillId="5" borderId="4" xfId="0" applyFont="1" applyFill="1" applyBorder="1" applyAlignment="1">
      <alignment horizontal="centerContinuous"/>
    </xf>
    <xf numFmtId="0" fontId="19" fillId="6" borderId="3" xfId="0" applyFont="1" applyFill="1" applyBorder="1" applyAlignment="1">
      <alignment horizontal="centerContinuous"/>
    </xf>
    <xf numFmtId="0" fontId="4" fillId="6" borderId="4" xfId="0" applyFont="1" applyFill="1" applyBorder="1" applyAlignment="1">
      <alignment horizontal="centerContinuous"/>
    </xf>
    <xf numFmtId="0" fontId="4" fillId="5" borderId="2" xfId="0" applyFont="1" applyFill="1" applyBorder="1" applyAlignment="1">
      <alignment/>
    </xf>
    <xf numFmtId="0" fontId="4" fillId="6" borderId="2" xfId="0" applyFont="1" applyFill="1" applyBorder="1" applyAlignment="1">
      <alignment/>
    </xf>
    <xf numFmtId="0" fontId="12" fillId="0" borderId="4" xfId="0" applyFont="1" applyBorder="1" applyAlignment="1">
      <alignment/>
    </xf>
    <xf numFmtId="0" fontId="6" fillId="7" borderId="3" xfId="0" applyFont="1" applyFill="1" applyBorder="1" applyAlignment="1">
      <alignment/>
    </xf>
    <xf numFmtId="0" fontId="12" fillId="7" borderId="3" xfId="0" applyFont="1" applyFill="1" applyBorder="1" applyAlignment="1">
      <alignment/>
    </xf>
    <xf numFmtId="0" fontId="6" fillId="7" borderId="0" xfId="0" applyFont="1" applyFill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3" xfId="0" applyFont="1" applyBorder="1" applyAlignment="1">
      <alignment/>
    </xf>
    <xf numFmtId="0" fontId="6" fillId="0" borderId="1" xfId="0" applyFont="1" applyBorder="1" applyAlignment="1">
      <alignment horizontal="centerContinuous"/>
    </xf>
    <xf numFmtId="0" fontId="6" fillId="8" borderId="0" xfId="0" applyFont="1" applyFill="1" applyAlignment="1">
      <alignment/>
    </xf>
    <xf numFmtId="0" fontId="12" fillId="8" borderId="0" xfId="0" applyFont="1" applyFill="1" applyAlignment="1">
      <alignment/>
    </xf>
    <xf numFmtId="0" fontId="6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6" fillId="5" borderId="4" xfId="0" applyFont="1" applyFill="1" applyBorder="1" applyAlignment="1">
      <alignment/>
    </xf>
    <xf numFmtId="0" fontId="6" fillId="6" borderId="4" xfId="0" applyFont="1" applyFill="1" applyBorder="1" applyAlignment="1">
      <alignment/>
    </xf>
    <xf numFmtId="0" fontId="6" fillId="5" borderId="3" xfId="0" applyFont="1" applyFill="1" applyBorder="1" applyAlignment="1">
      <alignment/>
    </xf>
    <xf numFmtId="0" fontId="6" fillId="6" borderId="3" xfId="0" applyFont="1" applyFill="1" applyBorder="1" applyAlignment="1">
      <alignment/>
    </xf>
    <xf numFmtId="0" fontId="9" fillId="5" borderId="3" xfId="0" applyFont="1" applyFill="1" applyBorder="1" applyAlignment="1">
      <alignment horizontal="centerContinuous"/>
    </xf>
    <xf numFmtId="0" fontId="9" fillId="6" borderId="3" xfId="0" applyFont="1" applyFill="1" applyBorder="1" applyAlignment="1">
      <alignment horizontal="centerContinuous"/>
    </xf>
    <xf numFmtId="0" fontId="6" fillId="5" borderId="2" xfId="0" applyFont="1" applyFill="1" applyBorder="1" applyAlignment="1">
      <alignment/>
    </xf>
    <xf numFmtId="0" fontId="6" fillId="6" borderId="2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5" fillId="0" borderId="0" xfId="0" applyFont="1" applyAlignment="1">
      <alignment/>
    </xf>
    <xf numFmtId="0" fontId="21" fillId="0" borderId="0" xfId="0" applyFont="1" applyAlignment="1">
      <alignment/>
    </xf>
    <xf numFmtId="0" fontId="19" fillId="5" borderId="9" xfId="0" applyFont="1" applyFill="1" applyBorder="1" applyAlignment="1">
      <alignment horizontal="centerContinuous"/>
    </xf>
    <xf numFmtId="0" fontId="4" fillId="5" borderId="12" xfId="0" applyFont="1" applyFill="1" applyBorder="1" applyAlignment="1">
      <alignment horizontal="centerContinuous"/>
    </xf>
    <xf numFmtId="0" fontId="4" fillId="5" borderId="9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4" fillId="5" borderId="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Continuous"/>
    </xf>
    <xf numFmtId="0" fontId="4" fillId="6" borderId="2" xfId="0" applyFont="1" applyFill="1" applyBorder="1" applyAlignment="1">
      <alignment horizontal="center"/>
    </xf>
    <xf numFmtId="0" fontId="10" fillId="2" borderId="7" xfId="0" applyFont="1" applyFill="1" applyBorder="1" applyAlignment="1" applyProtection="1">
      <alignment/>
      <protection locked="0"/>
    </xf>
    <xf numFmtId="0" fontId="10" fillId="2" borderId="9" xfId="0" applyFont="1" applyFill="1" applyBorder="1" applyAlignment="1" applyProtection="1">
      <alignment/>
      <protection locked="0"/>
    </xf>
    <xf numFmtId="0" fontId="10" fillId="2" borderId="10" xfId="0" applyFont="1" applyFill="1" applyBorder="1" applyAlignment="1">
      <alignment/>
    </xf>
    <xf numFmtId="0" fontId="12" fillId="2" borderId="5" xfId="0" applyFont="1" applyFill="1" applyBorder="1" applyAlignment="1">
      <alignment horizontal="centerContinuous"/>
    </xf>
    <xf numFmtId="0" fontId="13" fillId="3" borderId="2" xfId="0" applyFont="1" applyFill="1" applyBorder="1" applyAlignment="1">
      <alignment/>
    </xf>
    <xf numFmtId="0" fontId="13" fillId="2" borderId="6" xfId="0" applyFont="1" applyFill="1" applyBorder="1" applyAlignment="1">
      <alignment/>
    </xf>
    <xf numFmtId="0" fontId="13" fillId="3" borderId="6" xfId="0" applyFont="1" applyFill="1" applyBorder="1" applyAlignment="1">
      <alignment/>
    </xf>
    <xf numFmtId="0" fontId="13" fillId="3" borderId="13" xfId="0" applyFont="1" applyFill="1" applyBorder="1" applyAlignment="1">
      <alignment/>
    </xf>
    <xf numFmtId="0" fontId="13" fillId="3" borderId="8" xfId="0" applyFont="1" applyFill="1" applyBorder="1" applyAlignment="1">
      <alignment/>
    </xf>
    <xf numFmtId="0" fontId="18" fillId="2" borderId="7" xfId="0" applyFont="1" applyFill="1" applyBorder="1" applyAlignment="1">
      <alignment/>
    </xf>
    <xf numFmtId="0" fontId="6" fillId="3" borderId="14" xfId="0" applyFont="1" applyFill="1" applyBorder="1" applyAlignment="1" applyProtection="1">
      <alignment/>
      <protection/>
    </xf>
    <xf numFmtId="0" fontId="10" fillId="2" borderId="8" xfId="0" applyFont="1" applyFill="1" applyBorder="1" applyAlignment="1">
      <alignment/>
    </xf>
    <xf numFmtId="0" fontId="13" fillId="2" borderId="2" xfId="0" applyFont="1" applyFill="1" applyBorder="1" applyAlignment="1">
      <alignment horizontal="left"/>
    </xf>
    <xf numFmtId="0" fontId="12" fillId="3" borderId="0" xfId="0" applyFont="1" applyFill="1" applyBorder="1" applyAlignment="1" applyProtection="1">
      <alignment/>
      <protection locked="0"/>
    </xf>
    <xf numFmtId="0" fontId="10" fillId="3" borderId="6" xfId="0" applyFont="1" applyFill="1" applyBorder="1" applyAlignment="1">
      <alignment horizontal="right"/>
    </xf>
    <xf numFmtId="0" fontId="6" fillId="3" borderId="6" xfId="0" applyFont="1" applyFill="1" applyBorder="1" applyAlignment="1" applyProtection="1">
      <alignment horizontal="right"/>
      <protection locked="0"/>
    </xf>
    <xf numFmtId="0" fontId="6" fillId="3" borderId="6" xfId="0" applyFont="1" applyFill="1" applyBorder="1" applyAlignment="1" applyProtection="1">
      <alignment horizontal="right"/>
      <protection/>
    </xf>
    <xf numFmtId="0" fontId="12" fillId="3" borderId="6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0" fontId="12" fillId="3" borderId="3" xfId="0" applyFont="1" applyFill="1" applyBorder="1" applyAlignment="1" applyProtection="1">
      <alignment horizontal="right"/>
      <protection locked="0"/>
    </xf>
    <xf numFmtId="0" fontId="12" fillId="3" borderId="2" xfId="0" applyFont="1" applyFill="1" applyBorder="1" applyAlignment="1" applyProtection="1">
      <alignment/>
      <protection/>
    </xf>
    <xf numFmtId="0" fontId="12" fillId="3" borderId="9" xfId="0" applyFont="1" applyFill="1" applyBorder="1" applyAlignment="1">
      <alignment/>
    </xf>
    <xf numFmtId="0" fontId="12" fillId="3" borderId="0" xfId="0" applyFont="1" applyFill="1" applyAlignment="1" applyProtection="1">
      <alignment/>
      <protection/>
    </xf>
    <xf numFmtId="0" fontId="12" fillId="3" borderId="0" xfId="0" applyFont="1" applyFill="1" applyBorder="1" applyAlignment="1">
      <alignment horizontal="right"/>
    </xf>
    <xf numFmtId="0" fontId="12" fillId="3" borderId="0" xfId="0" applyFont="1" applyFill="1" applyBorder="1" applyAlignment="1" applyProtection="1">
      <alignment/>
      <protection/>
    </xf>
    <xf numFmtId="0" fontId="6" fillId="3" borderId="13" xfId="0" applyFont="1" applyFill="1" applyBorder="1" applyAlignment="1">
      <alignment/>
    </xf>
    <xf numFmtId="0" fontId="7" fillId="0" borderId="4" xfId="0" applyFont="1" applyBorder="1" applyAlignment="1">
      <alignment/>
    </xf>
    <xf numFmtId="0" fontId="23" fillId="0" borderId="4" xfId="0" applyFont="1" applyBorder="1" applyAlignment="1">
      <alignment/>
    </xf>
    <xf numFmtId="0" fontId="23" fillId="0" borderId="3" xfId="0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3" xfId="0" applyNumberFormat="1" applyFont="1" applyBorder="1" applyAlignment="1">
      <alignment/>
    </xf>
    <xf numFmtId="0" fontId="0" fillId="0" borderId="0" xfId="0" applyAlignment="1">
      <alignment/>
    </xf>
    <xf numFmtId="3" fontId="7" fillId="0" borderId="4" xfId="0" applyNumberFormat="1" applyFont="1" applyBorder="1" applyAlignment="1">
      <alignment/>
    </xf>
    <xf numFmtId="167" fontId="7" fillId="0" borderId="0" xfId="0" applyNumberFormat="1" applyFont="1" applyAlignment="1">
      <alignment/>
    </xf>
    <xf numFmtId="167" fontId="7" fillId="0" borderId="1" xfId="0" applyNumberFormat="1" applyFont="1" applyBorder="1" applyAlignment="1">
      <alignment/>
    </xf>
    <xf numFmtId="167" fontId="7" fillId="0" borderId="3" xfId="0" applyNumberFormat="1" applyFont="1" applyBorder="1" applyAlignment="1">
      <alignment/>
    </xf>
    <xf numFmtId="167" fontId="7" fillId="0" borderId="2" xfId="0" applyNumberFormat="1" applyFont="1" applyBorder="1" applyAlignment="1">
      <alignment/>
    </xf>
    <xf numFmtId="0" fontId="7" fillId="0" borderId="8" xfId="0" applyFont="1" applyBorder="1" applyAlignment="1">
      <alignment/>
    </xf>
    <xf numFmtId="167" fontId="7" fillId="0" borderId="4" xfId="0" applyNumberFormat="1" applyFont="1" applyBorder="1" applyAlignment="1">
      <alignment/>
    </xf>
    <xf numFmtId="0" fontId="6" fillId="0" borderId="4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Continuous"/>
      <protection locked="0"/>
    </xf>
    <xf numFmtId="0" fontId="6" fillId="0" borderId="1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6" fillId="5" borderId="3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4" fillId="9" borderId="4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4" fillId="9" borderId="3" xfId="0" applyFont="1" applyFill="1" applyBorder="1" applyAlignment="1">
      <alignment/>
    </xf>
    <xf numFmtId="0" fontId="6" fillId="9" borderId="3" xfId="0" applyFont="1" applyFill="1" applyBorder="1" applyAlignment="1">
      <alignment horizontal="center"/>
    </xf>
    <xf numFmtId="0" fontId="19" fillId="9" borderId="3" xfId="0" applyFont="1" applyFill="1" applyBorder="1" applyAlignment="1">
      <alignment horizontal="centerContinuous"/>
    </xf>
    <xf numFmtId="0" fontId="4" fillId="9" borderId="2" xfId="0" applyFont="1" applyFill="1" applyBorder="1" applyAlignment="1">
      <alignment/>
    </xf>
    <xf numFmtId="0" fontId="6" fillId="9" borderId="2" xfId="0" applyFont="1" applyFill="1" applyBorder="1" applyAlignment="1">
      <alignment horizontal="center"/>
    </xf>
    <xf numFmtId="0" fontId="6" fillId="9" borderId="7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14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11" xfId="0" applyFont="1" applyFill="1" applyBorder="1" applyAlignment="1">
      <alignment/>
    </xf>
    <xf numFmtId="0" fontId="6" fillId="9" borderId="15" xfId="0" applyFont="1" applyFill="1" applyBorder="1" applyAlignment="1">
      <alignment/>
    </xf>
    <xf numFmtId="0" fontId="9" fillId="9" borderId="3" xfId="0" applyFont="1" applyFill="1" applyBorder="1" applyAlignment="1">
      <alignment horizontal="centerContinuous"/>
    </xf>
    <xf numFmtId="0" fontId="4" fillId="9" borderId="4" xfId="0" applyFont="1" applyFill="1" applyBorder="1" applyAlignment="1">
      <alignment horizontal="centerContinuous"/>
    </xf>
    <xf numFmtId="0" fontId="4" fillId="9" borderId="3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4" fillId="9" borderId="2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Continuous"/>
    </xf>
    <xf numFmtId="0" fontId="6" fillId="5" borderId="7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6" fillId="5" borderId="14" xfId="0" applyFont="1" applyFill="1" applyBorder="1" applyAlignment="1">
      <alignment/>
    </xf>
    <xf numFmtId="0" fontId="6" fillId="5" borderId="9" xfId="0" applyFont="1" applyFill="1" applyBorder="1" applyAlignment="1">
      <alignment/>
    </xf>
    <xf numFmtId="0" fontId="6" fillId="5" borderId="11" xfId="0" applyFont="1" applyFill="1" applyBorder="1" applyAlignment="1">
      <alignment/>
    </xf>
    <xf numFmtId="0" fontId="6" fillId="5" borderId="15" xfId="0" applyFont="1" applyFill="1" applyBorder="1" applyAlignment="1">
      <alignment/>
    </xf>
    <xf numFmtId="0" fontId="6" fillId="5" borderId="10" xfId="0" applyFont="1" applyFill="1" applyBorder="1" applyAlignment="1">
      <alignment/>
    </xf>
    <xf numFmtId="0" fontId="12" fillId="3" borderId="4" xfId="0" applyFont="1" applyFill="1" applyBorder="1" applyAlignment="1" applyProtection="1">
      <alignment/>
      <protection/>
    </xf>
    <xf numFmtId="0" fontId="12" fillId="3" borderId="13" xfId="0" applyFont="1" applyFill="1" applyBorder="1" applyAlignment="1" applyProtection="1">
      <alignment horizontal="right"/>
      <protection locked="0"/>
    </xf>
    <xf numFmtId="0" fontId="12" fillId="3" borderId="15" xfId="0" applyFont="1" applyFill="1" applyBorder="1" applyAlignment="1">
      <alignment/>
    </xf>
    <xf numFmtId="0" fontId="12" fillId="3" borderId="12" xfId="0" applyFont="1" applyFill="1" applyBorder="1" applyAlignment="1">
      <alignment/>
    </xf>
    <xf numFmtId="0" fontId="12" fillId="3" borderId="13" xfId="0" applyFont="1" applyFill="1" applyBorder="1" applyAlignment="1">
      <alignment horizontal="right"/>
    </xf>
    <xf numFmtId="0" fontId="0" fillId="3" borderId="2" xfId="0" applyFill="1" applyBorder="1" applyAlignment="1" applyProtection="1">
      <alignment/>
      <protection locked="0"/>
    </xf>
    <xf numFmtId="0" fontId="10" fillId="3" borderId="13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167" fontId="24" fillId="0" borderId="3" xfId="0" applyNumberFormat="1" applyFont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12" fillId="3" borderId="11" xfId="0" applyFon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49" fontId="6" fillId="2" borderId="3" xfId="0" applyNumberFormat="1" applyFont="1" applyFill="1" applyBorder="1" applyAlignment="1">
      <alignment horizontal="center"/>
    </xf>
    <xf numFmtId="0" fontId="12" fillId="8" borderId="8" xfId="0" applyFont="1" applyFill="1" applyBorder="1" applyAlignment="1">
      <alignment/>
    </xf>
    <xf numFmtId="0" fontId="12" fillId="8" borderId="11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8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2" fillId="3" borderId="3" xfId="0" applyFont="1" applyFill="1" applyBorder="1" applyAlignment="1" applyProtection="1">
      <alignment/>
      <protection locked="0"/>
    </xf>
    <xf numFmtId="0" fontId="27" fillId="3" borderId="4" xfId="0" applyFont="1" applyFill="1" applyBorder="1" applyAlignment="1">
      <alignment/>
    </xf>
    <xf numFmtId="0" fontId="27" fillId="3" borderId="6" xfId="0" applyFont="1" applyFill="1" applyBorder="1" applyAlignment="1">
      <alignment/>
    </xf>
    <xf numFmtId="0" fontId="27" fillId="3" borderId="13" xfId="0" applyFont="1" applyFill="1" applyBorder="1" applyAlignment="1">
      <alignment/>
    </xf>
    <xf numFmtId="0" fontId="27" fillId="3" borderId="3" xfId="0" applyFont="1" applyFill="1" applyBorder="1" applyAlignment="1">
      <alignment/>
    </xf>
    <xf numFmtId="0" fontId="27" fillId="3" borderId="2" xfId="0" applyFont="1" applyFill="1" applyBorder="1" applyAlignment="1">
      <alignment/>
    </xf>
    <xf numFmtId="0" fontId="27" fillId="3" borderId="3" xfId="0" applyFont="1" applyFill="1" applyBorder="1" applyAlignment="1" applyProtection="1">
      <alignment/>
      <protection/>
    </xf>
    <xf numFmtId="0" fontId="27" fillId="3" borderId="4" xfId="0" applyFont="1" applyFill="1" applyBorder="1" applyAlignment="1" applyProtection="1">
      <alignment/>
      <protection/>
    </xf>
    <xf numFmtId="0" fontId="27" fillId="3" borderId="2" xfId="0" applyFont="1" applyFill="1" applyBorder="1" applyAlignment="1" applyProtection="1">
      <alignment/>
      <protection/>
    </xf>
    <xf numFmtId="0" fontId="27" fillId="3" borderId="1" xfId="0" applyFont="1" applyFill="1" applyBorder="1" applyAlignment="1" applyProtection="1">
      <alignment/>
      <protection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8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view="pageBreakPreview" zoomScale="75" zoomScaleNormal="75" zoomScaleSheetLayoutView="75" workbookViewId="0" topLeftCell="A1">
      <selection activeCell="H12" sqref="H12"/>
    </sheetView>
  </sheetViews>
  <sheetFormatPr defaultColWidth="9.00390625" defaultRowHeight="12.75"/>
  <cols>
    <col min="1" max="1" width="7.00390625" style="0" customWidth="1"/>
    <col min="2" max="2" width="46.375" style="0" customWidth="1"/>
    <col min="3" max="4" width="10.375" style="0" hidden="1" customWidth="1"/>
    <col min="5" max="5" width="0" style="0" hidden="1" customWidth="1"/>
    <col min="6" max="8" width="11.75390625" style="0" customWidth="1"/>
  </cols>
  <sheetData>
    <row r="1" spans="1:8" ht="12.75">
      <c r="A1" s="11" t="s">
        <v>35</v>
      </c>
      <c r="B1" s="12" t="s">
        <v>16</v>
      </c>
      <c r="C1" s="11" t="str">
        <f>mérleg!C1</f>
        <v>2004.évi</v>
      </c>
      <c r="D1" s="11" t="str">
        <f>mérleg!D1</f>
        <v>2004.évi</v>
      </c>
      <c r="E1" s="11" t="str">
        <f>mérleg!E1</f>
        <v>2004.évi</v>
      </c>
      <c r="F1" s="11" t="str">
        <f>mérleg!F1</f>
        <v>2005.évi</v>
      </c>
      <c r="G1" s="11" t="s">
        <v>217</v>
      </c>
      <c r="H1" s="11" t="s">
        <v>239</v>
      </c>
    </row>
    <row r="2" spans="1:8" ht="12.75">
      <c r="A2" s="15" t="s">
        <v>37</v>
      </c>
      <c r="B2" s="16" t="s">
        <v>38</v>
      </c>
      <c r="C2" s="17" t="s">
        <v>39</v>
      </c>
      <c r="D2" s="18" t="s">
        <v>40</v>
      </c>
      <c r="E2" s="19" t="s">
        <v>41</v>
      </c>
      <c r="F2" s="17" t="s">
        <v>9</v>
      </c>
      <c r="G2" s="17" t="s">
        <v>42</v>
      </c>
      <c r="H2" s="17" t="s">
        <v>42</v>
      </c>
    </row>
    <row r="3" spans="1:8" ht="15.75">
      <c r="A3" s="306" t="s">
        <v>43</v>
      </c>
      <c r="B3" s="307"/>
      <c r="C3" s="308"/>
      <c r="D3" s="308"/>
      <c r="E3" s="308"/>
      <c r="F3" s="308"/>
      <c r="G3" s="307"/>
      <c r="H3" s="309"/>
    </row>
    <row r="4" spans="1:8" ht="12.75">
      <c r="A4" s="20">
        <v>1</v>
      </c>
      <c r="B4" s="21" t="s">
        <v>17</v>
      </c>
      <c r="C4" s="22">
        <f aca="true" t="shared" si="0" ref="C4:H4">SUM(C5:C8)</f>
        <v>1614196</v>
      </c>
      <c r="D4" s="22">
        <f t="shared" si="0"/>
        <v>1884472</v>
      </c>
      <c r="E4" s="22">
        <f t="shared" si="0"/>
        <v>0</v>
      </c>
      <c r="F4" s="22">
        <f t="shared" si="0"/>
        <v>1689930</v>
      </c>
      <c r="G4" s="22">
        <f t="shared" si="0"/>
        <v>1757528</v>
      </c>
      <c r="H4" s="22">
        <f t="shared" si="0"/>
        <v>1810254</v>
      </c>
    </row>
    <row r="5" spans="1:8" ht="12.75">
      <c r="A5" s="23">
        <v>1.1</v>
      </c>
      <c r="B5" s="186" t="s">
        <v>44</v>
      </c>
      <c r="C5" s="25">
        <f>mérleg!C5</f>
        <v>1145235</v>
      </c>
      <c r="D5" s="25">
        <f>mérleg!D5</f>
        <v>1236231</v>
      </c>
      <c r="E5" s="199">
        <f>mérleg!E5</f>
        <v>0</v>
      </c>
      <c r="F5" s="25">
        <f>mérleg!F5</f>
        <v>1084922</v>
      </c>
      <c r="G5" s="297">
        <f>ROUND(F5*1.04,0)</f>
        <v>1128319</v>
      </c>
      <c r="H5" s="297">
        <f>ROUND(G5*1.03,0)</f>
        <v>1162169</v>
      </c>
    </row>
    <row r="6" spans="1:8" ht="12.75">
      <c r="A6" s="27">
        <v>1.2</v>
      </c>
      <c r="B6" s="187" t="s">
        <v>255</v>
      </c>
      <c r="C6" s="29">
        <f>mérleg!C6</f>
        <v>187552</v>
      </c>
      <c r="D6" s="29">
        <f>mérleg!D6</f>
        <v>175367</v>
      </c>
      <c r="E6" s="199">
        <f>mérleg!E6</f>
        <v>0</v>
      </c>
      <c r="F6" s="29">
        <f>mérleg!F6</f>
        <v>176816</v>
      </c>
      <c r="G6" s="300">
        <f>ROUND(F6*1.04,0)</f>
        <v>183889</v>
      </c>
      <c r="H6" s="300">
        <f>ROUND(G6*1.03,0)</f>
        <v>189406</v>
      </c>
    </row>
    <row r="7" spans="1:8" ht="12.75">
      <c r="A7" s="32">
        <v>1.3</v>
      </c>
      <c r="B7" s="79" t="s">
        <v>45</v>
      </c>
      <c r="C7" s="29">
        <f>mérleg!C7</f>
        <v>28255</v>
      </c>
      <c r="D7" s="29">
        <f>mérleg!D7</f>
        <v>248148</v>
      </c>
      <c r="E7" s="199">
        <f>mérleg!E7</f>
        <v>0</v>
      </c>
      <c r="F7" s="29">
        <f>mérleg!F7</f>
        <v>22093</v>
      </c>
      <c r="G7" s="300">
        <f>ROUND(F7*1.04,0)</f>
        <v>22977</v>
      </c>
      <c r="H7" s="300">
        <f>ROUND(G7*1.03,0)</f>
        <v>23666</v>
      </c>
    </row>
    <row r="8" spans="1:8" ht="12.75">
      <c r="A8" s="32">
        <v>1.4</v>
      </c>
      <c r="B8" s="79" t="s">
        <v>46</v>
      </c>
      <c r="C8" s="134">
        <f>mérleg!C8</f>
        <v>253154</v>
      </c>
      <c r="D8" s="134">
        <f>mérleg!D8</f>
        <v>224726</v>
      </c>
      <c r="E8" s="285">
        <f>mérleg!E8</f>
        <v>0</v>
      </c>
      <c r="F8" s="134">
        <f>mérleg!F8</f>
        <v>406099</v>
      </c>
      <c r="G8" s="301">
        <f>ROUND(F8*1.04,0)</f>
        <v>422343</v>
      </c>
      <c r="H8" s="301">
        <f>ROUND(G8*1.03,0)</f>
        <v>435013</v>
      </c>
    </row>
    <row r="9" spans="1:8" ht="12.75">
      <c r="A9" s="189">
        <v>2.1</v>
      </c>
      <c r="B9" s="103" t="s">
        <v>18</v>
      </c>
      <c r="C9" s="29">
        <f>mérleg!C9</f>
        <v>250000</v>
      </c>
      <c r="D9" s="29">
        <f>mérleg!D9</f>
        <v>300000</v>
      </c>
      <c r="E9" s="29">
        <f>mérleg!E9</f>
        <v>250000</v>
      </c>
      <c r="F9" s="29">
        <f>mérleg!F9</f>
        <v>293000</v>
      </c>
      <c r="G9" s="298">
        <f>ROUND(F9*1.06,0)</f>
        <v>310580</v>
      </c>
      <c r="H9" s="299">
        <f>ROUND(G9*1.03,0)</f>
        <v>319897</v>
      </c>
    </row>
    <row r="10" spans="1:8" ht="12.75">
      <c r="A10" s="189">
        <v>2.2</v>
      </c>
      <c r="B10" s="103" t="s">
        <v>49</v>
      </c>
      <c r="C10" s="104">
        <f aca="true" t="shared" si="1" ref="C10:H10">SUM(C11:C16)</f>
        <v>2375100</v>
      </c>
      <c r="D10" s="104">
        <f t="shared" si="1"/>
        <v>2380600</v>
      </c>
      <c r="E10" s="104">
        <f t="shared" si="1"/>
        <v>0</v>
      </c>
      <c r="F10" s="104">
        <f t="shared" si="1"/>
        <v>2573100</v>
      </c>
      <c r="G10" s="104">
        <f t="shared" si="1"/>
        <v>2701755</v>
      </c>
      <c r="H10" s="130">
        <f t="shared" si="1"/>
        <v>2809825</v>
      </c>
    </row>
    <row r="11" spans="1:8" ht="12.75">
      <c r="A11" s="32" t="s">
        <v>50</v>
      </c>
      <c r="B11" s="79" t="s">
        <v>51</v>
      </c>
      <c r="C11" s="25">
        <f>mérleg!C11</f>
        <v>198000</v>
      </c>
      <c r="D11" s="25">
        <f>mérleg!D11</f>
        <v>198000</v>
      </c>
      <c r="E11" s="199">
        <f>mérleg!E11</f>
        <v>0</v>
      </c>
      <c r="F11" s="25">
        <f>mérleg!F11</f>
        <v>208000</v>
      </c>
      <c r="G11" s="297">
        <f aca="true" t="shared" si="2" ref="G11:G16">ROUND(F11*1.05,0)</f>
        <v>218400</v>
      </c>
      <c r="H11" s="297">
        <f aca="true" t="shared" si="3" ref="H11:H16">ROUND(G11*1.04,0)</f>
        <v>227136</v>
      </c>
    </row>
    <row r="12" spans="1:8" ht="12.75">
      <c r="A12" s="32" t="s">
        <v>52</v>
      </c>
      <c r="B12" s="79" t="s">
        <v>53</v>
      </c>
      <c r="C12" s="29">
        <f>mérleg!C12</f>
        <v>250000</v>
      </c>
      <c r="D12" s="29">
        <f>mérleg!D12</f>
        <v>250000</v>
      </c>
      <c r="E12" s="199">
        <f>mérleg!E12</f>
        <v>0</v>
      </c>
      <c r="F12" s="29">
        <f>mérleg!F12</f>
        <v>270000</v>
      </c>
      <c r="G12" s="300">
        <f t="shared" si="2"/>
        <v>283500</v>
      </c>
      <c r="H12" s="300">
        <f t="shared" si="3"/>
        <v>294840</v>
      </c>
    </row>
    <row r="13" spans="1:8" ht="12.75">
      <c r="A13" s="32" t="s">
        <v>54</v>
      </c>
      <c r="B13" s="79" t="s">
        <v>55</v>
      </c>
      <c r="C13" s="29">
        <f>mérleg!C13</f>
        <v>127000</v>
      </c>
      <c r="D13" s="29">
        <f>mérleg!D13</f>
        <v>132500</v>
      </c>
      <c r="E13" s="199">
        <f>mérleg!E13</f>
        <v>0</v>
      </c>
      <c r="F13" s="29">
        <f>mérleg!F13</f>
        <v>140000</v>
      </c>
      <c r="G13" s="300">
        <f t="shared" si="2"/>
        <v>147000</v>
      </c>
      <c r="H13" s="300">
        <f t="shared" si="3"/>
        <v>152880</v>
      </c>
    </row>
    <row r="14" spans="1:8" ht="12.75">
      <c r="A14" s="32" t="s">
        <v>56</v>
      </c>
      <c r="B14" s="79" t="s">
        <v>57</v>
      </c>
      <c r="C14" s="29">
        <f>mérleg!C14</f>
        <v>1760000</v>
      </c>
      <c r="D14" s="29">
        <f>mérleg!D14</f>
        <v>1760000</v>
      </c>
      <c r="E14" s="199">
        <f>mérleg!E14</f>
        <v>0</v>
      </c>
      <c r="F14" s="29">
        <f>mérleg!F14</f>
        <v>1915000</v>
      </c>
      <c r="G14" s="300">
        <f t="shared" si="2"/>
        <v>2010750</v>
      </c>
      <c r="H14" s="300">
        <f t="shared" si="3"/>
        <v>2091180</v>
      </c>
    </row>
    <row r="15" spans="1:8" ht="12.75">
      <c r="A15" s="32" t="s">
        <v>58</v>
      </c>
      <c r="B15" s="79" t="s">
        <v>59</v>
      </c>
      <c r="C15" s="29">
        <f>mérleg!C15</f>
        <v>2100</v>
      </c>
      <c r="D15" s="29">
        <f>mérleg!D15</f>
        <v>2100</v>
      </c>
      <c r="E15" s="199">
        <f>mérleg!E15</f>
        <v>0</v>
      </c>
      <c r="F15" s="29">
        <f>mérleg!F15</f>
        <v>2100</v>
      </c>
      <c r="G15" s="300">
        <f t="shared" si="2"/>
        <v>2205</v>
      </c>
      <c r="H15" s="300">
        <f t="shared" si="3"/>
        <v>2293</v>
      </c>
    </row>
    <row r="16" spans="1:8" ht="12.75">
      <c r="A16" s="27" t="s">
        <v>60</v>
      </c>
      <c r="B16" s="79" t="s">
        <v>61</v>
      </c>
      <c r="C16" s="29">
        <f>mérleg!C16</f>
        <v>38000</v>
      </c>
      <c r="D16" s="29">
        <f>mérleg!D16</f>
        <v>38000</v>
      </c>
      <c r="E16" s="199">
        <f>mérleg!E16</f>
        <v>0</v>
      </c>
      <c r="F16" s="29">
        <f>mérleg!F16</f>
        <v>38000</v>
      </c>
      <c r="G16" s="301">
        <f t="shared" si="2"/>
        <v>39900</v>
      </c>
      <c r="H16" s="301">
        <f t="shared" si="3"/>
        <v>41496</v>
      </c>
    </row>
    <row r="17" spans="1:8" ht="12.75">
      <c r="A17" s="189">
        <v>2.3</v>
      </c>
      <c r="B17" s="103" t="s">
        <v>19</v>
      </c>
      <c r="C17" s="104">
        <f aca="true" t="shared" si="4" ref="C17:H17">SUM(C18:C21)</f>
        <v>1651226</v>
      </c>
      <c r="D17" s="104">
        <f t="shared" si="4"/>
        <v>1661226</v>
      </c>
      <c r="E17" s="104">
        <f t="shared" si="4"/>
        <v>0</v>
      </c>
      <c r="F17" s="104">
        <f t="shared" si="4"/>
        <v>2065403</v>
      </c>
      <c r="G17" s="104">
        <f t="shared" si="4"/>
        <v>2199286</v>
      </c>
      <c r="H17" s="130">
        <f t="shared" si="4"/>
        <v>2284063</v>
      </c>
    </row>
    <row r="18" spans="1:8" ht="12.75">
      <c r="A18" s="32" t="s">
        <v>62</v>
      </c>
      <c r="B18" s="79" t="s">
        <v>165</v>
      </c>
      <c r="C18" s="25">
        <f>mérleg!C18</f>
        <v>825577</v>
      </c>
      <c r="D18" s="25">
        <f>mérleg!D18</f>
        <v>825577</v>
      </c>
      <c r="E18" s="199">
        <f>mérleg!E18</f>
        <v>0</v>
      </c>
      <c r="F18" s="25">
        <f>mérleg!F18</f>
        <v>854448</v>
      </c>
      <c r="G18" s="297">
        <f>ROUND(F18*1.1,0)</f>
        <v>939893</v>
      </c>
      <c r="H18" s="297">
        <f>ROUND(G18*1.05,0)</f>
        <v>986888</v>
      </c>
    </row>
    <row r="19" spans="1:8" ht="12.75">
      <c r="A19" s="32" t="s">
        <v>63</v>
      </c>
      <c r="B19" s="79" t="s">
        <v>164</v>
      </c>
      <c r="C19" s="29">
        <f>mérleg!C19</f>
        <v>518049</v>
      </c>
      <c r="D19" s="29">
        <f>mérleg!D19</f>
        <v>518049</v>
      </c>
      <c r="E19" s="199">
        <f>mérleg!E19</f>
        <v>0</v>
      </c>
      <c r="F19" s="29">
        <f>mérleg!F19</f>
        <v>880355</v>
      </c>
      <c r="G19" s="300">
        <f>ROUND(F19*1.04,0)</f>
        <v>915569</v>
      </c>
      <c r="H19" s="300">
        <f>ROUND(G19*1.03,0)</f>
        <v>943036</v>
      </c>
    </row>
    <row r="20" spans="1:8" ht="12.75">
      <c r="A20" s="32" t="s">
        <v>64</v>
      </c>
      <c r="B20" s="79" t="s">
        <v>166</v>
      </c>
      <c r="C20" s="29">
        <f>mérleg!C20</f>
        <v>305000</v>
      </c>
      <c r="D20" s="29">
        <f>mérleg!D20</f>
        <v>315000</v>
      </c>
      <c r="E20" s="199">
        <f>mérleg!E20</f>
        <v>0</v>
      </c>
      <c r="F20" s="29">
        <f>mérleg!F20</f>
        <v>330000</v>
      </c>
      <c r="G20" s="300">
        <f>ROUND(F20*1.04,0)</f>
        <v>343200</v>
      </c>
      <c r="H20" s="300">
        <f>ROUND(G20*1.03,0)</f>
        <v>353496</v>
      </c>
    </row>
    <row r="21" spans="1:8" ht="12.75">
      <c r="A21" s="55" t="s">
        <v>65</v>
      </c>
      <c r="B21" s="79" t="s">
        <v>66</v>
      </c>
      <c r="C21" s="29">
        <f>mérleg!C21</f>
        <v>2600</v>
      </c>
      <c r="D21" s="29">
        <f>mérleg!D21</f>
        <v>2600</v>
      </c>
      <c r="E21" s="199">
        <f>mérleg!E21</f>
        <v>0</v>
      </c>
      <c r="F21" s="29">
        <f>mérleg!F21</f>
        <v>600</v>
      </c>
      <c r="G21" s="300">
        <f>ROUND(F21*1.04,0)</f>
        <v>624</v>
      </c>
      <c r="H21" s="300">
        <f>ROUND(G21*1.03,0)</f>
        <v>643</v>
      </c>
    </row>
    <row r="22" spans="1:8" ht="12.75">
      <c r="A22" s="55">
        <v>2.4</v>
      </c>
      <c r="B22" s="79" t="s">
        <v>245</v>
      </c>
      <c r="C22" s="29">
        <f>mérleg!C22</f>
        <v>1000</v>
      </c>
      <c r="D22" s="29">
        <f>mérleg!D22</f>
        <v>1000</v>
      </c>
      <c r="E22" s="199">
        <f>mérleg!E22</f>
        <v>0</v>
      </c>
      <c r="F22" s="29">
        <f>mérleg!F22</f>
        <v>1000</v>
      </c>
      <c r="G22" s="131">
        <v>5000</v>
      </c>
      <c r="H22" s="131">
        <v>6000</v>
      </c>
    </row>
    <row r="23" spans="1:8" ht="12.75">
      <c r="A23" s="55">
        <v>2.5</v>
      </c>
      <c r="B23" s="79" t="s">
        <v>67</v>
      </c>
      <c r="C23" s="29">
        <f>mérleg!C23</f>
        <v>252419</v>
      </c>
      <c r="D23" s="29">
        <f>mérleg!D23</f>
        <v>269067</v>
      </c>
      <c r="E23" s="199">
        <f>mérleg!E23</f>
        <v>0</v>
      </c>
      <c r="F23" s="29">
        <f>mérleg!F23</f>
        <v>303892</v>
      </c>
      <c r="G23" s="300">
        <f>ROUND(F23*1.04,0)</f>
        <v>316048</v>
      </c>
      <c r="H23" s="300">
        <f>ROUND(G23*1.03,0)</f>
        <v>325529</v>
      </c>
    </row>
    <row r="24" spans="1:8" ht="12.75">
      <c r="A24" s="55">
        <v>2.6</v>
      </c>
      <c r="B24" s="79" t="s">
        <v>68</v>
      </c>
      <c r="C24" s="29">
        <f>mérleg!C24</f>
        <v>377000</v>
      </c>
      <c r="D24" s="29">
        <f>mérleg!D24</f>
        <v>368500</v>
      </c>
      <c r="E24" s="199">
        <f>mérleg!E24</f>
        <v>0</v>
      </c>
      <c r="F24" s="29">
        <f>mérleg!F24</f>
        <v>335000</v>
      </c>
      <c r="G24" s="131">
        <v>396000</v>
      </c>
      <c r="H24" s="131">
        <v>414000</v>
      </c>
    </row>
    <row r="25" spans="1:8" ht="12.75">
      <c r="A25" s="55">
        <v>2.7</v>
      </c>
      <c r="B25" s="79" t="s">
        <v>20</v>
      </c>
      <c r="C25" s="29">
        <f>mérleg!C25</f>
        <v>30000</v>
      </c>
      <c r="D25" s="29">
        <f>mérleg!D25</f>
        <v>35000</v>
      </c>
      <c r="E25" s="199">
        <f>mérleg!E25</f>
        <v>0</v>
      </c>
      <c r="F25" s="29">
        <f>mérleg!F25</f>
        <v>30000</v>
      </c>
      <c r="G25" s="131">
        <v>30000</v>
      </c>
      <c r="H25" s="131">
        <v>30000</v>
      </c>
    </row>
    <row r="26" spans="1:8" ht="12.75">
      <c r="A26" s="55">
        <v>2.8</v>
      </c>
      <c r="B26" s="79" t="s">
        <v>21</v>
      </c>
      <c r="C26" s="34">
        <f aca="true" t="shared" si="5" ref="C26:H26">(C27+C28)</f>
        <v>5844423</v>
      </c>
      <c r="D26" s="34">
        <f t="shared" si="5"/>
        <v>5845642</v>
      </c>
      <c r="E26" s="54">
        <f t="shared" si="5"/>
        <v>0</v>
      </c>
      <c r="F26" s="34">
        <f t="shared" si="5"/>
        <v>6103985</v>
      </c>
      <c r="G26" s="34">
        <f t="shared" si="5"/>
        <v>6348145</v>
      </c>
      <c r="H26" s="34">
        <f t="shared" si="5"/>
        <v>6538590</v>
      </c>
    </row>
    <row r="27" spans="1:8" ht="12.75">
      <c r="A27" s="32" t="s">
        <v>73</v>
      </c>
      <c r="B27" s="79" t="s">
        <v>70</v>
      </c>
      <c r="C27" s="29">
        <f>mérleg!C27</f>
        <v>4917766</v>
      </c>
      <c r="D27" s="29">
        <f>mérleg!D27</f>
        <v>4918389</v>
      </c>
      <c r="E27" s="199">
        <f>mérleg!E27</f>
        <v>0</v>
      </c>
      <c r="F27" s="29">
        <f>mérleg!F27</f>
        <v>5209218</v>
      </c>
      <c r="G27" s="300">
        <f aca="true" t="shared" si="6" ref="G27:G36">ROUND(F27*1.04,0)</f>
        <v>5417587</v>
      </c>
      <c r="H27" s="300">
        <f aca="true" t="shared" si="7" ref="H27:H37">ROUND(G27*1.03,0)</f>
        <v>5580115</v>
      </c>
    </row>
    <row r="28" spans="1:8" ht="12.75">
      <c r="A28" s="32" t="s">
        <v>246</v>
      </c>
      <c r="B28" s="79" t="s">
        <v>72</v>
      </c>
      <c r="C28" s="29">
        <f>mérleg!C28</f>
        <v>926657</v>
      </c>
      <c r="D28" s="29">
        <f>mérleg!D28</f>
        <v>927253</v>
      </c>
      <c r="E28" s="199">
        <f>mérleg!E28</f>
        <v>0</v>
      </c>
      <c r="F28" s="29">
        <f>mérleg!F28</f>
        <v>894767</v>
      </c>
      <c r="G28" s="300">
        <f t="shared" si="6"/>
        <v>930558</v>
      </c>
      <c r="H28" s="300">
        <f t="shared" si="7"/>
        <v>958475</v>
      </c>
    </row>
    <row r="29" spans="1:8" ht="12.75">
      <c r="A29" s="32">
        <v>2.9</v>
      </c>
      <c r="B29" s="79" t="s">
        <v>22</v>
      </c>
      <c r="C29" s="29">
        <f>mérleg!C29</f>
        <v>909474</v>
      </c>
      <c r="D29" s="29">
        <f>mérleg!D29</f>
        <v>920405</v>
      </c>
      <c r="E29" s="199">
        <f>mérleg!E29</f>
        <v>0</v>
      </c>
      <c r="F29" s="29">
        <f>mérleg!F29</f>
        <v>975284</v>
      </c>
      <c r="G29" s="300">
        <f t="shared" si="6"/>
        <v>1014295</v>
      </c>
      <c r="H29" s="300">
        <f t="shared" si="7"/>
        <v>1044724</v>
      </c>
    </row>
    <row r="30" spans="1:8" ht="12.75">
      <c r="A30" s="287" t="s">
        <v>76</v>
      </c>
      <c r="B30" s="79" t="s">
        <v>74</v>
      </c>
      <c r="C30" s="29">
        <f>mérleg!C30</f>
        <v>627294</v>
      </c>
      <c r="D30" s="29">
        <f>mérleg!D30</f>
        <v>638225</v>
      </c>
      <c r="E30" s="199">
        <f>mérleg!E30</f>
        <v>0</v>
      </c>
      <c r="F30" s="29">
        <f>mérleg!F30</f>
        <v>674821</v>
      </c>
      <c r="G30" s="300">
        <f t="shared" si="6"/>
        <v>701814</v>
      </c>
      <c r="H30" s="300">
        <f t="shared" si="7"/>
        <v>722868</v>
      </c>
    </row>
    <row r="31" spans="1:8" ht="12.75">
      <c r="A31" s="287" t="s">
        <v>251</v>
      </c>
      <c r="B31" s="79" t="s">
        <v>75</v>
      </c>
      <c r="C31" s="34" t="e">
        <f aca="true" t="shared" si="8" ref="C31:H31">SUM(C32:C34)</f>
        <v>#REF!</v>
      </c>
      <c r="D31" s="34" t="e">
        <f t="shared" si="8"/>
        <v>#REF!</v>
      </c>
      <c r="E31" s="34">
        <f t="shared" si="8"/>
        <v>0</v>
      </c>
      <c r="F31" s="34" t="e">
        <f t="shared" si="8"/>
        <v>#REF!</v>
      </c>
      <c r="G31" s="34">
        <f t="shared" si="8"/>
        <v>348993</v>
      </c>
      <c r="H31" s="34">
        <f t="shared" si="8"/>
        <v>359463</v>
      </c>
    </row>
    <row r="32" spans="1:8" ht="12.75">
      <c r="A32" s="32" t="s">
        <v>247</v>
      </c>
      <c r="B32" s="79" t="s">
        <v>167</v>
      </c>
      <c r="C32" s="29">
        <f>mérleg!C33</f>
        <v>200200</v>
      </c>
      <c r="D32" s="29">
        <f>mérleg!D33</f>
        <v>223200</v>
      </c>
      <c r="E32" s="199">
        <f>mérleg!E33</f>
        <v>0</v>
      </c>
      <c r="F32" s="29">
        <f>mérleg!F33</f>
        <v>223200</v>
      </c>
      <c r="G32" s="300">
        <f t="shared" si="6"/>
        <v>232128</v>
      </c>
      <c r="H32" s="300">
        <f t="shared" si="7"/>
        <v>239092</v>
      </c>
    </row>
    <row r="33" spans="1:8" ht="12.75">
      <c r="A33" s="32" t="s">
        <v>248</v>
      </c>
      <c r="B33" s="79" t="s">
        <v>77</v>
      </c>
      <c r="C33" s="29">
        <f>mérleg!C34</f>
        <v>113040</v>
      </c>
      <c r="D33" s="29">
        <f>mérleg!D34</f>
        <v>94549</v>
      </c>
      <c r="E33" s="199">
        <f>mérleg!E34</f>
        <v>0</v>
      </c>
      <c r="F33" s="29">
        <f>mérleg!F34</f>
        <v>103872</v>
      </c>
      <c r="G33" s="131">
        <v>116865</v>
      </c>
      <c r="H33" s="300">
        <f t="shared" si="7"/>
        <v>120371</v>
      </c>
    </row>
    <row r="34" spans="1:8" ht="12.75">
      <c r="A34" s="32" t="s">
        <v>249</v>
      </c>
      <c r="B34" s="33" t="s">
        <v>240</v>
      </c>
      <c r="C34" s="29" t="e">
        <f>mérleg!#REF!</f>
        <v>#REF!</v>
      </c>
      <c r="D34" s="29" t="e">
        <f>mérleg!#REF!</f>
        <v>#REF!</v>
      </c>
      <c r="E34" s="199"/>
      <c r="F34" s="29" t="e">
        <f>mérleg!#REF!</f>
        <v>#REF!</v>
      </c>
      <c r="G34" s="131">
        <v>0</v>
      </c>
      <c r="H34" s="131">
        <v>0</v>
      </c>
    </row>
    <row r="35" spans="1:8" ht="12.75">
      <c r="A35" s="32">
        <v>2.11</v>
      </c>
      <c r="B35" s="79" t="s">
        <v>78</v>
      </c>
      <c r="C35" s="29">
        <f>mérleg!C35</f>
        <v>2856</v>
      </c>
      <c r="D35" s="29">
        <f>mérleg!D35</f>
        <v>77932</v>
      </c>
      <c r="E35" s="199">
        <f>mérleg!E35</f>
        <v>0</v>
      </c>
      <c r="F35" s="29">
        <f>mérleg!F35</f>
        <v>38543</v>
      </c>
      <c r="G35" s="300">
        <f t="shared" si="6"/>
        <v>40085</v>
      </c>
      <c r="H35" s="300">
        <f t="shared" si="7"/>
        <v>41288</v>
      </c>
    </row>
    <row r="36" spans="1:8" ht="12.75">
      <c r="A36" s="32">
        <v>2.12</v>
      </c>
      <c r="B36" s="79" t="s">
        <v>26</v>
      </c>
      <c r="C36" s="29">
        <f>mérleg!C37</f>
        <v>7651</v>
      </c>
      <c r="D36" s="29">
        <f>mérleg!D37</f>
        <v>8463</v>
      </c>
      <c r="E36" s="199">
        <f>mérleg!E37</f>
        <v>0</v>
      </c>
      <c r="F36" s="29">
        <f>mérleg!F37</f>
        <v>8474</v>
      </c>
      <c r="G36" s="300">
        <f t="shared" si="6"/>
        <v>8813</v>
      </c>
      <c r="H36" s="300">
        <f t="shared" si="7"/>
        <v>9077</v>
      </c>
    </row>
    <row r="37" spans="1:8" ht="12.75">
      <c r="A37" s="32">
        <v>2.13</v>
      </c>
      <c r="B37" s="79" t="s">
        <v>79</v>
      </c>
      <c r="C37" s="29">
        <f>mérleg!C38</f>
        <v>149014</v>
      </c>
      <c r="D37" s="29">
        <f>mérleg!D38</f>
        <v>126903</v>
      </c>
      <c r="E37" s="199">
        <f>mérleg!E38</f>
        <v>0</v>
      </c>
      <c r="F37" s="29">
        <f>mérleg!F38</f>
        <v>196654</v>
      </c>
      <c r="G37" s="300">
        <f>ROUND((F37-15000)*1.04,0)</f>
        <v>188920</v>
      </c>
      <c r="H37" s="300">
        <f t="shared" si="7"/>
        <v>194588</v>
      </c>
    </row>
    <row r="38" spans="1:8" ht="12.75">
      <c r="A38" s="32">
        <v>2.14</v>
      </c>
      <c r="B38" s="79" t="s">
        <v>80</v>
      </c>
      <c r="C38" s="29">
        <f>mérleg!C39</f>
        <v>65959</v>
      </c>
      <c r="D38" s="29">
        <f>mérleg!D39</f>
        <v>98967</v>
      </c>
      <c r="E38" s="199">
        <f>mérleg!E39</f>
        <v>0</v>
      </c>
      <c r="F38" s="29">
        <f>mérleg!F39</f>
        <v>0</v>
      </c>
      <c r="G38" s="131">
        <v>0</v>
      </c>
      <c r="H38" s="131">
        <v>0</v>
      </c>
    </row>
    <row r="39" spans="1:8" ht="12.75">
      <c r="A39" s="32">
        <v>2.15</v>
      </c>
      <c r="B39" s="79" t="s">
        <v>81</v>
      </c>
      <c r="C39" s="29">
        <f>mérleg!C40</f>
        <v>0</v>
      </c>
      <c r="D39" s="29">
        <f>mérleg!D40</f>
        <v>60718</v>
      </c>
      <c r="E39" s="199">
        <f>mérleg!E40</f>
        <v>0</v>
      </c>
      <c r="F39" s="29">
        <f>mérleg!F40</f>
        <v>0</v>
      </c>
      <c r="G39" s="131">
        <v>0</v>
      </c>
      <c r="H39" s="131">
        <v>0</v>
      </c>
    </row>
    <row r="40" spans="1:8" ht="12.75">
      <c r="A40" s="32">
        <v>2.16</v>
      </c>
      <c r="B40" s="188" t="s">
        <v>82</v>
      </c>
      <c r="C40" s="134">
        <f>mérleg!C42</f>
        <v>0</v>
      </c>
      <c r="D40" s="134">
        <f>mérleg!D42</f>
        <v>480000</v>
      </c>
      <c r="E40" s="199">
        <f>mérleg!E42</f>
        <v>0</v>
      </c>
      <c r="F40" s="134">
        <f>mérleg!F42</f>
        <v>0</v>
      </c>
      <c r="G40" s="300">
        <f>ROUND(F40*1.04,0)</f>
        <v>0</v>
      </c>
      <c r="H40" s="300">
        <f>ROUND(G40*1.03,0)</f>
        <v>0</v>
      </c>
    </row>
    <row r="41" spans="1:8" ht="12.75">
      <c r="A41" s="70" t="s">
        <v>11</v>
      </c>
      <c r="B41" s="71" t="s">
        <v>83</v>
      </c>
      <c r="C41" s="190" t="e">
        <f>(C9+C10+C17+C23+C24+C25+C26+C29+C31+C35+C36+C37+C38+C39+C40)</f>
        <v>#REF!</v>
      </c>
      <c r="D41" s="190" t="e">
        <f>(D9+D10+D17+D23+D24+D25+D26+D29+D31+D35+D36+D37+D38+D39+D40)</f>
        <v>#REF!</v>
      </c>
      <c r="E41" s="190">
        <f>(E9+E10+E17+E23+E24+E25+E26+E29+E31+E35+E36+E37+E38+E39+E40)</f>
        <v>250000</v>
      </c>
      <c r="F41" s="190" t="e">
        <f>(F9+F10+F17+F23+F24+F25+F26+F29+F31+F35+F36+F37+F38+F39+F40+F22)</f>
        <v>#REF!</v>
      </c>
      <c r="G41" s="72">
        <f>(G9+G10+G17+G23+G24+G25+G26+G29+G31+G35+G36+G37+G38+G39+G40)</f>
        <v>13902920</v>
      </c>
      <c r="H41" s="72">
        <f>(H9+H10+H17+H23+H24+H25+H26+H29+H31+H35+H36+H37+H38+H39+H40)</f>
        <v>14371044</v>
      </c>
    </row>
    <row r="42" spans="1:8" ht="12.75">
      <c r="A42" s="73" t="s">
        <v>84</v>
      </c>
      <c r="B42" s="71" t="s">
        <v>85</v>
      </c>
      <c r="C42" s="72" t="e">
        <f aca="true" t="shared" si="9" ref="C42:H42">(C4+C41)</f>
        <v>#REF!</v>
      </c>
      <c r="D42" s="72" t="e">
        <f t="shared" si="9"/>
        <v>#REF!</v>
      </c>
      <c r="E42" s="72">
        <f t="shared" si="9"/>
        <v>250000</v>
      </c>
      <c r="F42" s="72" t="e">
        <f t="shared" si="9"/>
        <v>#REF!</v>
      </c>
      <c r="G42" s="72">
        <f t="shared" si="9"/>
        <v>15660448</v>
      </c>
      <c r="H42" s="72">
        <f t="shared" si="9"/>
        <v>16181298</v>
      </c>
    </row>
    <row r="43" spans="1:8" ht="15.75">
      <c r="A43" s="310" t="s">
        <v>86</v>
      </c>
      <c r="B43" s="310"/>
      <c r="C43" s="310"/>
      <c r="D43" s="310"/>
      <c r="E43" s="310"/>
      <c r="F43" s="310"/>
      <c r="G43" s="310"/>
      <c r="H43" s="310"/>
    </row>
    <row r="44" spans="1:8" ht="12.75">
      <c r="A44" s="87" t="s">
        <v>10</v>
      </c>
      <c r="B44" s="191" t="s">
        <v>24</v>
      </c>
      <c r="C44" s="194">
        <f aca="true" t="shared" si="10" ref="C44:H44">SUM(C45:C51)</f>
        <v>143417</v>
      </c>
      <c r="D44" s="194">
        <f t="shared" si="10"/>
        <v>228562</v>
      </c>
      <c r="E44" s="194">
        <f t="shared" si="10"/>
        <v>0</v>
      </c>
      <c r="F44" s="194">
        <f t="shared" si="10"/>
        <v>156770</v>
      </c>
      <c r="G44" s="192">
        <f t="shared" si="10"/>
        <v>163041</v>
      </c>
      <c r="H44" s="193">
        <f t="shared" si="10"/>
        <v>167932</v>
      </c>
    </row>
    <row r="45" spans="1:8" ht="12.75">
      <c r="A45" s="76">
        <v>1.1</v>
      </c>
      <c r="B45" s="79" t="s">
        <v>87</v>
      </c>
      <c r="C45" s="25">
        <f>mérleg!C47</f>
        <v>0</v>
      </c>
      <c r="D45" s="25">
        <f>mérleg!D47</f>
        <v>15978</v>
      </c>
      <c r="E45" s="199">
        <f>mérleg!E47</f>
        <v>0</v>
      </c>
      <c r="F45" s="25">
        <f>mérleg!F47</f>
        <v>0</v>
      </c>
      <c r="G45" s="300">
        <f aca="true" t="shared" si="11" ref="G45:G51">ROUND(F45*1.04,0)</f>
        <v>0</v>
      </c>
      <c r="H45" s="300">
        <f aca="true" t="shared" si="12" ref="H45:H51">ROUND(G45*1.03,0)</f>
        <v>0</v>
      </c>
    </row>
    <row r="46" spans="1:8" ht="12.75">
      <c r="A46" s="76">
        <v>1.2</v>
      </c>
      <c r="B46" s="79" t="s">
        <v>88</v>
      </c>
      <c r="C46" s="29">
        <f>mérleg!C48</f>
        <v>500</v>
      </c>
      <c r="D46" s="29">
        <f>mérleg!D48</f>
        <v>367</v>
      </c>
      <c r="E46" s="199">
        <f>mérleg!E48</f>
        <v>0</v>
      </c>
      <c r="F46" s="29">
        <f>mérleg!F48</f>
        <v>0</v>
      </c>
      <c r="G46" s="300">
        <f t="shared" si="11"/>
        <v>0</v>
      </c>
      <c r="H46" s="300">
        <f t="shared" si="12"/>
        <v>0</v>
      </c>
    </row>
    <row r="47" spans="1:8" ht="12.75">
      <c r="A47" s="76">
        <v>1.3</v>
      </c>
      <c r="B47" s="79" t="s">
        <v>89</v>
      </c>
      <c r="C47" s="29">
        <f>mérleg!C49</f>
        <v>2000</v>
      </c>
      <c r="D47" s="29">
        <f>mérleg!D49</f>
        <v>1789</v>
      </c>
      <c r="E47" s="199">
        <f>mérleg!E49</f>
        <v>0</v>
      </c>
      <c r="F47" s="29">
        <f>mérleg!F49</f>
        <v>600</v>
      </c>
      <c r="G47" s="300">
        <f t="shared" si="11"/>
        <v>624</v>
      </c>
      <c r="H47" s="300">
        <f t="shared" si="12"/>
        <v>643</v>
      </c>
    </row>
    <row r="48" spans="1:8" ht="12.75">
      <c r="A48" s="76">
        <v>1.4</v>
      </c>
      <c r="B48" s="79" t="s">
        <v>253</v>
      </c>
      <c r="C48" s="29">
        <f>mérleg!C50</f>
        <v>0</v>
      </c>
      <c r="D48" s="29">
        <f>mérleg!D50</f>
        <v>1567</v>
      </c>
      <c r="E48" s="199">
        <f>mérleg!E50</f>
        <v>0</v>
      </c>
      <c r="F48" s="29">
        <f>mérleg!F50</f>
        <v>0</v>
      </c>
      <c r="G48" s="300">
        <f t="shared" si="11"/>
        <v>0</v>
      </c>
      <c r="H48" s="300">
        <f t="shared" si="12"/>
        <v>0</v>
      </c>
    </row>
    <row r="49" spans="1:8" ht="12.75">
      <c r="A49" s="76">
        <v>1.5</v>
      </c>
      <c r="B49" s="79" t="s">
        <v>90</v>
      </c>
      <c r="C49" s="29">
        <f>mérleg!C51</f>
        <v>37551</v>
      </c>
      <c r="D49" s="29">
        <f>mérleg!D51</f>
        <v>112791</v>
      </c>
      <c r="E49" s="199">
        <f>mérleg!E51</f>
        <v>0</v>
      </c>
      <c r="F49" s="29">
        <f>mérleg!F51</f>
        <v>44880</v>
      </c>
      <c r="G49" s="300">
        <f t="shared" si="11"/>
        <v>46675</v>
      </c>
      <c r="H49" s="300">
        <f t="shared" si="12"/>
        <v>48075</v>
      </c>
    </row>
    <row r="50" spans="1:8" ht="12.75">
      <c r="A50" s="76">
        <v>1.6</v>
      </c>
      <c r="B50" s="33" t="s">
        <v>241</v>
      </c>
      <c r="C50" s="29">
        <f>mérleg!C52</f>
        <v>6100</v>
      </c>
      <c r="D50" s="29">
        <f>mérleg!D52</f>
        <v>6100</v>
      </c>
      <c r="E50" s="199">
        <f>mérleg!E52</f>
        <v>0</v>
      </c>
      <c r="F50" s="29">
        <f>mérleg!F52</f>
        <v>0</v>
      </c>
      <c r="G50" s="300">
        <f t="shared" si="11"/>
        <v>0</v>
      </c>
      <c r="H50" s="300">
        <f t="shared" si="12"/>
        <v>0</v>
      </c>
    </row>
    <row r="51" spans="1:8" ht="12.75">
      <c r="A51" s="78">
        <v>1.7</v>
      </c>
      <c r="B51" s="188" t="s">
        <v>91</v>
      </c>
      <c r="C51" s="134">
        <f>mérleg!C53</f>
        <v>97266</v>
      </c>
      <c r="D51" s="134">
        <f>mérleg!D53</f>
        <v>89970</v>
      </c>
      <c r="E51" s="199">
        <f>mérleg!E53</f>
        <v>0</v>
      </c>
      <c r="F51" s="134">
        <f>mérleg!F53</f>
        <v>111290</v>
      </c>
      <c r="G51" s="301">
        <f t="shared" si="11"/>
        <v>115742</v>
      </c>
      <c r="H51" s="301">
        <f t="shared" si="12"/>
        <v>119214</v>
      </c>
    </row>
    <row r="52" spans="1:8" ht="12.75">
      <c r="A52" s="79"/>
      <c r="B52" s="80"/>
      <c r="C52" s="81"/>
      <c r="D52" s="82"/>
      <c r="E52" s="82"/>
      <c r="F52" s="82"/>
      <c r="G52" s="82"/>
      <c r="H52" s="82"/>
    </row>
    <row r="53" spans="1:8" ht="12.75">
      <c r="A53" s="83" t="s">
        <v>11</v>
      </c>
      <c r="B53" s="195" t="s">
        <v>25</v>
      </c>
      <c r="C53" s="25">
        <f>mérleg!C55</f>
        <v>9509</v>
      </c>
      <c r="D53" s="25">
        <f>mérleg!D55</f>
        <v>32316</v>
      </c>
      <c r="E53" s="199">
        <f>mérleg!E55</f>
        <v>0</v>
      </c>
      <c r="F53" s="25">
        <f>mérleg!F55</f>
        <v>18150</v>
      </c>
      <c r="G53" s="196">
        <v>10000</v>
      </c>
      <c r="H53" s="86">
        <v>10000</v>
      </c>
    </row>
    <row r="54" spans="1:8" ht="12.75">
      <c r="A54" s="76" t="s">
        <v>12</v>
      </c>
      <c r="B54" s="79" t="s">
        <v>92</v>
      </c>
      <c r="C54" s="29">
        <f>mérleg!C56</f>
        <v>118794</v>
      </c>
      <c r="D54" s="29">
        <f>mérleg!D56</f>
        <v>123846</v>
      </c>
      <c r="E54" s="199">
        <f>mérleg!E56</f>
        <v>0</v>
      </c>
      <c r="F54" s="29">
        <f>mérleg!F56</f>
        <v>2702</v>
      </c>
      <c r="G54" s="61">
        <v>0</v>
      </c>
      <c r="H54" s="63">
        <v>0</v>
      </c>
    </row>
    <row r="55" spans="1:8" ht="12.75">
      <c r="A55" s="76" t="s">
        <v>93</v>
      </c>
      <c r="B55" s="79" t="s">
        <v>94</v>
      </c>
      <c r="C55" s="29">
        <f>mérleg!C57</f>
        <v>174560</v>
      </c>
      <c r="D55" s="29">
        <f>mérleg!D57</f>
        <v>218200</v>
      </c>
      <c r="E55" s="199">
        <f>mérleg!E57</f>
        <v>0</v>
      </c>
      <c r="F55" s="29">
        <f>mérleg!F57</f>
        <v>179622</v>
      </c>
      <c r="G55" s="131">
        <v>181540</v>
      </c>
      <c r="H55" s="131">
        <v>186990</v>
      </c>
    </row>
    <row r="56" spans="1:8" ht="12.75">
      <c r="A56" s="76" t="s">
        <v>13</v>
      </c>
      <c r="B56" s="79" t="s">
        <v>7</v>
      </c>
      <c r="C56" s="29">
        <f>mérleg!C58</f>
        <v>66000</v>
      </c>
      <c r="D56" s="29">
        <f>mérleg!D58</f>
        <v>66000</v>
      </c>
      <c r="E56" s="199">
        <f>mérleg!E58</f>
        <v>0</v>
      </c>
      <c r="F56" s="29">
        <f>mérleg!F58</f>
        <v>62000</v>
      </c>
      <c r="G56" s="61">
        <v>70000</v>
      </c>
      <c r="H56" s="63">
        <v>70000</v>
      </c>
    </row>
    <row r="57" spans="1:8" ht="12.75">
      <c r="A57" s="76" t="s">
        <v>14</v>
      </c>
      <c r="B57" s="79" t="s">
        <v>95</v>
      </c>
      <c r="C57" s="29">
        <f>mérleg!C59</f>
        <v>645759</v>
      </c>
      <c r="D57" s="29">
        <f>mérleg!D59</f>
        <v>669628</v>
      </c>
      <c r="E57" s="199">
        <f>mérleg!E59</f>
        <v>0</v>
      </c>
      <c r="F57" s="29">
        <f>mérleg!F59</f>
        <v>737779</v>
      </c>
      <c r="G57" s="57">
        <v>800000</v>
      </c>
      <c r="H57" s="50">
        <v>850000</v>
      </c>
    </row>
    <row r="58" spans="1:8" ht="12.75">
      <c r="A58" s="76" t="s">
        <v>15</v>
      </c>
      <c r="B58" s="79" t="s">
        <v>96</v>
      </c>
      <c r="C58" s="29">
        <f>mérleg!C60</f>
        <v>0</v>
      </c>
      <c r="D58" s="29">
        <f>mérleg!D60</f>
        <v>128</v>
      </c>
      <c r="E58" s="199">
        <f>mérleg!E60</f>
        <v>0</v>
      </c>
      <c r="F58" s="29">
        <f>mérleg!F60</f>
        <v>0</v>
      </c>
      <c r="G58" s="61">
        <v>0</v>
      </c>
      <c r="H58" s="63">
        <v>0</v>
      </c>
    </row>
    <row r="59" spans="1:8" ht="12.75">
      <c r="A59" s="76" t="s">
        <v>97</v>
      </c>
      <c r="B59" s="79" t="s">
        <v>27</v>
      </c>
      <c r="C59" s="29">
        <f>mérleg!C61</f>
        <v>0</v>
      </c>
      <c r="D59" s="29">
        <f>mérleg!D61</f>
        <v>800</v>
      </c>
      <c r="E59" s="199">
        <f>mérleg!E61</f>
        <v>0</v>
      </c>
      <c r="F59" s="29">
        <f>mérleg!F61</f>
        <v>0</v>
      </c>
      <c r="G59" s="61">
        <v>0</v>
      </c>
      <c r="H59" s="63">
        <v>0</v>
      </c>
    </row>
    <row r="60" spans="1:8" ht="12.75">
      <c r="A60" s="76" t="s">
        <v>98</v>
      </c>
      <c r="B60" s="79" t="s">
        <v>28</v>
      </c>
      <c r="C60" s="29">
        <f>mérleg!C62</f>
        <v>1096578</v>
      </c>
      <c r="D60" s="29">
        <f>mérleg!D62</f>
        <v>1239269</v>
      </c>
      <c r="E60" s="199">
        <f>mérleg!E62</f>
        <v>0</v>
      </c>
      <c r="F60" s="29">
        <f>mérleg!F62</f>
        <v>1383590</v>
      </c>
      <c r="G60" s="61">
        <v>0</v>
      </c>
      <c r="H60" s="63">
        <v>0</v>
      </c>
    </row>
    <row r="61" spans="1:8" ht="12.75">
      <c r="A61" s="76" t="s">
        <v>99</v>
      </c>
      <c r="B61" s="79" t="s">
        <v>100</v>
      </c>
      <c r="C61" s="29">
        <f>mérleg!C63</f>
        <v>603018</v>
      </c>
      <c r="D61" s="29">
        <f>mérleg!D63</f>
        <v>600576</v>
      </c>
      <c r="E61" s="199">
        <f>mérleg!E63</f>
        <v>0</v>
      </c>
      <c r="F61" s="29">
        <f>mérleg!F63</f>
        <v>196651</v>
      </c>
      <c r="G61" s="57">
        <v>50000</v>
      </c>
      <c r="H61" s="50">
        <v>60000</v>
      </c>
    </row>
    <row r="62" spans="1:8" ht="12.75">
      <c r="A62" s="76" t="s">
        <v>101</v>
      </c>
      <c r="B62" s="79" t="s">
        <v>102</v>
      </c>
      <c r="C62" s="29">
        <f>mérleg!C64</f>
        <v>49156</v>
      </c>
      <c r="D62" s="29">
        <f>mérleg!D64</f>
        <v>130238</v>
      </c>
      <c r="E62" s="199">
        <f>mérleg!E64</f>
        <v>0</v>
      </c>
      <c r="F62" s="29">
        <f>mérleg!F64</f>
        <v>46661</v>
      </c>
      <c r="G62" s="57">
        <v>7464</v>
      </c>
      <c r="H62" s="50">
        <v>0</v>
      </c>
    </row>
    <row r="63" spans="1:8" ht="12.75">
      <c r="A63" s="76" t="s">
        <v>103</v>
      </c>
      <c r="B63" s="79" t="s">
        <v>29</v>
      </c>
      <c r="C63" s="29">
        <f>mérleg!C65</f>
        <v>0</v>
      </c>
      <c r="D63" s="29">
        <f>mérleg!D65</f>
        <v>0</v>
      </c>
      <c r="E63" s="199">
        <f>mérleg!E65</f>
        <v>0</v>
      </c>
      <c r="F63" s="29">
        <f>mérleg!F65</f>
        <v>0</v>
      </c>
      <c r="G63" s="61">
        <v>0</v>
      </c>
      <c r="H63" s="63">
        <v>0</v>
      </c>
    </row>
    <row r="64" spans="1:8" ht="12.75">
      <c r="A64" s="76" t="s">
        <v>104</v>
      </c>
      <c r="B64" s="188" t="s">
        <v>30</v>
      </c>
      <c r="C64" s="134">
        <f>mérleg!C67</f>
        <v>0</v>
      </c>
      <c r="D64" s="134">
        <f>mérleg!D67</f>
        <v>0</v>
      </c>
      <c r="E64" s="199">
        <f>mérleg!E67</f>
        <v>0</v>
      </c>
      <c r="F64" s="134">
        <f>mérleg!F67</f>
        <v>0</v>
      </c>
      <c r="G64" s="57">
        <v>0</v>
      </c>
      <c r="H64" s="50">
        <v>0</v>
      </c>
    </row>
    <row r="65" spans="1:8" ht="12.75">
      <c r="A65" s="87" t="s">
        <v>11</v>
      </c>
      <c r="B65" s="75" t="s">
        <v>105</v>
      </c>
      <c r="C65" s="36">
        <f aca="true" t="shared" si="13" ref="C65:H65">(C53+C54+C55+C56+C57+C58+C59+C60+C61+C62+C63+C64)</f>
        <v>2763374</v>
      </c>
      <c r="D65" s="36">
        <f t="shared" si="13"/>
        <v>3081001</v>
      </c>
      <c r="E65" s="36">
        <f t="shared" si="13"/>
        <v>0</v>
      </c>
      <c r="F65" s="36">
        <f t="shared" si="13"/>
        <v>2627155</v>
      </c>
      <c r="G65" s="88">
        <f t="shared" si="13"/>
        <v>1119004</v>
      </c>
      <c r="H65" s="88">
        <f t="shared" si="13"/>
        <v>1176990</v>
      </c>
    </row>
    <row r="66" spans="1:8" ht="12.75">
      <c r="A66" s="74" t="s">
        <v>106</v>
      </c>
      <c r="B66" s="75" t="s">
        <v>107</v>
      </c>
      <c r="C66" s="89">
        <f aca="true" t="shared" si="14" ref="C66:H66">(C44+C65)</f>
        <v>2906791</v>
      </c>
      <c r="D66" s="89">
        <f t="shared" si="14"/>
        <v>3309563</v>
      </c>
      <c r="E66" s="89">
        <f t="shared" si="14"/>
        <v>0</v>
      </c>
      <c r="F66" s="89">
        <f t="shared" si="14"/>
        <v>2783925</v>
      </c>
      <c r="G66" s="89">
        <f t="shared" si="14"/>
        <v>1282045</v>
      </c>
      <c r="H66" s="89">
        <f t="shared" si="14"/>
        <v>1344922</v>
      </c>
    </row>
    <row r="67" spans="1:8" ht="12.75">
      <c r="A67" s="90"/>
      <c r="B67" s="91" t="s">
        <v>108</v>
      </c>
      <c r="C67" s="92" t="e">
        <f aca="true" t="shared" si="15" ref="C67:H67">C42+C66</f>
        <v>#REF!</v>
      </c>
      <c r="D67" s="92" t="e">
        <f t="shared" si="15"/>
        <v>#REF!</v>
      </c>
      <c r="E67" s="92">
        <f t="shared" si="15"/>
        <v>250000</v>
      </c>
      <c r="F67" s="92" t="e">
        <f t="shared" si="15"/>
        <v>#REF!</v>
      </c>
      <c r="G67" s="92">
        <f>G42+G66</f>
        <v>16942493</v>
      </c>
      <c r="H67" s="92">
        <f t="shared" si="15"/>
        <v>17526220</v>
      </c>
    </row>
    <row r="68" spans="1:8" ht="12.75">
      <c r="A68" s="83" t="s">
        <v>109</v>
      </c>
      <c r="B68" s="12" t="s">
        <v>110</v>
      </c>
      <c r="C68" s="93" t="e">
        <f aca="true" t="shared" si="16" ref="C68:H68">(C130-C67)</f>
        <v>#REF!</v>
      </c>
      <c r="D68" s="93" t="e">
        <f t="shared" si="16"/>
        <v>#REF!</v>
      </c>
      <c r="E68" s="93" t="e">
        <f t="shared" si="16"/>
        <v>#REF!</v>
      </c>
      <c r="F68" s="93" t="e">
        <f t="shared" si="16"/>
        <v>#REF!</v>
      </c>
      <c r="G68" s="93" t="e">
        <f t="shared" si="16"/>
        <v>#REF!</v>
      </c>
      <c r="H68" s="93" t="e">
        <f t="shared" si="16"/>
        <v>#REF!</v>
      </c>
    </row>
    <row r="69" spans="1:8" ht="12.75">
      <c r="A69" s="76"/>
      <c r="B69" s="33" t="s">
        <v>111</v>
      </c>
      <c r="C69" s="209">
        <f>mérleg!C72</f>
        <v>750925</v>
      </c>
      <c r="D69" s="209">
        <f>mérleg!D72</f>
        <v>750925</v>
      </c>
      <c r="E69" s="209">
        <f>mérleg!E72</f>
        <v>0</v>
      </c>
      <c r="F69" s="209" t="e">
        <f>mérleg!F72</f>
        <v>#REF!</v>
      </c>
      <c r="G69" s="31" t="e">
        <f>G68-G70</f>
        <v>#REF!</v>
      </c>
      <c r="H69" s="31" t="e">
        <f>H68-H70</f>
        <v>#REF!</v>
      </c>
    </row>
    <row r="70" spans="1:8" ht="12.75">
      <c r="A70" s="78"/>
      <c r="B70" s="35" t="s">
        <v>168</v>
      </c>
      <c r="C70" s="209">
        <f>mérleg!C73</f>
        <v>409216</v>
      </c>
      <c r="D70" s="209">
        <f>mérleg!D73</f>
        <v>409899</v>
      </c>
      <c r="E70" s="209">
        <f>mérleg!E73</f>
        <v>-226000</v>
      </c>
      <c r="F70" s="209" t="e">
        <f>mérleg!F73</f>
        <v>#REF!</v>
      </c>
      <c r="G70" s="37"/>
      <c r="H70" s="37"/>
    </row>
    <row r="71" spans="1:8" ht="12.75">
      <c r="A71" s="95"/>
      <c r="B71" s="95" t="s">
        <v>112</v>
      </c>
      <c r="C71" s="89" t="e">
        <f aca="true" t="shared" si="17" ref="C71:H71">(C67+C68)</f>
        <v>#REF!</v>
      </c>
      <c r="D71" s="89" t="e">
        <f t="shared" si="17"/>
        <v>#REF!</v>
      </c>
      <c r="E71" s="89" t="e">
        <f t="shared" si="17"/>
        <v>#REF!</v>
      </c>
      <c r="F71" s="89" t="e">
        <f t="shared" si="17"/>
        <v>#REF!</v>
      </c>
      <c r="G71" s="89" t="e">
        <f t="shared" si="17"/>
        <v>#REF!</v>
      </c>
      <c r="H71" s="89" t="e">
        <f t="shared" si="17"/>
        <v>#REF!</v>
      </c>
    </row>
    <row r="72" spans="1:6" ht="12.75">
      <c r="A72" s="96"/>
      <c r="B72" s="96"/>
      <c r="C72" s="97"/>
      <c r="D72" s="4"/>
      <c r="E72" s="4"/>
      <c r="F72" s="4"/>
    </row>
    <row r="73" spans="1:6" ht="12.75">
      <c r="A73" s="96"/>
      <c r="B73" s="96"/>
      <c r="C73" s="97"/>
      <c r="D73" s="4"/>
      <c r="E73" s="4"/>
      <c r="F73" s="4"/>
    </row>
    <row r="74" spans="1:6" ht="12.75">
      <c r="A74" s="96"/>
      <c r="B74" s="96"/>
      <c r="C74" s="98"/>
      <c r="D74" s="96"/>
      <c r="E74" s="96"/>
      <c r="F74" s="96"/>
    </row>
    <row r="75" spans="1:8" ht="12.75">
      <c r="A75" s="11" t="s">
        <v>35</v>
      </c>
      <c r="B75" s="12" t="s">
        <v>16</v>
      </c>
      <c r="C75" s="11" t="str">
        <f aca="true" t="shared" si="18" ref="C75:H75">C1</f>
        <v>2004.évi</v>
      </c>
      <c r="D75" s="11" t="str">
        <f t="shared" si="18"/>
        <v>2004.évi</v>
      </c>
      <c r="E75" s="11" t="str">
        <f t="shared" si="18"/>
        <v>2004.évi</v>
      </c>
      <c r="F75" s="11" t="str">
        <f t="shared" si="18"/>
        <v>2005.évi</v>
      </c>
      <c r="G75" s="11" t="str">
        <f t="shared" si="18"/>
        <v>2005.évi</v>
      </c>
      <c r="H75" s="11" t="str">
        <f t="shared" si="18"/>
        <v>2006.évi</v>
      </c>
    </row>
    <row r="76" spans="1:8" ht="12.75">
      <c r="A76" s="17" t="s">
        <v>37</v>
      </c>
      <c r="B76" s="78" t="s">
        <v>113</v>
      </c>
      <c r="C76" s="17" t="s">
        <v>39</v>
      </c>
      <c r="D76" s="18" t="s">
        <v>40</v>
      </c>
      <c r="E76" s="19" t="s">
        <v>41</v>
      </c>
      <c r="F76" s="17" t="s">
        <v>9</v>
      </c>
      <c r="G76" s="17" t="s">
        <v>42</v>
      </c>
      <c r="H76" s="17" t="s">
        <v>42</v>
      </c>
    </row>
    <row r="77" spans="1:8" ht="15.75">
      <c r="A77" s="311" t="s">
        <v>114</v>
      </c>
      <c r="B77" s="312"/>
      <c r="C77" s="312"/>
      <c r="D77" s="312"/>
      <c r="E77" s="312"/>
      <c r="F77" s="312"/>
      <c r="G77" s="312"/>
      <c r="H77" s="313"/>
    </row>
    <row r="78" spans="1:8" ht="12.75">
      <c r="A78" s="99" t="s">
        <v>10</v>
      </c>
      <c r="B78" s="100" t="s">
        <v>115</v>
      </c>
      <c r="C78" s="101">
        <f aca="true" t="shared" si="19" ref="C78:H78">SUM(C79+C80+C81+C84+C85)</f>
        <v>10058821</v>
      </c>
      <c r="D78" s="101">
        <f t="shared" si="19"/>
        <v>10974445</v>
      </c>
      <c r="E78" s="101">
        <f t="shared" si="19"/>
        <v>0</v>
      </c>
      <c r="F78" s="101">
        <f t="shared" si="19"/>
        <v>10219582</v>
      </c>
      <c r="G78" s="101">
        <f>SUM(G79+G80+G81+G84+G85)</f>
        <v>10370090</v>
      </c>
      <c r="H78" s="101">
        <f t="shared" si="19"/>
        <v>10581608</v>
      </c>
    </row>
    <row r="79" spans="1:8" ht="12.75">
      <c r="A79" s="76">
        <v>1.1</v>
      </c>
      <c r="B79" s="33" t="s">
        <v>116</v>
      </c>
      <c r="C79" s="34">
        <f>mérleg!C81</f>
        <v>5263784</v>
      </c>
      <c r="D79" s="34">
        <f>mérleg!D81</f>
        <v>5812328</v>
      </c>
      <c r="E79" s="34">
        <f>mérleg!E81</f>
        <v>0</v>
      </c>
      <c r="F79" s="34">
        <f>mérleg!F81</f>
        <v>5230704</v>
      </c>
      <c r="G79" s="63">
        <v>5416201</v>
      </c>
      <c r="H79" s="302">
        <f>ROUND((G79*1.03)-100000,0)</f>
        <v>5478687</v>
      </c>
    </row>
    <row r="80" spans="1:8" ht="12.75">
      <c r="A80" s="76">
        <v>1.2</v>
      </c>
      <c r="B80" s="33" t="s">
        <v>117</v>
      </c>
      <c r="C80" s="34">
        <f>mérleg!C82</f>
        <v>1760916</v>
      </c>
      <c r="D80" s="34">
        <f>mérleg!D82</f>
        <v>1938578</v>
      </c>
      <c r="E80" s="34">
        <f>mérleg!E82</f>
        <v>0</v>
      </c>
      <c r="F80" s="34">
        <f>mérleg!F82</f>
        <v>1734351</v>
      </c>
      <c r="G80" s="63">
        <v>1854889</v>
      </c>
      <c r="H80" s="302">
        <f>ROUND(G80*1.03,0)</f>
        <v>1910536</v>
      </c>
    </row>
    <row r="81" spans="1:8" ht="12.75">
      <c r="A81" s="76">
        <v>1.3</v>
      </c>
      <c r="B81" s="33" t="s">
        <v>118</v>
      </c>
      <c r="C81" s="34">
        <f>mérleg!C83</f>
        <v>3015716</v>
      </c>
      <c r="D81" s="34">
        <f>mérleg!D83</f>
        <v>3153162</v>
      </c>
      <c r="E81" s="34">
        <f>mérleg!E83</f>
        <v>0</v>
      </c>
      <c r="F81" s="34">
        <f>mérleg!F83</f>
        <v>3237378</v>
      </c>
      <c r="G81" s="63">
        <v>3079500</v>
      </c>
      <c r="H81" s="302">
        <f>ROUND(G81*1.03,0)</f>
        <v>3171885</v>
      </c>
    </row>
    <row r="82" spans="1:8" ht="12.75">
      <c r="A82" s="76" t="s">
        <v>119</v>
      </c>
      <c r="B82" s="33" t="s">
        <v>120</v>
      </c>
      <c r="C82" s="34">
        <f>mérleg!C84</f>
        <v>253154</v>
      </c>
      <c r="D82" s="34">
        <f>mérleg!D84</f>
        <v>0</v>
      </c>
      <c r="E82" s="34">
        <f>mérleg!E84</f>
        <v>0</v>
      </c>
      <c r="F82" s="34">
        <f>mérleg!F84</f>
        <v>400575</v>
      </c>
      <c r="G82" s="30">
        <v>0</v>
      </c>
      <c r="H82" s="30">
        <v>0</v>
      </c>
    </row>
    <row r="83" spans="1:8" ht="12.75">
      <c r="A83" s="76" t="s">
        <v>121</v>
      </c>
      <c r="B83" s="33" t="s">
        <v>122</v>
      </c>
      <c r="C83" s="34">
        <f>mérleg!C85</f>
        <v>2762562</v>
      </c>
      <c r="D83" s="34">
        <f>mérleg!D85</f>
        <v>3153162</v>
      </c>
      <c r="E83" s="34">
        <f>mérleg!E85</f>
        <v>0</v>
      </c>
      <c r="F83" s="34">
        <f>mérleg!F85</f>
        <v>2836803</v>
      </c>
      <c r="G83" s="31">
        <f>G81-G82</f>
        <v>3079500</v>
      </c>
      <c r="H83" s="31">
        <f>H81-H82</f>
        <v>3171885</v>
      </c>
    </row>
    <row r="84" spans="1:8" ht="12.75">
      <c r="A84" s="76">
        <v>1.4</v>
      </c>
      <c r="B84" s="33" t="s">
        <v>123</v>
      </c>
      <c r="C84" s="34">
        <f>mérleg!C86</f>
        <v>6243</v>
      </c>
      <c r="D84" s="34">
        <f>mérleg!D86</f>
        <v>15787</v>
      </c>
      <c r="E84" s="34">
        <f>mérleg!E86</f>
        <v>0</v>
      </c>
      <c r="F84" s="34">
        <f>mérleg!F86</f>
        <v>4987</v>
      </c>
      <c r="G84" s="30">
        <v>7000</v>
      </c>
      <c r="H84" s="30">
        <v>7500</v>
      </c>
    </row>
    <row r="85" spans="1:8" ht="12.75">
      <c r="A85" s="78">
        <v>1.5</v>
      </c>
      <c r="B85" s="35" t="s">
        <v>124</v>
      </c>
      <c r="C85" s="34">
        <f>mérleg!C87</f>
        <v>12162</v>
      </c>
      <c r="D85" s="34">
        <f>mérleg!D87</f>
        <v>54590</v>
      </c>
      <c r="E85" s="34">
        <f>mérleg!E87</f>
        <v>0</v>
      </c>
      <c r="F85" s="34">
        <f>mérleg!F87</f>
        <v>12162</v>
      </c>
      <c r="G85" s="37">
        <v>12500</v>
      </c>
      <c r="H85" s="37">
        <v>13000</v>
      </c>
    </row>
    <row r="86" spans="1:8" ht="12.75">
      <c r="A86" s="102">
        <v>2.1</v>
      </c>
      <c r="B86" s="103" t="s">
        <v>125</v>
      </c>
      <c r="C86" s="104">
        <f aca="true" t="shared" si="20" ref="C86:H86">(C87+C88+C89+C92)</f>
        <v>2859146</v>
      </c>
      <c r="D86" s="104">
        <f t="shared" si="20"/>
        <v>3268597</v>
      </c>
      <c r="E86" s="104">
        <f t="shared" si="20"/>
        <v>0</v>
      </c>
      <c r="F86" s="104" t="e">
        <f t="shared" si="20"/>
        <v>#REF!</v>
      </c>
      <c r="G86" s="104" t="e">
        <f t="shared" si="20"/>
        <v>#REF!</v>
      </c>
      <c r="H86" s="104" t="e">
        <f t="shared" si="20"/>
        <v>#REF!</v>
      </c>
    </row>
    <row r="87" spans="1:8" ht="12.75">
      <c r="A87" s="83" t="s">
        <v>47</v>
      </c>
      <c r="B87" s="197" t="s">
        <v>126</v>
      </c>
      <c r="C87" s="77">
        <f>mérleg!C89</f>
        <v>799908</v>
      </c>
      <c r="D87" s="77">
        <f>mérleg!D89</f>
        <v>952642</v>
      </c>
      <c r="E87" s="34">
        <f>mérleg!E89</f>
        <v>0</v>
      </c>
      <c r="F87" s="77" t="e">
        <f>#REF!</f>
        <v>#REF!</v>
      </c>
      <c r="G87" s="86">
        <v>815705</v>
      </c>
      <c r="H87" s="303">
        <f>ROUND((G87*1.03)-30000,0)</f>
        <v>810176</v>
      </c>
    </row>
    <row r="88" spans="1:8" ht="12.75">
      <c r="A88" s="76" t="s">
        <v>48</v>
      </c>
      <c r="B88" s="80" t="s">
        <v>117</v>
      </c>
      <c r="C88" s="34">
        <f>mérleg!C90</f>
        <v>252112</v>
      </c>
      <c r="D88" s="34">
        <f>mérleg!D90</f>
        <v>301098</v>
      </c>
      <c r="E88" s="34">
        <f>mérleg!E90</f>
        <v>0</v>
      </c>
      <c r="F88" s="34" t="e">
        <f>#REF!</f>
        <v>#REF!</v>
      </c>
      <c r="G88" s="63">
        <v>266850</v>
      </c>
      <c r="H88" s="302">
        <f>ROUND(G88*1.03,0)</f>
        <v>274856</v>
      </c>
    </row>
    <row r="89" spans="1:8" ht="12.75">
      <c r="A89" s="76" t="s">
        <v>127</v>
      </c>
      <c r="B89" s="80" t="s">
        <v>128</v>
      </c>
      <c r="C89" s="34">
        <f>mérleg!C91</f>
        <v>709691</v>
      </c>
      <c r="D89" s="34">
        <f>mérleg!D91</f>
        <v>797097</v>
      </c>
      <c r="E89" s="34">
        <f>mérleg!E91</f>
        <v>0</v>
      </c>
      <c r="F89" s="34" t="e">
        <f>#REF!</f>
        <v>#REF!</v>
      </c>
      <c r="G89" s="63">
        <v>744730</v>
      </c>
      <c r="H89" s="302">
        <f>ROUND(G89*1.03,0)</f>
        <v>767072</v>
      </c>
    </row>
    <row r="90" spans="1:8" ht="12.75">
      <c r="A90" s="76" t="s">
        <v>129</v>
      </c>
      <c r="B90" s="80" t="s">
        <v>130</v>
      </c>
      <c r="C90" s="34">
        <f>mérleg!C92</f>
        <v>0</v>
      </c>
      <c r="D90" s="34">
        <f>mérleg!D92</f>
        <v>0</v>
      </c>
      <c r="E90" s="34">
        <f>mérleg!E92</f>
        <v>0</v>
      </c>
      <c r="F90" s="34">
        <f>mérleg!F92</f>
        <v>0</v>
      </c>
      <c r="G90" s="302">
        <f>ROUND(F90*1.04,0)</f>
        <v>0</v>
      </c>
      <c r="H90" s="302">
        <f>ROUND(G90*1.03,0)</f>
        <v>0</v>
      </c>
    </row>
    <row r="91" spans="1:8" ht="12.75">
      <c r="A91" s="76" t="s">
        <v>131</v>
      </c>
      <c r="B91" s="80" t="s">
        <v>132</v>
      </c>
      <c r="C91" s="29">
        <f aca="true" t="shared" si="21" ref="C91:H91">(C89-C90)</f>
        <v>709691</v>
      </c>
      <c r="D91" s="29">
        <f t="shared" si="21"/>
        <v>797097</v>
      </c>
      <c r="E91" s="29">
        <f t="shared" si="21"/>
        <v>0</v>
      </c>
      <c r="F91" s="29" t="e">
        <f t="shared" si="21"/>
        <v>#REF!</v>
      </c>
      <c r="G91" s="29">
        <f t="shared" si="21"/>
        <v>744730</v>
      </c>
      <c r="H91" s="29">
        <f t="shared" si="21"/>
        <v>767072</v>
      </c>
    </row>
    <row r="92" spans="1:8" ht="12.75">
      <c r="A92" s="76" t="s">
        <v>133</v>
      </c>
      <c r="B92" s="80" t="s">
        <v>134</v>
      </c>
      <c r="C92" s="34">
        <f>mérleg!C94</f>
        <v>1097435</v>
      </c>
      <c r="D92" s="34">
        <f>mérleg!D94</f>
        <v>1217760</v>
      </c>
      <c r="E92" s="34">
        <f>mérleg!E94</f>
        <v>0</v>
      </c>
      <c r="F92" s="34" t="e">
        <f>#REF!</f>
        <v>#REF!</v>
      </c>
      <c r="G92" s="302" t="e">
        <f>ROUND(F92*1.04,0)</f>
        <v>#REF!</v>
      </c>
      <c r="H92" s="302" t="e">
        <f>ROUND(G92*1.03,0)</f>
        <v>#REF!</v>
      </c>
    </row>
    <row r="93" spans="1:8" ht="12.75">
      <c r="A93" s="76" t="s">
        <v>135</v>
      </c>
      <c r="B93" s="80" t="s">
        <v>136</v>
      </c>
      <c r="C93" s="34">
        <f>mérleg!C95</f>
        <v>817173</v>
      </c>
      <c r="D93" s="34">
        <f>mérleg!D95</f>
        <v>763624</v>
      </c>
      <c r="E93" s="34">
        <f>mérleg!E95</f>
        <v>0</v>
      </c>
      <c r="F93" s="34" t="e">
        <f>#REF!</f>
        <v>#REF!</v>
      </c>
      <c r="G93" s="302" t="e">
        <f>ROUND(F93*1.04,0)</f>
        <v>#REF!</v>
      </c>
      <c r="H93" s="302" t="e">
        <f>ROUND(G93*1.03,0)</f>
        <v>#REF!</v>
      </c>
    </row>
    <row r="94" spans="1:8" ht="12.75">
      <c r="A94" s="286"/>
      <c r="B94" s="107"/>
      <c r="C94" s="296"/>
      <c r="D94" s="29"/>
      <c r="E94" s="31"/>
      <c r="F94" s="31"/>
      <c r="G94" s="30"/>
      <c r="H94" s="30"/>
    </row>
    <row r="95" spans="1:8" ht="12.75">
      <c r="A95" s="108">
        <v>2.2</v>
      </c>
      <c r="B95" s="33" t="s">
        <v>137</v>
      </c>
      <c r="C95" s="34">
        <f>mérleg!C97</f>
        <v>30000</v>
      </c>
      <c r="D95" s="34">
        <f>mérleg!D97</f>
        <v>30000</v>
      </c>
      <c r="E95" s="34">
        <f>mérleg!E97</f>
        <v>0</v>
      </c>
      <c r="F95" s="34">
        <f>mérleg!F97</f>
        <v>25000</v>
      </c>
      <c r="G95" s="30">
        <v>30000</v>
      </c>
      <c r="H95" s="30">
        <v>30000</v>
      </c>
    </row>
    <row r="96" spans="1:8" ht="12.75">
      <c r="A96" s="108">
        <v>2.3</v>
      </c>
      <c r="B96" s="33" t="s">
        <v>138</v>
      </c>
      <c r="C96" s="34">
        <f>mérleg!C98</f>
        <v>0</v>
      </c>
      <c r="D96" s="34">
        <f>mérleg!D98</f>
        <v>0</v>
      </c>
      <c r="E96" s="34" t="e">
        <f>mérleg!#REF!</f>
        <v>#REF!</v>
      </c>
      <c r="F96" s="211">
        <f>mérleg!F98</f>
        <v>0</v>
      </c>
      <c r="G96" s="62">
        <v>0</v>
      </c>
      <c r="H96" s="62">
        <v>0</v>
      </c>
    </row>
    <row r="97" spans="1:8" ht="12.75">
      <c r="A97" s="108">
        <v>2.4</v>
      </c>
      <c r="B97" s="33" t="s">
        <v>139</v>
      </c>
      <c r="C97" s="34">
        <f>mérleg!C100</f>
        <v>1009664</v>
      </c>
      <c r="D97" s="34">
        <f>mérleg!D100</f>
        <v>90907</v>
      </c>
      <c r="E97" s="34">
        <f>mérleg!E100</f>
        <v>0</v>
      </c>
      <c r="F97" s="211" t="e">
        <f>#REF!</f>
        <v>#REF!</v>
      </c>
      <c r="G97" s="63">
        <v>982833</v>
      </c>
      <c r="H97" s="302">
        <f>ROUND(G97*1.03,0)</f>
        <v>1012318</v>
      </c>
    </row>
    <row r="98" spans="1:8" ht="12.75">
      <c r="A98" s="108">
        <v>2.5</v>
      </c>
      <c r="B98" s="33" t="s">
        <v>140</v>
      </c>
      <c r="C98" s="34">
        <f>mérleg!C101</f>
        <v>50000</v>
      </c>
      <c r="D98" s="34">
        <f>mérleg!D101</f>
        <v>58251</v>
      </c>
      <c r="E98" s="34">
        <f>mérleg!E101</f>
        <v>0</v>
      </c>
      <c r="F98" s="211">
        <f>mérleg!F101</f>
        <v>50000</v>
      </c>
      <c r="G98" s="63">
        <v>50000</v>
      </c>
      <c r="H98" s="30">
        <v>50000</v>
      </c>
    </row>
    <row r="99" spans="1:8" ht="12.75">
      <c r="A99" s="127"/>
      <c r="B99" s="128"/>
      <c r="C99" s="200"/>
      <c r="D99" s="201"/>
      <c r="E99" s="202"/>
      <c r="F99" s="203"/>
      <c r="G99" s="104"/>
      <c r="H99" s="130"/>
    </row>
    <row r="100" spans="1:8" ht="13.5" customHeight="1">
      <c r="A100" s="109">
        <v>2</v>
      </c>
      <c r="B100" s="198" t="s">
        <v>141</v>
      </c>
      <c r="C100" s="190">
        <f aca="true" t="shared" si="22" ref="C100:H100">(C86+C95+C96+C97+C98)</f>
        <v>3948810</v>
      </c>
      <c r="D100" s="190">
        <f t="shared" si="22"/>
        <v>3447755</v>
      </c>
      <c r="E100" s="190" t="e">
        <f t="shared" si="22"/>
        <v>#REF!</v>
      </c>
      <c r="F100" s="190" t="e">
        <f t="shared" si="22"/>
        <v>#REF!</v>
      </c>
      <c r="G100" s="190" t="e">
        <f t="shared" si="22"/>
        <v>#REF!</v>
      </c>
      <c r="H100" s="190" t="e">
        <f t="shared" si="22"/>
        <v>#REF!</v>
      </c>
    </row>
    <row r="101" spans="1:8" ht="12.75" hidden="1">
      <c r="A101" s="112" t="s">
        <v>12</v>
      </c>
      <c r="B101" s="113" t="s">
        <v>142</v>
      </c>
      <c r="C101" s="212">
        <f>mérleg!C104</f>
        <v>0</v>
      </c>
      <c r="D101" s="212">
        <f>mérleg!D104</f>
        <v>0</v>
      </c>
      <c r="E101" s="114">
        <f>mérleg!E104</f>
        <v>0</v>
      </c>
      <c r="F101" s="212">
        <f>mérleg!F104</f>
        <v>49202</v>
      </c>
      <c r="G101" s="43"/>
      <c r="H101" s="43"/>
    </row>
    <row r="102" spans="1:8" ht="12.75">
      <c r="A102" s="124"/>
      <c r="B102" s="115"/>
      <c r="C102" s="212"/>
      <c r="D102" s="212"/>
      <c r="E102" s="114"/>
      <c r="F102" s="212"/>
      <c r="G102" s="111"/>
      <c r="H102" s="111"/>
    </row>
    <row r="103" spans="1:8" ht="12.75">
      <c r="A103" s="95" t="s">
        <v>23</v>
      </c>
      <c r="B103" s="117" t="s">
        <v>143</v>
      </c>
      <c r="C103" s="72">
        <f aca="true" t="shared" si="23" ref="C103:H103">(C78+C100+C101+C102)</f>
        <v>14007631</v>
      </c>
      <c r="D103" s="72">
        <f t="shared" si="23"/>
        <v>14422200</v>
      </c>
      <c r="E103" s="72" t="e">
        <f t="shared" si="23"/>
        <v>#REF!</v>
      </c>
      <c r="F103" s="72" t="e">
        <f>(F78+F100+F101+F102)</f>
        <v>#REF!</v>
      </c>
      <c r="G103" s="72" t="e">
        <f t="shared" si="23"/>
        <v>#REF!</v>
      </c>
      <c r="H103" s="72" t="e">
        <f t="shared" si="23"/>
        <v>#REF!</v>
      </c>
    </row>
    <row r="104" spans="1:6" ht="12.75">
      <c r="A104" s="118"/>
      <c r="B104" s="119"/>
      <c r="C104" s="120"/>
      <c r="D104" s="121"/>
      <c r="E104" s="121"/>
      <c r="F104" s="121"/>
    </row>
    <row r="105" spans="1:8" ht="15.75">
      <c r="A105" s="311" t="s">
        <v>144</v>
      </c>
      <c r="B105" s="312"/>
      <c r="C105" s="312"/>
      <c r="D105" s="312"/>
      <c r="E105" s="312"/>
      <c r="F105" s="312"/>
      <c r="G105" s="312"/>
      <c r="H105" s="313"/>
    </row>
    <row r="106" spans="1:8" ht="12.75">
      <c r="A106" s="74">
        <v>1</v>
      </c>
      <c r="B106" s="122" t="s">
        <v>145</v>
      </c>
      <c r="C106" s="88">
        <f aca="true" t="shared" si="24" ref="C106:H106">SUM(C107:C109)</f>
        <v>269797</v>
      </c>
      <c r="D106" s="88">
        <f t="shared" si="24"/>
        <v>487171</v>
      </c>
      <c r="E106" s="88">
        <f t="shared" si="24"/>
        <v>0</v>
      </c>
      <c r="F106" s="88">
        <f t="shared" si="24"/>
        <v>165567</v>
      </c>
      <c r="G106" s="88">
        <f t="shared" si="24"/>
        <v>230351</v>
      </c>
      <c r="H106" s="88">
        <f t="shared" si="24"/>
        <v>237262</v>
      </c>
    </row>
    <row r="107" spans="1:8" ht="12.75">
      <c r="A107" s="76">
        <v>1.1</v>
      </c>
      <c r="B107" s="33" t="s">
        <v>146</v>
      </c>
      <c r="C107" s="77">
        <f>mérleg!C110</f>
        <v>30092</v>
      </c>
      <c r="D107" s="77">
        <f>mérleg!D110</f>
        <v>29331</v>
      </c>
      <c r="E107" s="34">
        <f>mérleg!E110</f>
        <v>0</v>
      </c>
      <c r="F107" s="77">
        <f>mérleg!F110</f>
        <v>4996</v>
      </c>
      <c r="G107" s="302">
        <f>ROUND(F107*1.04,0)</f>
        <v>5196</v>
      </c>
      <c r="H107" s="302">
        <f>ROUND(G107*1.03,0)</f>
        <v>5352</v>
      </c>
    </row>
    <row r="108" spans="1:8" ht="12.75">
      <c r="A108" s="76">
        <v>1.2</v>
      </c>
      <c r="B108" s="33" t="s">
        <v>147</v>
      </c>
      <c r="C108" s="34">
        <f>mérleg!C111</f>
        <v>26370</v>
      </c>
      <c r="D108" s="34">
        <f>mérleg!D111</f>
        <v>36931</v>
      </c>
      <c r="E108" s="34">
        <f>mérleg!E111</f>
        <v>0</v>
      </c>
      <c r="F108" s="34">
        <f>mérleg!F111</f>
        <v>7016</v>
      </c>
      <c r="G108" s="63">
        <v>9253</v>
      </c>
      <c r="H108" s="302">
        <f>ROUND(G108*1.03,0)</f>
        <v>9531</v>
      </c>
    </row>
    <row r="109" spans="1:8" ht="12.75">
      <c r="A109" s="78">
        <v>1.3</v>
      </c>
      <c r="B109" s="35" t="s">
        <v>148</v>
      </c>
      <c r="C109" s="36">
        <f>mérleg!C112</f>
        <v>213335</v>
      </c>
      <c r="D109" s="36">
        <f>mérleg!D112</f>
        <v>420909</v>
      </c>
      <c r="E109" s="34">
        <f>mérleg!E112</f>
        <v>0</v>
      </c>
      <c r="F109" s="36">
        <f>mérleg!F112</f>
        <v>153555</v>
      </c>
      <c r="G109" s="105">
        <v>215902</v>
      </c>
      <c r="H109" s="304">
        <f>ROUND(G109*1.03,0)</f>
        <v>222379</v>
      </c>
    </row>
    <row r="110" spans="1:8" ht="12.75">
      <c r="A110" s="79"/>
      <c r="B110" s="80"/>
      <c r="C110" s="213"/>
      <c r="D110" s="54"/>
      <c r="E110" s="54"/>
      <c r="F110" s="54"/>
      <c r="G110" s="82"/>
      <c r="H110" s="82"/>
    </row>
    <row r="111" spans="1:8" ht="12.75">
      <c r="A111" s="83">
        <v>2.1</v>
      </c>
      <c r="B111" s="12" t="s">
        <v>149</v>
      </c>
      <c r="C111" s="77">
        <f>mérleg!C114</f>
        <v>93686</v>
      </c>
      <c r="D111" s="77">
        <f>mérleg!D114</f>
        <v>122884</v>
      </c>
      <c r="E111" s="34">
        <f>mérleg!E114</f>
        <v>0</v>
      </c>
      <c r="F111" s="77">
        <f>mérleg!F114</f>
        <v>99281</v>
      </c>
      <c r="G111" s="26">
        <v>94000</v>
      </c>
      <c r="H111" s="26">
        <v>94000</v>
      </c>
    </row>
    <row r="112" spans="1:8" ht="12.75">
      <c r="A112" s="76">
        <v>2.2</v>
      </c>
      <c r="B112" s="33" t="s">
        <v>150</v>
      </c>
      <c r="C112" s="34">
        <f>mérleg!C115</f>
        <v>286347</v>
      </c>
      <c r="D112" s="34">
        <f>mérleg!D115</f>
        <v>283365</v>
      </c>
      <c r="E112" s="34">
        <f>mérleg!E115</f>
        <v>0</v>
      </c>
      <c r="F112" s="34">
        <f>mérleg!F115</f>
        <v>43240</v>
      </c>
      <c r="G112" s="30">
        <v>53000</v>
      </c>
      <c r="H112" s="30">
        <v>53000</v>
      </c>
    </row>
    <row r="113" spans="1:8" ht="12.75">
      <c r="A113" s="76">
        <v>2.3</v>
      </c>
      <c r="B113" s="33" t="s">
        <v>31</v>
      </c>
      <c r="C113" s="34">
        <f>mérleg!C116</f>
        <v>89067</v>
      </c>
      <c r="D113" s="34">
        <f>mérleg!D116</f>
        <v>106639</v>
      </c>
      <c r="E113" s="34">
        <f>mérleg!E116</f>
        <v>0</v>
      </c>
      <c r="F113" s="34">
        <f>mérleg!F116</f>
        <v>94836</v>
      </c>
      <c r="G113" s="30">
        <v>85000</v>
      </c>
      <c r="H113" s="30">
        <v>85000</v>
      </c>
    </row>
    <row r="114" spans="1:8" ht="12.75">
      <c r="A114" s="76">
        <v>2.4</v>
      </c>
      <c r="B114" s="33" t="s">
        <v>32</v>
      </c>
      <c r="C114" s="34">
        <f>mérleg!C117</f>
        <v>107234</v>
      </c>
      <c r="D114" s="34">
        <f>mérleg!D117</f>
        <v>104896</v>
      </c>
      <c r="E114" s="34">
        <f>mérleg!E117</f>
        <v>0</v>
      </c>
      <c r="F114" s="34">
        <f>mérleg!F117</f>
        <v>115978</v>
      </c>
      <c r="G114" s="30">
        <v>136290</v>
      </c>
      <c r="H114" s="30">
        <v>144660</v>
      </c>
    </row>
    <row r="115" spans="1:8" ht="12.75">
      <c r="A115" s="76">
        <v>2.5</v>
      </c>
      <c r="B115" s="33" t="s">
        <v>151</v>
      </c>
      <c r="C115" s="34">
        <f>mérleg!C118</f>
        <v>511670</v>
      </c>
      <c r="D115" s="34">
        <f>mérleg!D118</f>
        <v>537500</v>
      </c>
      <c r="E115" s="34">
        <f>mérleg!E118</f>
        <v>0</v>
      </c>
      <c r="F115" s="34">
        <f>mérleg!F118</f>
        <v>558194</v>
      </c>
      <c r="G115" s="30">
        <f>500090+90000</f>
        <v>590090</v>
      </c>
      <c r="H115" s="30">
        <f>466133+153000</f>
        <v>619133</v>
      </c>
    </row>
    <row r="116" spans="1:8" ht="12.75">
      <c r="A116" s="76">
        <v>2.6</v>
      </c>
      <c r="B116" s="33" t="s">
        <v>152</v>
      </c>
      <c r="C116" s="34">
        <f>mérleg!C119</f>
        <v>2290914</v>
      </c>
      <c r="D116" s="34">
        <f>mérleg!D119</f>
        <v>2446828</v>
      </c>
      <c r="E116" s="34">
        <f>mérleg!E119</f>
        <v>0</v>
      </c>
      <c r="F116" s="34">
        <f>mérleg!F119</f>
        <v>2427463</v>
      </c>
      <c r="G116" s="30">
        <v>400943</v>
      </c>
      <c r="H116" s="30">
        <v>268718</v>
      </c>
    </row>
    <row r="117" spans="1:8" ht="12.75">
      <c r="A117" s="76">
        <v>2.7</v>
      </c>
      <c r="B117" s="33" t="s">
        <v>153</v>
      </c>
      <c r="C117" s="34">
        <f>mérleg!C120</f>
        <v>147372</v>
      </c>
      <c r="D117" s="34">
        <f>mérleg!D120</f>
        <v>240083</v>
      </c>
      <c r="E117" s="34">
        <f>mérleg!E120</f>
        <v>0</v>
      </c>
      <c r="F117" s="34" t="e">
        <f>mérleg!F120</f>
        <v>#REF!</v>
      </c>
      <c r="G117" s="31">
        <f>G118+G119+G120</f>
        <v>181750</v>
      </c>
      <c r="H117" s="31">
        <f>H118+H119+H120</f>
        <v>191820</v>
      </c>
    </row>
    <row r="118" spans="1:8" ht="12.75">
      <c r="A118" s="76" t="s">
        <v>69</v>
      </c>
      <c r="B118" s="33" t="s">
        <v>154</v>
      </c>
      <c r="C118" s="34">
        <f>mérleg!C121</f>
        <v>111414</v>
      </c>
      <c r="D118" s="34">
        <f>mérleg!D121</f>
        <v>163639</v>
      </c>
      <c r="E118" s="34">
        <f>mérleg!E121</f>
        <v>0</v>
      </c>
      <c r="F118" s="34" t="e">
        <f>#REF!</f>
        <v>#REF!</v>
      </c>
      <c r="G118" s="30">
        <v>160000</v>
      </c>
      <c r="H118" s="30">
        <v>170000</v>
      </c>
    </row>
    <row r="119" spans="1:8" ht="12.75">
      <c r="A119" s="76" t="s">
        <v>71</v>
      </c>
      <c r="B119" s="33" t="s">
        <v>155</v>
      </c>
      <c r="C119" s="34">
        <f>mérleg!C122</f>
        <v>34270</v>
      </c>
      <c r="D119" s="34">
        <f>mérleg!D122</f>
        <v>72947</v>
      </c>
      <c r="E119" s="34">
        <f>mérleg!E122</f>
        <v>0</v>
      </c>
      <c r="F119" s="34" t="e">
        <f>#REF!</f>
        <v>#REF!</v>
      </c>
      <c r="G119" s="30">
        <v>20000</v>
      </c>
      <c r="H119" s="30">
        <v>20000</v>
      </c>
    </row>
    <row r="120" spans="1:8" ht="12.75">
      <c r="A120" s="76" t="s">
        <v>156</v>
      </c>
      <c r="B120" s="33" t="s">
        <v>157</v>
      </c>
      <c r="C120" s="34">
        <f>mérleg!C123</f>
        <v>1688</v>
      </c>
      <c r="D120" s="34">
        <f>mérleg!D123</f>
        <v>3497</v>
      </c>
      <c r="E120" s="34">
        <f>mérleg!E123</f>
        <v>0</v>
      </c>
      <c r="F120" s="34" t="e">
        <f>#REF!</f>
        <v>#REF!</v>
      </c>
      <c r="G120" s="30">
        <v>1750</v>
      </c>
      <c r="H120" s="30">
        <v>1820</v>
      </c>
    </row>
    <row r="121" spans="1:8" ht="12.75">
      <c r="A121" s="76">
        <v>2.8</v>
      </c>
      <c r="B121" s="33" t="s">
        <v>33</v>
      </c>
      <c r="C121" s="34">
        <f>mérleg!C124</f>
        <v>3735</v>
      </c>
      <c r="D121" s="34">
        <f>mérleg!D124</f>
        <v>5576</v>
      </c>
      <c r="E121" s="34">
        <f>mérleg!E124</f>
        <v>0</v>
      </c>
      <c r="F121" s="34" t="e">
        <f>#REF!</f>
        <v>#REF!</v>
      </c>
      <c r="G121" s="30">
        <v>4000</v>
      </c>
      <c r="H121" s="30">
        <v>4000</v>
      </c>
    </row>
    <row r="122" spans="1:8" ht="12.75">
      <c r="A122" s="76">
        <v>2.9</v>
      </c>
      <c r="B122" s="33" t="s">
        <v>158</v>
      </c>
      <c r="C122" s="34">
        <f>mérleg!C125</f>
        <v>20500</v>
      </c>
      <c r="D122" s="34">
        <f>mérleg!D125</f>
        <v>20630</v>
      </c>
      <c r="E122" s="34">
        <f>mérleg!E125</f>
        <v>24000</v>
      </c>
      <c r="F122" s="34">
        <f>mérleg!F125</f>
        <v>24000</v>
      </c>
      <c r="G122" s="30">
        <v>6000</v>
      </c>
      <c r="H122" s="30">
        <v>6000</v>
      </c>
    </row>
    <row r="123" spans="1:8" ht="12.75">
      <c r="A123" s="76" t="s">
        <v>215</v>
      </c>
      <c r="B123" s="33" t="s">
        <v>34</v>
      </c>
      <c r="C123" s="36">
        <f>mérleg!C126</f>
        <v>101272</v>
      </c>
      <c r="D123" s="36">
        <f>mérleg!D126</f>
        <v>73567</v>
      </c>
      <c r="E123" s="34">
        <f>mérleg!E126</f>
        <v>0</v>
      </c>
      <c r="F123" s="36" t="e">
        <f>#REF!</f>
        <v>#REF!</v>
      </c>
      <c r="G123" s="37">
        <v>81000</v>
      </c>
      <c r="H123" s="37">
        <v>84000</v>
      </c>
    </row>
    <row r="124" spans="1:8" ht="12.75">
      <c r="A124" s="123" t="s">
        <v>11</v>
      </c>
      <c r="B124" s="75" t="s">
        <v>159</v>
      </c>
      <c r="C124" s="88">
        <f aca="true" t="shared" si="25" ref="C124:H124">(C111+C112+C113+C114+C115+C116+C117+C121+C122+C123)</f>
        <v>3651797</v>
      </c>
      <c r="D124" s="88">
        <f t="shared" si="25"/>
        <v>3941968</v>
      </c>
      <c r="E124" s="88">
        <f t="shared" si="25"/>
        <v>24000</v>
      </c>
      <c r="F124" s="88" t="e">
        <f t="shared" si="25"/>
        <v>#REF!</v>
      </c>
      <c r="G124" s="88">
        <f t="shared" si="25"/>
        <v>1632073</v>
      </c>
      <c r="H124" s="88">
        <f t="shared" si="25"/>
        <v>1550331</v>
      </c>
    </row>
    <row r="125" spans="1:8" ht="12.75" hidden="1">
      <c r="A125" s="204" t="s">
        <v>12</v>
      </c>
      <c r="B125" s="205" t="s">
        <v>160</v>
      </c>
      <c r="C125" s="214">
        <f>mérleg!C128</f>
        <v>0</v>
      </c>
      <c r="D125" s="214">
        <f>mérleg!D128</f>
        <v>0</v>
      </c>
      <c r="E125" s="42">
        <f>mérleg!E128</f>
        <v>0</v>
      </c>
      <c r="F125" s="214">
        <f>mérleg!F128</f>
        <v>15175</v>
      </c>
      <c r="G125" s="43"/>
      <c r="H125" s="43"/>
    </row>
    <row r="126" spans="1:8" ht="12.75">
      <c r="A126" s="206"/>
      <c r="B126" s="207"/>
      <c r="C126" s="82"/>
      <c r="D126" s="41"/>
      <c r="E126" s="42"/>
      <c r="F126" s="43"/>
      <c r="G126" s="43"/>
      <c r="H126" s="43"/>
    </row>
    <row r="127" spans="1:8" ht="12.75">
      <c r="A127" s="74" t="s">
        <v>106</v>
      </c>
      <c r="B127" s="122" t="s">
        <v>161</v>
      </c>
      <c r="C127" s="88">
        <f aca="true" t="shared" si="26" ref="C127:H127">(C106+C124+C125+C126)</f>
        <v>3921594</v>
      </c>
      <c r="D127" s="88">
        <f t="shared" si="26"/>
        <v>4429139</v>
      </c>
      <c r="E127" s="88">
        <f t="shared" si="26"/>
        <v>24000</v>
      </c>
      <c r="F127" s="88" t="e">
        <f t="shared" si="26"/>
        <v>#REF!</v>
      </c>
      <c r="G127" s="88">
        <f t="shared" si="26"/>
        <v>1862424</v>
      </c>
      <c r="H127" s="88">
        <f t="shared" si="26"/>
        <v>1787593</v>
      </c>
    </row>
    <row r="128" spans="1:8" ht="12.75">
      <c r="A128" s="115"/>
      <c r="B128" s="115"/>
      <c r="C128" s="116"/>
      <c r="D128" s="114"/>
      <c r="E128" s="114"/>
      <c r="F128" s="114"/>
      <c r="G128" s="114"/>
      <c r="H128" s="114"/>
    </row>
    <row r="129" spans="1:8" ht="12.75">
      <c r="A129" s="115"/>
      <c r="B129" s="115"/>
      <c r="C129" s="116"/>
      <c r="D129" s="116"/>
      <c r="E129" s="116"/>
      <c r="F129" s="116"/>
      <c r="G129" s="116"/>
      <c r="H129" s="116"/>
    </row>
    <row r="130" spans="1:8" ht="12.75">
      <c r="A130" s="73" t="s">
        <v>16</v>
      </c>
      <c r="B130" s="117" t="s">
        <v>162</v>
      </c>
      <c r="C130" s="88">
        <f aca="true" t="shared" si="27" ref="C130:H130">(C103+C127+C128)</f>
        <v>17929225</v>
      </c>
      <c r="D130" s="88">
        <f t="shared" si="27"/>
        <v>18851339</v>
      </c>
      <c r="E130" s="88" t="e">
        <f t="shared" si="27"/>
        <v>#REF!</v>
      </c>
      <c r="F130" s="88" t="e">
        <f t="shared" si="27"/>
        <v>#REF!</v>
      </c>
      <c r="G130" s="88" t="e">
        <f t="shared" si="27"/>
        <v>#REF!</v>
      </c>
      <c r="H130" s="88" t="e">
        <f t="shared" si="27"/>
        <v>#REF!</v>
      </c>
    </row>
    <row r="131" spans="1:8" ht="12.75">
      <c r="A131" s="125"/>
      <c r="B131" s="125"/>
      <c r="C131" s="126"/>
      <c r="D131" s="116"/>
      <c r="E131" s="116"/>
      <c r="F131" s="116"/>
      <c r="G131" s="116"/>
      <c r="H131" s="116"/>
    </row>
    <row r="132" spans="1:8" ht="12.75">
      <c r="A132" s="125"/>
      <c r="B132" s="125"/>
      <c r="C132" s="126"/>
      <c r="D132" s="116"/>
      <c r="E132" s="116"/>
      <c r="F132" s="116"/>
      <c r="G132" s="116"/>
      <c r="H132" s="116"/>
    </row>
    <row r="133" spans="1:8" ht="12.75">
      <c r="A133" s="125"/>
      <c r="B133" s="125"/>
      <c r="C133" s="126"/>
      <c r="D133" s="92"/>
      <c r="E133" s="92"/>
      <c r="F133" s="92"/>
      <c r="G133" s="92"/>
      <c r="H133" s="92"/>
    </row>
    <row r="134" spans="1:8" ht="12.75">
      <c r="A134" s="125"/>
      <c r="B134" s="125"/>
      <c r="C134" s="126"/>
      <c r="D134" s="116"/>
      <c r="E134" s="116"/>
      <c r="F134" s="116"/>
      <c r="G134" s="116"/>
      <c r="H134" s="116"/>
    </row>
    <row r="135" spans="1:8" ht="12.75">
      <c r="A135" s="127"/>
      <c r="B135" s="208" t="s">
        <v>163</v>
      </c>
      <c r="C135" s="88">
        <f>mérleg!C138</f>
        <v>3484</v>
      </c>
      <c r="D135" s="88">
        <f>mérleg!D138</f>
        <v>3259</v>
      </c>
      <c r="E135" s="88">
        <f>mérleg!E138</f>
        <v>0</v>
      </c>
      <c r="F135" s="88">
        <f>mérleg!F138</f>
        <v>3247</v>
      </c>
      <c r="G135" s="305">
        <f>F135-200-2</f>
        <v>3045</v>
      </c>
      <c r="H135" s="305">
        <f>G135-60</f>
        <v>2985</v>
      </c>
    </row>
  </sheetData>
  <mergeCells count="4">
    <mergeCell ref="A3:H3"/>
    <mergeCell ref="A43:H43"/>
    <mergeCell ref="A77:H77"/>
    <mergeCell ref="A105:H105"/>
  </mergeCells>
  <printOptions horizontalCentered="1" verticalCentered="1"/>
  <pageMargins left="0.7874015748031497" right="0.7874015748031497" top="1.1023622047244095" bottom="0.984251968503937" header="0.5118110236220472" footer="0.5118110236220472"/>
  <pageSetup blackAndWhite="1" horizontalDpi="300" verticalDpi="300" orientation="portrait" paperSize="9" scale="71" r:id="rId1"/>
  <headerFooter alignWithMargins="0">
    <oddHeader>&amp;C&amp;"Times New Roman CE,Félkövér"&amp;12&amp;P/3
Bevételek és kiadások
pénzforgalmi mérlege&amp;R&amp;"Times New Roman CE,Normál"3/2004.(II.27.)sz. önk.rendelet
1. sz. melléklet
(ezer Ft-ban)</oddHeader>
    <oddFooter>&amp;L&amp;"Times New Roman CE,Normál"&amp;D/&amp;T&amp;C&amp;"Times New Roman CE,Normál"&amp;F/&amp;A     Ráczné</oddFooter>
  </headerFooter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="75" zoomScaleNormal="75" zoomScaleSheetLayoutView="100" workbookViewId="0" topLeftCell="H10">
      <selection activeCell="P25" sqref="P25"/>
    </sheetView>
  </sheetViews>
  <sheetFormatPr defaultColWidth="9.00390625" defaultRowHeight="12.75"/>
  <cols>
    <col min="1" max="1" width="31.00390625" style="0" bestFit="1" customWidth="1"/>
    <col min="2" max="2" width="8.75390625" style="0" customWidth="1"/>
    <col min="5" max="5" width="4.00390625" style="0" customWidth="1"/>
    <col min="6" max="6" width="29.375" style="0" bestFit="1" customWidth="1"/>
    <col min="10" max="10" width="3.375" style="0" customWidth="1"/>
    <col min="11" max="11" width="28.25390625" style="0" customWidth="1"/>
  </cols>
  <sheetData>
    <row r="1" spans="1:14" ht="15">
      <c r="A1" s="135"/>
      <c r="B1" s="165"/>
      <c r="C1" s="165"/>
      <c r="D1" s="165"/>
      <c r="F1" s="136"/>
      <c r="G1" s="166"/>
      <c r="H1" s="166"/>
      <c r="I1" s="166"/>
      <c r="K1" s="246"/>
      <c r="L1" s="247"/>
      <c r="M1" s="247"/>
      <c r="N1" s="247"/>
    </row>
    <row r="2" spans="1:14" ht="15">
      <c r="A2" s="140"/>
      <c r="B2" s="242" t="s">
        <v>36</v>
      </c>
      <c r="C2" s="242" t="s">
        <v>217</v>
      </c>
      <c r="D2" s="242" t="s">
        <v>239</v>
      </c>
      <c r="F2" s="142"/>
      <c r="G2" s="244" t="str">
        <f>B2</f>
        <v>2004.évi</v>
      </c>
      <c r="H2" s="244" t="str">
        <f>C2</f>
        <v>2005.évi</v>
      </c>
      <c r="I2" s="244" t="str">
        <f>D2</f>
        <v>2006.évi</v>
      </c>
      <c r="K2" s="248"/>
      <c r="L2" s="249" t="str">
        <f>G2</f>
        <v>2004.évi</v>
      </c>
      <c r="M2" s="249" t="str">
        <f>H2</f>
        <v>2005.évi</v>
      </c>
      <c r="N2" s="249" t="str">
        <f>I2</f>
        <v>2006.évi</v>
      </c>
    </row>
    <row r="3" spans="1:14" ht="15">
      <c r="A3" s="147" t="s">
        <v>43</v>
      </c>
      <c r="B3" s="242" t="s">
        <v>9</v>
      </c>
      <c r="C3" s="242" t="s">
        <v>42</v>
      </c>
      <c r="D3" s="242" t="s">
        <v>42</v>
      </c>
      <c r="F3" s="149" t="s">
        <v>170</v>
      </c>
      <c r="G3" s="244" t="s">
        <v>9</v>
      </c>
      <c r="H3" s="244" t="s">
        <v>42</v>
      </c>
      <c r="I3" s="244" t="s">
        <v>42</v>
      </c>
      <c r="K3" s="250" t="s">
        <v>171</v>
      </c>
      <c r="L3" s="249" t="s">
        <v>9</v>
      </c>
      <c r="M3" s="249" t="s">
        <v>42</v>
      </c>
      <c r="N3" s="249" t="s">
        <v>42</v>
      </c>
    </row>
    <row r="4" spans="1:14" ht="15">
      <c r="A4" s="140"/>
      <c r="B4" s="242"/>
      <c r="C4" s="242"/>
      <c r="D4" s="242"/>
      <c r="F4" s="142"/>
      <c r="G4" s="244"/>
      <c r="H4" s="244"/>
      <c r="I4" s="244"/>
      <c r="K4" s="248"/>
      <c r="L4" s="249"/>
      <c r="M4" s="249"/>
      <c r="N4" s="249"/>
    </row>
    <row r="5" spans="1:14" ht="15">
      <c r="A5" s="151"/>
      <c r="B5" s="243"/>
      <c r="C5" s="243"/>
      <c r="D5" s="243"/>
      <c r="F5" s="152"/>
      <c r="G5" s="245"/>
      <c r="H5" s="245"/>
      <c r="I5" s="245"/>
      <c r="K5" s="251"/>
      <c r="L5" s="252"/>
      <c r="M5" s="252"/>
      <c r="N5" s="252"/>
    </row>
    <row r="6" spans="1:14" ht="12.75">
      <c r="A6" s="229" t="s">
        <v>173</v>
      </c>
      <c r="B6" s="153">
        <f>B20</f>
        <v>10219582</v>
      </c>
      <c r="C6" s="153">
        <f>C20</f>
        <v>10370090</v>
      </c>
      <c r="D6" s="153">
        <f>D20</f>
        <v>10581608</v>
      </c>
      <c r="F6" s="229" t="s">
        <v>174</v>
      </c>
      <c r="G6" s="153">
        <f>G20</f>
        <v>165567</v>
      </c>
      <c r="H6" s="153">
        <f>H20</f>
        <v>230351</v>
      </c>
      <c r="I6" s="153">
        <f>I20</f>
        <v>237262</v>
      </c>
      <c r="K6" s="10" t="s">
        <v>175</v>
      </c>
      <c r="L6" s="153">
        <f aca="true" t="shared" si="0" ref="L6:N10">(B6+G6)</f>
        <v>10385149</v>
      </c>
      <c r="M6" s="153">
        <f t="shared" si="0"/>
        <v>10600441</v>
      </c>
      <c r="N6" s="153">
        <f t="shared" si="0"/>
        <v>10818870</v>
      </c>
    </row>
    <row r="7" spans="1:14" ht="12.75">
      <c r="A7" s="230" t="s">
        <v>235</v>
      </c>
      <c r="B7" s="159">
        <f>(B8-B6)</f>
        <v>-8529652</v>
      </c>
      <c r="C7" s="159">
        <f>(C8-C6)</f>
        <v>-8612562</v>
      </c>
      <c r="D7" s="159">
        <f>(D8-D6)</f>
        <v>-8771354</v>
      </c>
      <c r="F7" s="230" t="s">
        <v>177</v>
      </c>
      <c r="G7" s="159">
        <f>(G8-G6)</f>
        <v>-8797</v>
      </c>
      <c r="H7" s="159">
        <f>(H8-H6)</f>
        <v>-67310</v>
      </c>
      <c r="I7" s="159">
        <f>(I8-I6)</f>
        <v>-69330</v>
      </c>
      <c r="K7" s="9" t="s">
        <v>178</v>
      </c>
      <c r="L7" s="157">
        <f t="shared" si="0"/>
        <v>-8538449</v>
      </c>
      <c r="M7" s="157">
        <f t="shared" si="0"/>
        <v>-8679872</v>
      </c>
      <c r="N7" s="157">
        <f t="shared" si="0"/>
        <v>-8840684</v>
      </c>
    </row>
    <row r="8" spans="1:14" ht="12.75">
      <c r="A8" s="231" t="s">
        <v>236</v>
      </c>
      <c r="B8" s="158">
        <f>'mérleg2005-ig'!F4</f>
        <v>1689930</v>
      </c>
      <c r="C8" s="158">
        <f>'mérleg2005-ig'!G4</f>
        <v>1757528</v>
      </c>
      <c r="D8" s="158">
        <f>'mérleg2005-ig'!H4</f>
        <v>1810254</v>
      </c>
      <c r="F8" s="231" t="s">
        <v>180</v>
      </c>
      <c r="G8" s="158">
        <f>'mérleg2005-ig'!F44</f>
        <v>156770</v>
      </c>
      <c r="H8" s="158">
        <f>'mérleg2005-ig'!G44</f>
        <v>163041</v>
      </c>
      <c r="I8" s="158">
        <f>'mérleg2005-ig'!H44</f>
        <v>167932</v>
      </c>
      <c r="K8" s="5" t="s">
        <v>181</v>
      </c>
      <c r="L8" s="153">
        <f t="shared" si="0"/>
        <v>1846700</v>
      </c>
      <c r="M8" s="153">
        <f t="shared" si="0"/>
        <v>1920569</v>
      </c>
      <c r="N8" s="153">
        <f t="shared" si="0"/>
        <v>1978186</v>
      </c>
    </row>
    <row r="9" spans="1:14" ht="12.75">
      <c r="A9" s="230" t="s">
        <v>182</v>
      </c>
      <c r="B9" s="159" t="e">
        <f>'mérleg2005-ig'!F41</f>
        <v>#REF!</v>
      </c>
      <c r="C9" s="159">
        <f>'mérleg2005-ig'!G41</f>
        <v>13902920</v>
      </c>
      <c r="D9" s="159">
        <f>'mérleg2005-ig'!H41</f>
        <v>14371044</v>
      </c>
      <c r="F9" s="230" t="s">
        <v>183</v>
      </c>
      <c r="G9" s="159">
        <f>'mérleg2005-ig'!F65</f>
        <v>2627155</v>
      </c>
      <c r="H9" s="159">
        <f>'mérleg2005-ig'!G65</f>
        <v>1119004</v>
      </c>
      <c r="I9" s="159">
        <f>'mérleg2005-ig'!H65</f>
        <v>1176990</v>
      </c>
      <c r="K9" s="6" t="s">
        <v>184</v>
      </c>
      <c r="L9" s="158" t="e">
        <f t="shared" si="0"/>
        <v>#REF!</v>
      </c>
      <c r="M9" s="153">
        <f t="shared" si="0"/>
        <v>15021924</v>
      </c>
      <c r="N9" s="153">
        <f t="shared" si="0"/>
        <v>15548034</v>
      </c>
    </row>
    <row r="10" spans="1:14" ht="12.75">
      <c r="A10" s="232" t="s">
        <v>185</v>
      </c>
      <c r="B10" s="158" t="e">
        <f>SUM(B8:B9)</f>
        <v>#REF!</v>
      </c>
      <c r="C10" s="158">
        <f>SUM(C8:C9)</f>
        <v>15660448</v>
      </c>
      <c r="D10" s="158">
        <f>SUM(D8:D9)</f>
        <v>16181298</v>
      </c>
      <c r="F10" s="233" t="s">
        <v>186</v>
      </c>
      <c r="G10" s="158">
        <f>SUM(G8:G9)</f>
        <v>2783925</v>
      </c>
      <c r="H10" s="158">
        <f>SUM(H8:H9)</f>
        <v>1282045</v>
      </c>
      <c r="I10" s="158">
        <f>SUM(I8:I9)</f>
        <v>1344922</v>
      </c>
      <c r="K10" s="160" t="s">
        <v>187</v>
      </c>
      <c r="L10" s="158" t="e">
        <f t="shared" si="0"/>
        <v>#REF!</v>
      </c>
      <c r="M10" s="158">
        <f t="shared" si="0"/>
        <v>16942493</v>
      </c>
      <c r="N10" s="158">
        <f t="shared" si="0"/>
        <v>17526220</v>
      </c>
    </row>
    <row r="11" spans="1:14" ht="12.75">
      <c r="A11" s="4"/>
      <c r="B11" s="4"/>
      <c r="C11" s="4"/>
      <c r="D11" s="4"/>
      <c r="F11" s="4"/>
      <c r="G11" s="4"/>
      <c r="K11" s="4"/>
      <c r="L11" s="4"/>
      <c r="M11" s="4"/>
      <c r="N11" s="4"/>
    </row>
    <row r="12" spans="1:14" ht="15">
      <c r="A12" s="2"/>
      <c r="B12" s="2"/>
      <c r="C12" s="2"/>
      <c r="D12" s="2"/>
      <c r="F12" s="2"/>
      <c r="G12" s="2"/>
      <c r="K12" s="2"/>
      <c r="L12" s="2"/>
      <c r="M12" s="2"/>
      <c r="N12" s="2"/>
    </row>
    <row r="13" spans="1:14" ht="15">
      <c r="A13" s="2"/>
      <c r="B13" s="2"/>
      <c r="C13" s="2"/>
      <c r="D13" s="2"/>
      <c r="F13" s="2"/>
      <c r="G13" s="2"/>
      <c r="K13" s="2"/>
      <c r="L13" s="2"/>
      <c r="M13" s="2"/>
      <c r="N13" s="2"/>
    </row>
    <row r="14" spans="1:14" ht="15">
      <c r="A14" s="2"/>
      <c r="B14" s="2"/>
      <c r="C14" s="2"/>
      <c r="D14" s="2"/>
      <c r="F14" s="2"/>
      <c r="G14" s="2"/>
      <c r="K14" s="2"/>
      <c r="L14" s="2"/>
      <c r="M14" s="2"/>
      <c r="N14" s="2"/>
    </row>
    <row r="15" spans="1:14" ht="15">
      <c r="A15" s="135"/>
      <c r="B15" s="165"/>
      <c r="C15" s="165"/>
      <c r="D15" s="165"/>
      <c r="F15" s="136"/>
      <c r="G15" s="166"/>
      <c r="H15" s="166"/>
      <c r="I15" s="166"/>
      <c r="K15" s="246"/>
      <c r="L15" s="247"/>
      <c r="M15" s="247"/>
      <c r="N15" s="247"/>
    </row>
    <row r="16" spans="1:14" ht="15">
      <c r="A16" s="140"/>
      <c r="B16" s="242" t="str">
        <f>B2</f>
        <v>2004.évi</v>
      </c>
      <c r="C16" s="242" t="str">
        <f>C2</f>
        <v>2005.évi</v>
      </c>
      <c r="D16" s="242" t="str">
        <f>D2</f>
        <v>2006.évi</v>
      </c>
      <c r="F16" s="142"/>
      <c r="G16" s="244" t="str">
        <f>B2</f>
        <v>2004.évi</v>
      </c>
      <c r="H16" s="244" t="str">
        <f>C2</f>
        <v>2005.évi</v>
      </c>
      <c r="I16" s="244" t="str">
        <f>D2</f>
        <v>2006.évi</v>
      </c>
      <c r="K16" s="248"/>
      <c r="L16" s="249" t="str">
        <f>G2</f>
        <v>2004.évi</v>
      </c>
      <c r="M16" s="249" t="str">
        <f>H2</f>
        <v>2005.évi</v>
      </c>
      <c r="N16" s="249" t="str">
        <f>I2</f>
        <v>2006.évi</v>
      </c>
    </row>
    <row r="17" spans="1:14" ht="15">
      <c r="A17" s="147" t="s">
        <v>114</v>
      </c>
      <c r="B17" s="242" t="s">
        <v>9</v>
      </c>
      <c r="C17" s="242" t="s">
        <v>42</v>
      </c>
      <c r="D17" s="242" t="s">
        <v>42</v>
      </c>
      <c r="F17" s="149" t="s">
        <v>188</v>
      </c>
      <c r="G17" s="244" t="s">
        <v>9</v>
      </c>
      <c r="H17" s="244" t="s">
        <v>42</v>
      </c>
      <c r="I17" s="244" t="s">
        <v>42</v>
      </c>
      <c r="K17" s="250" t="s">
        <v>189</v>
      </c>
      <c r="L17" s="249" t="s">
        <v>9</v>
      </c>
      <c r="M17" s="249" t="s">
        <v>42</v>
      </c>
      <c r="N17" s="249" t="s">
        <v>42</v>
      </c>
    </row>
    <row r="18" spans="1:14" ht="15">
      <c r="A18" s="140"/>
      <c r="B18" s="242"/>
      <c r="C18" s="242"/>
      <c r="D18" s="242"/>
      <c r="F18" s="142"/>
      <c r="G18" s="244"/>
      <c r="H18" s="244"/>
      <c r="I18" s="244"/>
      <c r="K18" s="248"/>
      <c r="L18" s="249"/>
      <c r="M18" s="249"/>
      <c r="N18" s="249"/>
    </row>
    <row r="19" spans="1:14" ht="15">
      <c r="A19" s="151"/>
      <c r="B19" s="243"/>
      <c r="C19" s="243"/>
      <c r="D19" s="243"/>
      <c r="F19" s="152"/>
      <c r="G19" s="245"/>
      <c r="H19" s="245"/>
      <c r="I19" s="245"/>
      <c r="K19" s="251"/>
      <c r="L19" s="252"/>
      <c r="M19" s="252"/>
      <c r="N19" s="252"/>
    </row>
    <row r="20" spans="1:14" ht="12.75">
      <c r="A20" s="231" t="s">
        <v>190</v>
      </c>
      <c r="B20" s="158">
        <f>'mérleg2005-ig'!F78</f>
        <v>10219582</v>
      </c>
      <c r="C20" s="158">
        <f>'mérleg2005-ig'!G78</f>
        <v>10370090</v>
      </c>
      <c r="D20" s="158">
        <f>'mérleg2005-ig'!H78</f>
        <v>10581608</v>
      </c>
      <c r="F20" s="234" t="s">
        <v>191</v>
      </c>
      <c r="G20" s="158">
        <f>'mérleg2005-ig'!F106</f>
        <v>165567</v>
      </c>
      <c r="H20" s="158">
        <f>'mérleg2005-ig'!G106</f>
        <v>230351</v>
      </c>
      <c r="I20" s="158">
        <f>'mérleg2005-ig'!H106</f>
        <v>237262</v>
      </c>
      <c r="K20" s="5" t="s">
        <v>192</v>
      </c>
      <c r="L20" s="153">
        <f aca="true" t="shared" si="1" ref="L20:N24">(B20+G20)</f>
        <v>10385149</v>
      </c>
      <c r="M20" s="153">
        <f t="shared" si="1"/>
        <v>10600441</v>
      </c>
      <c r="N20" s="153">
        <f t="shared" si="1"/>
        <v>10818870</v>
      </c>
    </row>
    <row r="21" spans="1:14" ht="12.75">
      <c r="A21" s="235" t="s">
        <v>237</v>
      </c>
      <c r="B21" s="159" t="e">
        <f>(B23)+(-B22)</f>
        <v>#REF!</v>
      </c>
      <c r="C21" s="159" t="e">
        <f>(C23)+(-C22)</f>
        <v>#REF!</v>
      </c>
      <c r="D21" s="159" t="e">
        <f>(D23)+(-D22)</f>
        <v>#REF!</v>
      </c>
      <c r="F21" s="230" t="s">
        <v>194</v>
      </c>
      <c r="G21" s="159" t="e">
        <f>(G23)+(-G22)</f>
        <v>#REF!</v>
      </c>
      <c r="H21" s="159">
        <f>(H23)+(-H22)</f>
        <v>1699383</v>
      </c>
      <c r="I21" s="159">
        <f>(I23)+(-I22)</f>
        <v>1619661</v>
      </c>
      <c r="K21" s="9" t="s">
        <v>195</v>
      </c>
      <c r="L21" s="153" t="e">
        <f t="shared" si="1"/>
        <v>#REF!</v>
      </c>
      <c r="M21" s="153" t="e">
        <f t="shared" si="1"/>
        <v>#REF!</v>
      </c>
      <c r="N21" s="153" t="e">
        <f t="shared" si="1"/>
        <v>#REF!</v>
      </c>
    </row>
    <row r="22" spans="1:14" ht="12.75">
      <c r="A22" s="235" t="s">
        <v>196</v>
      </c>
      <c r="B22" s="159">
        <f>(B7)</f>
        <v>-8529652</v>
      </c>
      <c r="C22" s="159">
        <f>(C7)</f>
        <v>-8612562</v>
      </c>
      <c r="D22" s="159">
        <f>(D7)</f>
        <v>-8771354</v>
      </c>
      <c r="F22" s="230" t="s">
        <v>197</v>
      </c>
      <c r="G22" s="159">
        <f>(G7)</f>
        <v>-8797</v>
      </c>
      <c r="H22" s="159">
        <f>(H7)</f>
        <v>-67310</v>
      </c>
      <c r="I22" s="159">
        <f>(I7)</f>
        <v>-69330</v>
      </c>
      <c r="K22" s="9" t="s">
        <v>178</v>
      </c>
      <c r="L22" s="157">
        <f t="shared" si="1"/>
        <v>-8538449</v>
      </c>
      <c r="M22" s="157">
        <f t="shared" si="1"/>
        <v>-8679872</v>
      </c>
      <c r="N22" s="157">
        <f t="shared" si="1"/>
        <v>-8840684</v>
      </c>
    </row>
    <row r="23" spans="1:14" ht="12.75">
      <c r="A23" s="231" t="s">
        <v>198</v>
      </c>
      <c r="B23" s="158" t="e">
        <f>'mérleg2005-ig'!F100</f>
        <v>#REF!</v>
      </c>
      <c r="C23" s="158" t="e">
        <f>'mérleg2005-ig'!G100</f>
        <v>#REF!</v>
      </c>
      <c r="D23" s="158" t="e">
        <f>'mérleg2005-ig'!H100</f>
        <v>#REF!</v>
      </c>
      <c r="F23" s="234" t="s">
        <v>199</v>
      </c>
      <c r="G23" s="158" t="e">
        <f>'mérleg2005-ig'!F124</f>
        <v>#REF!</v>
      </c>
      <c r="H23" s="158">
        <f>'mérleg2005-ig'!G124</f>
        <v>1632073</v>
      </c>
      <c r="I23" s="158">
        <f>'mérleg2005-ig'!H124</f>
        <v>1550331</v>
      </c>
      <c r="K23" s="5" t="s">
        <v>200</v>
      </c>
      <c r="L23" s="158" t="e">
        <f t="shared" si="1"/>
        <v>#REF!</v>
      </c>
      <c r="M23" s="158" t="e">
        <f t="shared" si="1"/>
        <v>#REF!</v>
      </c>
      <c r="N23" s="158" t="e">
        <f t="shared" si="1"/>
        <v>#REF!</v>
      </c>
    </row>
    <row r="24" spans="1:14" ht="12.75" hidden="1">
      <c r="A24" s="239" t="s">
        <v>238</v>
      </c>
      <c r="B24" s="240">
        <f>'mérleg2005-ig'!F101</f>
        <v>49202</v>
      </c>
      <c r="C24" s="176"/>
      <c r="D24" s="176"/>
      <c r="F24" s="241" t="s">
        <v>160</v>
      </c>
      <c r="G24" s="238">
        <f>'mérleg2005-ig'!F125</f>
        <v>15175</v>
      </c>
      <c r="H24" s="4"/>
      <c r="I24" s="4"/>
      <c r="K24" s="292" t="s">
        <v>201</v>
      </c>
      <c r="L24" s="295">
        <f t="shared" si="1"/>
        <v>64377</v>
      </c>
      <c r="M24" s="293">
        <f t="shared" si="1"/>
        <v>0</v>
      </c>
      <c r="N24" s="293">
        <f t="shared" si="1"/>
        <v>0</v>
      </c>
    </row>
    <row r="25" spans="1:14" ht="12.75">
      <c r="A25" s="291"/>
      <c r="B25" s="240"/>
      <c r="C25" s="176"/>
      <c r="D25" s="176"/>
      <c r="F25" s="291"/>
      <c r="G25" s="238"/>
      <c r="H25" s="4"/>
      <c r="I25" s="4"/>
      <c r="K25" s="291"/>
      <c r="L25" s="295"/>
      <c r="M25" s="294"/>
      <c r="N25" s="294"/>
    </row>
    <row r="26" spans="1:14" ht="12.75">
      <c r="A26" s="236" t="s">
        <v>202</v>
      </c>
      <c r="B26" s="158" t="e">
        <f>(B20+B23+B24+B25)</f>
        <v>#REF!</v>
      </c>
      <c r="C26" s="158" t="e">
        <f>(C20+C23+C24+C25)</f>
        <v>#REF!</v>
      </c>
      <c r="D26" s="158" t="e">
        <f>(D20+D23+D24+D25)</f>
        <v>#REF!</v>
      </c>
      <c r="F26" s="232" t="s">
        <v>203</v>
      </c>
      <c r="G26" s="158" t="e">
        <f>(G20+G23+G24+G25)</f>
        <v>#REF!</v>
      </c>
      <c r="H26" s="158">
        <f>(H20+H23+H24+H25)</f>
        <v>1862424</v>
      </c>
      <c r="I26" s="158">
        <f>(I20+I23+I24+I25)</f>
        <v>1787593</v>
      </c>
      <c r="K26" s="160" t="s">
        <v>204</v>
      </c>
      <c r="L26" s="158" t="e">
        <f>(L20+L23+L24+L25)</f>
        <v>#REF!</v>
      </c>
      <c r="M26" s="158" t="e">
        <f>(M20+M23+M24+M25)</f>
        <v>#REF!</v>
      </c>
      <c r="N26" s="158" t="e">
        <f>(N20+N23+N24+N25)</f>
        <v>#REF!</v>
      </c>
    </row>
    <row r="27" spans="1:14" ht="12.75">
      <c r="A27" s="163"/>
      <c r="B27" s="164"/>
      <c r="C27" s="164"/>
      <c r="D27" s="164"/>
      <c r="F27" s="163"/>
      <c r="G27" s="163"/>
      <c r="H27" s="163"/>
      <c r="I27" s="163"/>
      <c r="K27" s="163"/>
      <c r="L27" s="163"/>
      <c r="M27" s="164"/>
      <c r="N27" s="164"/>
    </row>
    <row r="28" spans="1:6" ht="12.75">
      <c r="A28" s="237"/>
      <c r="F28" s="237"/>
    </row>
    <row r="29" spans="1:6" ht="12.75">
      <c r="A29" s="237"/>
      <c r="F29" s="237"/>
    </row>
    <row r="30" spans="1:14" ht="12.75">
      <c r="A30" s="165"/>
      <c r="B30" s="165"/>
      <c r="C30" s="165"/>
      <c r="D30" s="165"/>
      <c r="E30" s="4"/>
      <c r="F30" s="166"/>
      <c r="G30" s="166"/>
      <c r="H30" s="166"/>
      <c r="I30" s="166"/>
      <c r="J30" s="4"/>
      <c r="K30" s="247"/>
      <c r="L30" s="247"/>
      <c r="M30" s="247"/>
      <c r="N30" s="247"/>
    </row>
    <row r="31" spans="1:14" ht="12.75">
      <c r="A31" s="167"/>
      <c r="B31" s="242" t="str">
        <f>B16</f>
        <v>2004.évi</v>
      </c>
      <c r="C31" s="242" t="str">
        <f>C16</f>
        <v>2005.évi</v>
      </c>
      <c r="D31" s="242" t="str">
        <f>D16</f>
        <v>2006.évi</v>
      </c>
      <c r="E31" s="4"/>
      <c r="F31" s="168"/>
      <c r="G31" s="244" t="str">
        <f>B16</f>
        <v>2004.évi</v>
      </c>
      <c r="H31" s="244" t="str">
        <f>C16</f>
        <v>2005.évi</v>
      </c>
      <c r="I31" s="244" t="str">
        <f>D16</f>
        <v>2006.évi</v>
      </c>
      <c r="J31" s="4"/>
      <c r="K31" s="256"/>
      <c r="L31" s="249" t="str">
        <f>G16</f>
        <v>2004.évi</v>
      </c>
      <c r="M31" s="249" t="str">
        <f>H16</f>
        <v>2005.évi</v>
      </c>
      <c r="N31" s="249" t="str">
        <f>I16</f>
        <v>2006.évi</v>
      </c>
    </row>
    <row r="32" spans="1:14" ht="13.5">
      <c r="A32" s="169" t="s">
        <v>205</v>
      </c>
      <c r="B32" s="242" t="s">
        <v>9</v>
      </c>
      <c r="C32" s="242" t="s">
        <v>42</v>
      </c>
      <c r="D32" s="242" t="s">
        <v>42</v>
      </c>
      <c r="E32" s="4"/>
      <c r="F32" s="170" t="s">
        <v>206</v>
      </c>
      <c r="G32" s="244" t="s">
        <v>9</v>
      </c>
      <c r="H32" s="244" t="s">
        <v>42</v>
      </c>
      <c r="I32" s="244" t="s">
        <v>42</v>
      </c>
      <c r="J32" s="4"/>
      <c r="K32" s="260" t="s">
        <v>207</v>
      </c>
      <c r="L32" s="249" t="s">
        <v>9</v>
      </c>
      <c r="M32" s="249" t="s">
        <v>42</v>
      </c>
      <c r="N32" s="249" t="s">
        <v>42</v>
      </c>
    </row>
    <row r="33" spans="1:14" ht="12.75">
      <c r="A33" s="167"/>
      <c r="B33" s="242"/>
      <c r="C33" s="242"/>
      <c r="D33" s="242"/>
      <c r="E33" s="4"/>
      <c r="F33" s="168"/>
      <c r="G33" s="244"/>
      <c r="H33" s="244"/>
      <c r="I33" s="244"/>
      <c r="J33" s="4"/>
      <c r="K33" s="256"/>
      <c r="L33" s="249"/>
      <c r="M33" s="249"/>
      <c r="N33" s="249"/>
    </row>
    <row r="34" spans="1:14" ht="12.75">
      <c r="A34" s="171"/>
      <c r="B34" s="243"/>
      <c r="C34" s="243"/>
      <c r="D34" s="243"/>
      <c r="E34" s="4"/>
      <c r="F34" s="172"/>
      <c r="G34" s="245"/>
      <c r="H34" s="245"/>
      <c r="I34" s="245"/>
      <c r="J34" s="4"/>
      <c r="K34" s="263"/>
      <c r="L34" s="252"/>
      <c r="M34" s="252"/>
      <c r="N34" s="252"/>
    </row>
    <row r="35" spans="1:14" ht="12.75">
      <c r="A35" s="5" t="s">
        <v>208</v>
      </c>
      <c r="B35" s="158" t="e">
        <f>(B10-B26)</f>
        <v>#REF!</v>
      </c>
      <c r="C35" s="158" t="e">
        <f>(C10-C26)</f>
        <v>#REF!</v>
      </c>
      <c r="D35" s="158" t="e">
        <f>(D10-D26)</f>
        <v>#REF!</v>
      </c>
      <c r="E35" s="4"/>
      <c r="F35" s="5" t="s">
        <v>209</v>
      </c>
      <c r="G35" s="158" t="e">
        <f>(G10-G26)</f>
        <v>#REF!</v>
      </c>
      <c r="H35" s="158">
        <f>(H10-H26)</f>
        <v>-580379</v>
      </c>
      <c r="I35" s="158">
        <f>(I10-I26)</f>
        <v>-442671</v>
      </c>
      <c r="J35" s="4"/>
      <c r="K35" s="5" t="s">
        <v>210</v>
      </c>
      <c r="L35" s="158" t="e">
        <f>B35+G35</f>
        <v>#REF!</v>
      </c>
      <c r="M35" s="158" t="e">
        <f>C35+H35</f>
        <v>#REF!</v>
      </c>
      <c r="N35" s="158" t="e">
        <f>D35+I35</f>
        <v>#REF!</v>
      </c>
    </row>
    <row r="36" spans="1:14" ht="15">
      <c r="A36" s="3" t="s">
        <v>16</v>
      </c>
      <c r="B36" s="3"/>
      <c r="C36" s="173"/>
      <c r="D36" s="173"/>
      <c r="E36" s="2"/>
      <c r="F36" s="3"/>
      <c r="G36" s="3"/>
      <c r="H36" s="173"/>
      <c r="I36" s="173"/>
      <c r="J36" s="2"/>
      <c r="K36" s="174"/>
      <c r="L36" s="174"/>
      <c r="M36" s="173"/>
      <c r="N36" s="173"/>
    </row>
    <row r="37" spans="1:14" ht="15">
      <c r="A37" s="3"/>
      <c r="B37" s="3"/>
      <c r="C37" s="173"/>
      <c r="D37" s="173"/>
      <c r="E37" s="2"/>
      <c r="F37" s="3"/>
      <c r="G37" s="3"/>
      <c r="H37" s="173"/>
      <c r="I37" s="173"/>
      <c r="J37" s="2"/>
      <c r="K37" s="3"/>
      <c r="L37" s="3"/>
      <c r="M37" s="173"/>
      <c r="N37" s="173"/>
    </row>
    <row r="38" spans="1:14" ht="15">
      <c r="A38" s="175" t="s">
        <v>211</v>
      </c>
      <c r="B38" s="175"/>
      <c r="C38" s="173"/>
      <c r="D38" s="173"/>
      <c r="E38" s="2"/>
      <c r="F38" s="3"/>
      <c r="G38" s="3"/>
      <c r="H38" s="173"/>
      <c r="I38" s="173"/>
      <c r="J38" s="2"/>
      <c r="K38" s="3"/>
      <c r="L38" s="3"/>
      <c r="M38" s="173"/>
      <c r="N38" s="173"/>
    </row>
    <row r="39" spans="1:14" ht="15">
      <c r="A39" s="176" t="s">
        <v>212</v>
      </c>
      <c r="B39" s="176"/>
      <c r="C39" s="2"/>
      <c r="D39" s="2"/>
      <c r="E39" s="2"/>
      <c r="F39" s="2"/>
      <c r="G39" s="2"/>
      <c r="H39" s="177"/>
      <c r="I39" s="177"/>
      <c r="J39" s="2"/>
      <c r="K39" s="177"/>
      <c r="L39" s="177"/>
      <c r="M39" s="177"/>
      <c r="N39" s="177"/>
    </row>
  </sheetData>
  <printOptions horizontalCentered="1" verticalCentered="1"/>
  <pageMargins left="0.7874015748031497" right="0.7874015748031497" top="1.49" bottom="0.79" header="0.5118110236220472" footer="0.44"/>
  <pageSetup blackAndWhite="1" horizontalDpi="150" verticalDpi="150" orientation="landscape" paperSize="9" scale="72" r:id="rId1"/>
  <headerFooter alignWithMargins="0">
    <oddHeader>&amp;C&amp;"Times New Roman CE,Félkövér"&amp;12 3/3
Működési és felhalmozási költségvetés egyensúlyának
alakulása&amp;R&amp;"Times New Roman CE,Normál"&amp;11 3/2004.(II.27.)sz.önk.rendelet
 1.sz. melléklet
(ezer Ft-ban)</oddHeader>
    <oddFooter>&amp;L&amp;D/&amp;T&amp;C&amp;F/&amp;A      Ráczné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"/>
  <sheetViews>
    <sheetView view="pageBreakPreview" zoomScaleSheetLayoutView="100" workbookViewId="0" topLeftCell="A1">
      <selection activeCell="G130" sqref="G130"/>
    </sheetView>
  </sheetViews>
  <sheetFormatPr defaultColWidth="9.00390625" defaultRowHeight="12.75"/>
  <cols>
    <col min="1" max="1" width="7.00390625" style="0" customWidth="1"/>
    <col min="2" max="2" width="60.375" style="0" customWidth="1"/>
    <col min="3" max="3" width="12.75390625" style="0" customWidth="1"/>
    <col min="4" max="4" width="10.75390625" style="0" customWidth="1"/>
    <col min="5" max="5" width="0" style="0" hidden="1" customWidth="1"/>
    <col min="6" max="6" width="12.125" style="0" customWidth="1"/>
  </cols>
  <sheetData>
    <row r="1" spans="1:6" ht="12.75">
      <c r="A1" s="11" t="s">
        <v>35</v>
      </c>
      <c r="B1" s="12" t="s">
        <v>16</v>
      </c>
      <c r="C1" s="11" t="s">
        <v>36</v>
      </c>
      <c r="D1" s="13" t="s">
        <v>36</v>
      </c>
      <c r="E1" s="14" t="s">
        <v>36</v>
      </c>
      <c r="F1" s="11" t="s">
        <v>217</v>
      </c>
    </row>
    <row r="2" spans="1:6" ht="12.75">
      <c r="A2" s="15" t="s">
        <v>37</v>
      </c>
      <c r="B2" s="16" t="s">
        <v>38</v>
      </c>
      <c r="C2" s="17" t="s">
        <v>39</v>
      </c>
      <c r="D2" s="18" t="s">
        <v>40</v>
      </c>
      <c r="E2" s="19" t="s">
        <v>41</v>
      </c>
      <c r="F2" s="17" t="s">
        <v>9</v>
      </c>
    </row>
    <row r="3" spans="1:6" ht="15.75">
      <c r="A3" s="306" t="s">
        <v>243</v>
      </c>
      <c r="B3" s="307"/>
      <c r="C3" s="307"/>
      <c r="D3" s="307"/>
      <c r="E3" s="307"/>
      <c r="F3" s="307"/>
    </row>
    <row r="4" spans="1:6" ht="12.75">
      <c r="A4" s="20">
        <v>1</v>
      </c>
      <c r="B4" s="21" t="s">
        <v>17</v>
      </c>
      <c r="C4" s="22">
        <f>SUM(C5:C8)</f>
        <v>1614196</v>
      </c>
      <c r="D4" s="22">
        <f>SUM(D5:D8)</f>
        <v>1884472</v>
      </c>
      <c r="E4" s="22">
        <f>SUM(E5:E8)</f>
        <v>0</v>
      </c>
      <c r="F4" s="274">
        <f>SUM(F5:F8)</f>
        <v>1689930</v>
      </c>
    </row>
    <row r="5" spans="1:6" ht="12.75">
      <c r="A5" s="23">
        <v>1.1</v>
      </c>
      <c r="B5" s="24" t="s">
        <v>44</v>
      </c>
      <c r="C5" s="85">
        <v>1145235</v>
      </c>
      <c r="D5" s="85">
        <v>1236231</v>
      </c>
      <c r="E5" s="26"/>
      <c r="F5" s="86">
        <v>1084922</v>
      </c>
    </row>
    <row r="6" spans="1:6" ht="12.75">
      <c r="A6" s="27">
        <v>1.2</v>
      </c>
      <c r="B6" s="28" t="s">
        <v>254</v>
      </c>
      <c r="C6" s="62">
        <v>187552</v>
      </c>
      <c r="D6" s="62">
        <v>175367</v>
      </c>
      <c r="E6" s="30"/>
      <c r="F6" s="63">
        <v>176816</v>
      </c>
    </row>
    <row r="7" spans="1:6" ht="12.75">
      <c r="A7" s="32">
        <v>1.3</v>
      </c>
      <c r="B7" s="33" t="s">
        <v>45</v>
      </c>
      <c r="C7" s="131">
        <v>28255</v>
      </c>
      <c r="D7" s="131">
        <v>248148</v>
      </c>
      <c r="E7" s="30"/>
      <c r="F7" s="131">
        <v>22093</v>
      </c>
    </row>
    <row r="8" spans="1:6" ht="12.75">
      <c r="A8" s="17">
        <v>1.4</v>
      </c>
      <c r="B8" s="35" t="s">
        <v>46</v>
      </c>
      <c r="C8" s="132">
        <v>253154</v>
      </c>
      <c r="D8" s="132">
        <v>224726</v>
      </c>
      <c r="E8" s="37"/>
      <c r="F8" s="132">
        <v>406099</v>
      </c>
    </row>
    <row r="9" spans="1:6" ht="12.75">
      <c r="A9" s="38">
        <v>2.1</v>
      </c>
      <c r="B9" s="39" t="s">
        <v>18</v>
      </c>
      <c r="C9" s="283">
        <v>250000</v>
      </c>
      <c r="D9" s="283">
        <v>300000</v>
      </c>
      <c r="E9" s="283">
        <v>250000</v>
      </c>
      <c r="F9" s="284">
        <v>293000</v>
      </c>
    </row>
    <row r="10" spans="1:6" ht="12.75">
      <c r="A10" s="44">
        <v>2.2</v>
      </c>
      <c r="B10" s="45" t="s">
        <v>49</v>
      </c>
      <c r="C10" s="46">
        <f>SUM(C11:C16)</f>
        <v>2375100</v>
      </c>
      <c r="D10" s="46">
        <f>SUM(D11:D16)</f>
        <v>2380600</v>
      </c>
      <c r="E10" s="46">
        <f>SUM(E11:E16)</f>
        <v>0</v>
      </c>
      <c r="F10" s="275">
        <f>SUM(F11:F16)</f>
        <v>2573100</v>
      </c>
    </row>
    <row r="11" spans="1:6" ht="12.75">
      <c r="A11" s="11" t="s">
        <v>50</v>
      </c>
      <c r="B11" s="12" t="s">
        <v>51</v>
      </c>
      <c r="C11" s="47">
        <v>198000</v>
      </c>
      <c r="D11" s="47">
        <v>198000</v>
      </c>
      <c r="E11" s="48"/>
      <c r="F11" s="26">
        <v>208000</v>
      </c>
    </row>
    <row r="12" spans="1:6" ht="12.75">
      <c r="A12" s="32" t="s">
        <v>52</v>
      </c>
      <c r="B12" s="33" t="s">
        <v>53</v>
      </c>
      <c r="C12" s="49">
        <v>250000</v>
      </c>
      <c r="D12" s="49">
        <v>250000</v>
      </c>
      <c r="E12" s="50"/>
      <c r="F12" s="30">
        <v>270000</v>
      </c>
    </row>
    <row r="13" spans="1:6" ht="12.75">
      <c r="A13" s="32" t="s">
        <v>54</v>
      </c>
      <c r="B13" s="33" t="s">
        <v>55</v>
      </c>
      <c r="C13" s="49">
        <v>127000</v>
      </c>
      <c r="D13" s="49">
        <v>132500</v>
      </c>
      <c r="E13" s="50"/>
      <c r="F13" s="30">
        <v>140000</v>
      </c>
    </row>
    <row r="14" spans="1:6" ht="12.75">
      <c r="A14" s="32" t="s">
        <v>56</v>
      </c>
      <c r="B14" s="33" t="s">
        <v>57</v>
      </c>
      <c r="C14" s="49">
        <v>1760000</v>
      </c>
      <c r="D14" s="49">
        <v>1760000</v>
      </c>
      <c r="E14" s="50"/>
      <c r="F14" s="30">
        <v>1915000</v>
      </c>
    </row>
    <row r="15" spans="1:6" ht="12.75">
      <c r="A15" s="32" t="s">
        <v>58</v>
      </c>
      <c r="B15" s="33" t="s">
        <v>59</v>
      </c>
      <c r="C15" s="49">
        <v>2100</v>
      </c>
      <c r="D15" s="49">
        <v>2100</v>
      </c>
      <c r="E15" s="50"/>
      <c r="F15" s="30">
        <v>2100</v>
      </c>
    </row>
    <row r="16" spans="1:6" ht="12.75">
      <c r="A16" s="15" t="s">
        <v>60</v>
      </c>
      <c r="B16" s="35" t="s">
        <v>61</v>
      </c>
      <c r="C16" s="51">
        <v>38000</v>
      </c>
      <c r="D16" s="51">
        <v>38000</v>
      </c>
      <c r="E16" s="52"/>
      <c r="F16" s="37">
        <v>38000</v>
      </c>
    </row>
    <row r="17" spans="1:6" ht="12.75">
      <c r="A17" s="40">
        <v>2.3</v>
      </c>
      <c r="B17" s="53" t="s">
        <v>19</v>
      </c>
      <c r="C17" s="54">
        <f>SUM(C18:C21)</f>
        <v>1651226</v>
      </c>
      <c r="D17" s="54">
        <f>SUM(D18:D21)</f>
        <v>1661226</v>
      </c>
      <c r="E17" s="54">
        <f>SUM(E18:E21)</f>
        <v>0</v>
      </c>
      <c r="F17" s="276">
        <f>SUM(F18:F21)</f>
        <v>2065403</v>
      </c>
    </row>
    <row r="18" spans="1:6" ht="12.75">
      <c r="A18" s="11" t="s">
        <v>62</v>
      </c>
      <c r="B18" s="12" t="s">
        <v>165</v>
      </c>
      <c r="C18" s="47">
        <v>825577</v>
      </c>
      <c r="D18" s="47">
        <v>825577</v>
      </c>
      <c r="E18" s="48"/>
      <c r="F18" s="26">
        <v>854448</v>
      </c>
    </row>
    <row r="19" spans="1:6" ht="12.75">
      <c r="A19" s="32" t="s">
        <v>63</v>
      </c>
      <c r="B19" s="33" t="s">
        <v>164</v>
      </c>
      <c r="C19" s="49">
        <v>518049</v>
      </c>
      <c r="D19" s="49">
        <v>518049</v>
      </c>
      <c r="E19" s="50"/>
      <c r="F19" s="30">
        <v>880355</v>
      </c>
    </row>
    <row r="20" spans="1:6" ht="12.75">
      <c r="A20" s="32" t="s">
        <v>64</v>
      </c>
      <c r="B20" s="33" t="s">
        <v>166</v>
      </c>
      <c r="C20" s="49">
        <v>305000</v>
      </c>
      <c r="D20" s="49">
        <v>315000</v>
      </c>
      <c r="E20" s="50"/>
      <c r="F20" s="30">
        <v>330000</v>
      </c>
    </row>
    <row r="21" spans="1:6" ht="12.75">
      <c r="A21" s="55" t="s">
        <v>65</v>
      </c>
      <c r="B21" s="33" t="s">
        <v>66</v>
      </c>
      <c r="C21" s="56">
        <v>2600</v>
      </c>
      <c r="D21" s="56">
        <v>2600</v>
      </c>
      <c r="E21" s="57"/>
      <c r="F21" s="58">
        <v>600</v>
      </c>
    </row>
    <row r="22" spans="1:6" ht="12.75">
      <c r="A22" s="55">
        <v>2.4</v>
      </c>
      <c r="B22" s="33" t="s">
        <v>245</v>
      </c>
      <c r="C22" s="56">
        <v>1000</v>
      </c>
      <c r="D22" s="56">
        <v>1000</v>
      </c>
      <c r="E22" s="57"/>
      <c r="F22" s="58">
        <v>1000</v>
      </c>
    </row>
    <row r="23" spans="1:6" ht="12.75">
      <c r="A23" s="55">
        <v>2.5</v>
      </c>
      <c r="B23" s="33" t="s">
        <v>67</v>
      </c>
      <c r="C23" s="59">
        <v>252419</v>
      </c>
      <c r="D23" s="60">
        <v>269067</v>
      </c>
      <c r="E23" s="61"/>
      <c r="F23" s="58">
        <v>303892</v>
      </c>
    </row>
    <row r="24" spans="1:6" ht="12.75">
      <c r="A24" s="55">
        <v>2.6</v>
      </c>
      <c r="B24" s="33" t="s">
        <v>68</v>
      </c>
      <c r="C24" s="49">
        <v>377000</v>
      </c>
      <c r="D24" s="62">
        <v>368500</v>
      </c>
      <c r="E24" s="63"/>
      <c r="F24" s="30">
        <v>335000</v>
      </c>
    </row>
    <row r="25" spans="1:6" ht="12.75">
      <c r="A25" s="55">
        <v>2.7</v>
      </c>
      <c r="B25" s="33" t="s">
        <v>20</v>
      </c>
      <c r="C25" s="49">
        <v>30000</v>
      </c>
      <c r="D25" s="62">
        <v>35000</v>
      </c>
      <c r="E25" s="63"/>
      <c r="F25" s="30">
        <v>30000</v>
      </c>
    </row>
    <row r="26" spans="1:6" ht="12.75">
      <c r="A26" s="55">
        <v>2.8</v>
      </c>
      <c r="B26" s="33" t="s">
        <v>21</v>
      </c>
      <c r="C26" s="34">
        <f>(C27+C28)</f>
        <v>5844423</v>
      </c>
      <c r="D26" s="34">
        <f>(D27+D28)</f>
        <v>5845642</v>
      </c>
      <c r="E26" s="34">
        <f>(E27+E28)</f>
        <v>0</v>
      </c>
      <c r="F26" s="34">
        <f>(F27+F28)</f>
        <v>6103985</v>
      </c>
    </row>
    <row r="27" spans="1:6" ht="12.75">
      <c r="A27" s="32" t="s">
        <v>73</v>
      </c>
      <c r="B27" s="33" t="s">
        <v>70</v>
      </c>
      <c r="C27" s="49">
        <v>4917766</v>
      </c>
      <c r="D27" s="62">
        <v>4918389</v>
      </c>
      <c r="E27" s="63"/>
      <c r="F27" s="30">
        <v>5209218</v>
      </c>
    </row>
    <row r="28" spans="1:6" ht="12.75">
      <c r="A28" s="32" t="s">
        <v>246</v>
      </c>
      <c r="B28" s="33" t="s">
        <v>72</v>
      </c>
      <c r="C28" s="49">
        <v>926657</v>
      </c>
      <c r="D28" s="62">
        <v>927253</v>
      </c>
      <c r="E28" s="63"/>
      <c r="F28" s="30">
        <v>894767</v>
      </c>
    </row>
    <row r="29" spans="1:6" ht="12.75">
      <c r="A29" s="32">
        <v>2.9</v>
      </c>
      <c r="B29" s="33" t="s">
        <v>22</v>
      </c>
      <c r="C29" s="209">
        <f>C30+C31</f>
        <v>909474</v>
      </c>
      <c r="D29" s="209">
        <f>D30+D31</f>
        <v>920405</v>
      </c>
      <c r="E29" s="209">
        <f>E30+E31</f>
        <v>0</v>
      </c>
      <c r="F29" s="209">
        <f>F30+F31</f>
        <v>975284</v>
      </c>
    </row>
    <row r="30" spans="1:6" ht="12.75">
      <c r="A30" s="32" t="s">
        <v>76</v>
      </c>
      <c r="B30" s="33" t="s">
        <v>70</v>
      </c>
      <c r="C30" s="64">
        <v>627294</v>
      </c>
      <c r="D30" s="49">
        <f>636826+1399</f>
        <v>638225</v>
      </c>
      <c r="E30" s="50"/>
      <c r="F30" s="30">
        <f>656821+18000</f>
        <v>674821</v>
      </c>
    </row>
    <row r="31" spans="1:6" ht="12.75">
      <c r="A31" s="32" t="s">
        <v>2</v>
      </c>
      <c r="B31" s="33" t="s">
        <v>72</v>
      </c>
      <c r="C31" s="49">
        <v>282180</v>
      </c>
      <c r="D31" s="49">
        <v>282180</v>
      </c>
      <c r="E31" s="50"/>
      <c r="F31" s="30">
        <v>300463</v>
      </c>
    </row>
    <row r="32" spans="1:6" ht="12.75">
      <c r="A32" s="32">
        <v>2.1</v>
      </c>
      <c r="B32" s="33" t="s">
        <v>75</v>
      </c>
      <c r="C32" s="34">
        <f>SUM(C33:C34)</f>
        <v>313240</v>
      </c>
      <c r="D32" s="34">
        <f>SUM(D33:D34)</f>
        <v>317749</v>
      </c>
      <c r="E32" s="34">
        <f>SUM(E33:E34)</f>
        <v>0</v>
      </c>
      <c r="F32" s="34">
        <f>SUM(F33:F34)</f>
        <v>327072</v>
      </c>
    </row>
    <row r="33" spans="1:6" ht="12.75">
      <c r="A33" s="32" t="s">
        <v>247</v>
      </c>
      <c r="B33" s="33" t="s">
        <v>167</v>
      </c>
      <c r="C33" s="49">
        <v>200200</v>
      </c>
      <c r="D33" s="49">
        <v>223200</v>
      </c>
      <c r="E33" s="50"/>
      <c r="F33" s="30">
        <v>223200</v>
      </c>
    </row>
    <row r="34" spans="1:6" ht="12.75">
      <c r="A34" s="32" t="s">
        <v>248</v>
      </c>
      <c r="B34" s="33" t="s">
        <v>77</v>
      </c>
      <c r="C34" s="49">
        <v>113040</v>
      </c>
      <c r="D34" s="62">
        <v>94549</v>
      </c>
      <c r="E34" s="63"/>
      <c r="F34" s="30">
        <f>103712+160</f>
        <v>103872</v>
      </c>
    </row>
    <row r="35" spans="1:6" ht="12.75">
      <c r="A35" s="32">
        <v>2.11</v>
      </c>
      <c r="B35" s="33" t="s">
        <v>78</v>
      </c>
      <c r="C35" s="64">
        <v>2856</v>
      </c>
      <c r="D35" s="49">
        <v>77932</v>
      </c>
      <c r="E35" s="50"/>
      <c r="F35" s="65">
        <v>38543</v>
      </c>
    </row>
    <row r="36" spans="1:6" ht="12.75">
      <c r="A36" s="32">
        <v>2.12</v>
      </c>
      <c r="B36" s="33" t="s">
        <v>5</v>
      </c>
      <c r="C36" s="64">
        <v>0</v>
      </c>
      <c r="D36" s="49">
        <v>0</v>
      </c>
      <c r="E36" s="50"/>
      <c r="F36" s="65">
        <v>75479</v>
      </c>
    </row>
    <row r="37" spans="1:6" ht="12.75">
      <c r="A37" s="32">
        <v>2.13</v>
      </c>
      <c r="B37" s="33" t="s">
        <v>26</v>
      </c>
      <c r="C37" s="49">
        <v>7651</v>
      </c>
      <c r="D37" s="62">
        <v>8463</v>
      </c>
      <c r="E37" s="63"/>
      <c r="F37" s="30">
        <v>8474</v>
      </c>
    </row>
    <row r="38" spans="1:6" ht="12.75">
      <c r="A38" s="32">
        <v>2.14</v>
      </c>
      <c r="B38" s="33" t="s">
        <v>79</v>
      </c>
      <c r="C38" s="66">
        <v>149014</v>
      </c>
      <c r="D38" s="62">
        <v>126903</v>
      </c>
      <c r="E38" s="63"/>
      <c r="F38" s="30">
        <v>196654</v>
      </c>
    </row>
    <row r="39" spans="1:6" ht="12.75">
      <c r="A39" s="32">
        <v>2.15</v>
      </c>
      <c r="B39" s="33" t="s">
        <v>80</v>
      </c>
      <c r="C39" s="49">
        <v>65959</v>
      </c>
      <c r="D39" s="49">
        <v>98967</v>
      </c>
      <c r="E39" s="50"/>
      <c r="F39" s="30">
        <v>0</v>
      </c>
    </row>
    <row r="40" spans="1:6" ht="12.75">
      <c r="A40" s="32">
        <v>2.16</v>
      </c>
      <c r="B40" s="33" t="s">
        <v>81</v>
      </c>
      <c r="C40" s="67">
        <v>0</v>
      </c>
      <c r="D40" s="67">
        <v>60718</v>
      </c>
      <c r="E40" s="68"/>
      <c r="F40" s="69">
        <v>0</v>
      </c>
    </row>
    <row r="41" spans="1:6" ht="12.75">
      <c r="A41" s="32">
        <v>2.17</v>
      </c>
      <c r="B41" s="33" t="s">
        <v>82</v>
      </c>
      <c r="C41" s="67">
        <v>18735</v>
      </c>
      <c r="D41" s="67">
        <v>23508</v>
      </c>
      <c r="E41" s="68"/>
      <c r="F41" s="69">
        <v>18900</v>
      </c>
    </row>
    <row r="42" spans="1:6" ht="12.75">
      <c r="A42" s="32">
        <v>2.18</v>
      </c>
      <c r="B42" s="35" t="s">
        <v>3</v>
      </c>
      <c r="C42" s="67">
        <v>0</v>
      </c>
      <c r="D42" s="67">
        <v>480000</v>
      </c>
      <c r="E42" s="68"/>
      <c r="F42" s="69">
        <v>0</v>
      </c>
    </row>
    <row r="43" spans="1:6" ht="12.75">
      <c r="A43" s="70" t="s">
        <v>11</v>
      </c>
      <c r="B43" s="71" t="s">
        <v>83</v>
      </c>
      <c r="C43" s="72">
        <f>(C9+C10+C17+C23+C24+C25+C26+C29+C32+C35+C37+C38+C39+C40+C42+C22+C36+C41)</f>
        <v>12248097</v>
      </c>
      <c r="D43" s="72">
        <f>(D9+D10+D17+D23+D24+D25+D26+D29+D32+D35+D37+D38+D39+D40+D42+D22+D36+D41)</f>
        <v>12975680</v>
      </c>
      <c r="E43" s="72">
        <f>(E9+E10+E17+E23+E24+E25+E26+E29+E32+E35+E37+E38+E39+E40+E42+E22+E36+E41)</f>
        <v>250000</v>
      </c>
      <c r="F43" s="72">
        <f>(F9+F10+F17+F23+F24+F25+F26+F29+F32+F35+F37+F38+F39+F40+F42+F22+F36+F41)</f>
        <v>13345786</v>
      </c>
    </row>
    <row r="44" spans="1:6" ht="12.75">
      <c r="A44" s="73" t="s">
        <v>84</v>
      </c>
      <c r="B44" s="71" t="s">
        <v>85</v>
      </c>
      <c r="C44" s="72">
        <f>(C4+C43)</f>
        <v>13862293</v>
      </c>
      <c r="D44" s="72">
        <f>(D4+D43)</f>
        <v>14860152</v>
      </c>
      <c r="E44" s="72">
        <f>(E4+E43)</f>
        <v>250000</v>
      </c>
      <c r="F44" s="72">
        <f>(F4+F43)</f>
        <v>15035716</v>
      </c>
    </row>
    <row r="45" spans="1:6" ht="15.75">
      <c r="A45" s="312" t="s">
        <v>244</v>
      </c>
      <c r="B45" s="312"/>
      <c r="C45" s="312"/>
      <c r="D45" s="312"/>
      <c r="E45" s="312"/>
      <c r="F45" s="312"/>
    </row>
    <row r="46" spans="1:6" ht="12.75">
      <c r="A46" s="74" t="s">
        <v>10</v>
      </c>
      <c r="B46" s="75" t="s">
        <v>24</v>
      </c>
      <c r="C46" s="72">
        <f>SUM(C47:C53)</f>
        <v>143417</v>
      </c>
      <c r="D46" s="72">
        <f>SUM(D47:D53)</f>
        <v>228562</v>
      </c>
      <c r="E46" s="72">
        <f>SUM(E47:E53)</f>
        <v>0</v>
      </c>
      <c r="F46" s="72">
        <f>SUM(F47:F53)</f>
        <v>156770</v>
      </c>
    </row>
    <row r="47" spans="1:6" ht="12.75">
      <c r="A47" s="83">
        <v>1.1</v>
      </c>
      <c r="B47" s="33" t="s">
        <v>87</v>
      </c>
      <c r="C47" s="133">
        <v>0</v>
      </c>
      <c r="D47" s="133">
        <v>15978</v>
      </c>
      <c r="E47" s="86"/>
      <c r="F47" s="133">
        <v>0</v>
      </c>
    </row>
    <row r="48" spans="1:6" ht="12.75">
      <c r="A48" s="76">
        <v>1.2</v>
      </c>
      <c r="B48" s="33" t="s">
        <v>88</v>
      </c>
      <c r="C48" s="131">
        <v>500</v>
      </c>
      <c r="D48" s="131">
        <v>367</v>
      </c>
      <c r="E48" s="63"/>
      <c r="F48" s="131">
        <v>0</v>
      </c>
    </row>
    <row r="49" spans="1:6" ht="12.75">
      <c r="A49" s="76">
        <v>1.3</v>
      </c>
      <c r="B49" s="33" t="s">
        <v>89</v>
      </c>
      <c r="C49" s="131">
        <v>2000</v>
      </c>
      <c r="D49" s="131">
        <v>1789</v>
      </c>
      <c r="E49" s="63"/>
      <c r="F49" s="131">
        <v>600</v>
      </c>
    </row>
    <row r="50" spans="1:6" ht="12.75">
      <c r="A50" s="76">
        <v>1.4</v>
      </c>
      <c r="B50" s="33" t="s">
        <v>253</v>
      </c>
      <c r="C50" s="131">
        <v>0</v>
      </c>
      <c r="D50" s="131">
        <v>1567</v>
      </c>
      <c r="E50" s="63"/>
      <c r="F50" s="131">
        <v>0</v>
      </c>
    </row>
    <row r="51" spans="1:6" ht="12.75">
      <c r="A51" s="76">
        <v>1.5</v>
      </c>
      <c r="B51" s="33" t="s">
        <v>90</v>
      </c>
      <c r="C51" s="131">
        <v>37551</v>
      </c>
      <c r="D51" s="131">
        <v>112791</v>
      </c>
      <c r="E51" s="63"/>
      <c r="F51" s="131">
        <v>44880</v>
      </c>
    </row>
    <row r="52" spans="1:6" ht="12.75">
      <c r="A52" s="76">
        <v>1.6</v>
      </c>
      <c r="B52" s="33" t="s">
        <v>252</v>
      </c>
      <c r="C52" s="131">
        <v>6100</v>
      </c>
      <c r="D52" s="131">
        <v>6100</v>
      </c>
      <c r="E52" s="63"/>
      <c r="F52" s="131">
        <v>0</v>
      </c>
    </row>
    <row r="53" spans="1:6" ht="12.75">
      <c r="A53" s="78">
        <v>1.7</v>
      </c>
      <c r="B53" s="35" t="s">
        <v>91</v>
      </c>
      <c r="C53" s="132">
        <v>97266</v>
      </c>
      <c r="D53" s="132">
        <v>89970</v>
      </c>
      <c r="E53" s="105"/>
      <c r="F53" s="132">
        <v>111290</v>
      </c>
    </row>
    <row r="54" spans="1:6" ht="12.75">
      <c r="A54" s="79"/>
      <c r="B54" s="80"/>
      <c r="C54" s="81"/>
      <c r="D54" s="82"/>
      <c r="E54" s="82"/>
      <c r="F54" s="215"/>
    </row>
    <row r="55" spans="1:6" ht="12.75">
      <c r="A55" s="83" t="s">
        <v>11</v>
      </c>
      <c r="B55" s="12" t="s">
        <v>25</v>
      </c>
      <c r="C55" s="84">
        <v>9509</v>
      </c>
      <c r="D55" s="85">
        <v>32316</v>
      </c>
      <c r="E55" s="86"/>
      <c r="F55" s="86">
        <v>18150</v>
      </c>
    </row>
    <row r="56" spans="1:6" ht="12.75">
      <c r="A56" s="76" t="s">
        <v>12</v>
      </c>
      <c r="B56" s="33" t="s">
        <v>92</v>
      </c>
      <c r="C56" s="49">
        <v>118794</v>
      </c>
      <c r="D56" s="49">
        <v>123846</v>
      </c>
      <c r="E56" s="50"/>
      <c r="F56" s="63">
        <v>2702</v>
      </c>
    </row>
    <row r="57" spans="1:6" ht="12.75">
      <c r="A57" s="76" t="s">
        <v>93</v>
      </c>
      <c r="B57" s="33" t="s">
        <v>94</v>
      </c>
      <c r="C57" s="49">
        <v>174560</v>
      </c>
      <c r="D57" s="49">
        <v>218200</v>
      </c>
      <c r="E57" s="50"/>
      <c r="F57" s="63">
        <v>179622</v>
      </c>
    </row>
    <row r="58" spans="1:6" ht="12.75">
      <c r="A58" s="76" t="s">
        <v>13</v>
      </c>
      <c r="B58" s="33" t="s">
        <v>7</v>
      </c>
      <c r="C58" s="49">
        <v>66000</v>
      </c>
      <c r="D58" s="49">
        <v>66000</v>
      </c>
      <c r="E58" s="50"/>
      <c r="F58" s="63">
        <v>62000</v>
      </c>
    </row>
    <row r="59" spans="1:6" ht="12.75">
      <c r="A59" s="76" t="s">
        <v>14</v>
      </c>
      <c r="B59" s="33" t="s">
        <v>95</v>
      </c>
      <c r="C59" s="64">
        <v>645759</v>
      </c>
      <c r="D59" s="49">
        <v>669628</v>
      </c>
      <c r="E59" s="50"/>
      <c r="F59" s="50">
        <v>737779</v>
      </c>
    </row>
    <row r="60" spans="1:6" ht="12.75">
      <c r="A60" s="76" t="s">
        <v>15</v>
      </c>
      <c r="B60" s="33" t="s">
        <v>96</v>
      </c>
      <c r="C60" s="49">
        <v>0</v>
      </c>
      <c r="D60" s="49">
        <v>128</v>
      </c>
      <c r="E60" s="50"/>
      <c r="F60" s="63">
        <v>0</v>
      </c>
    </row>
    <row r="61" spans="1:6" ht="12.75">
      <c r="A61" s="76" t="s">
        <v>97</v>
      </c>
      <c r="B61" s="33" t="s">
        <v>27</v>
      </c>
      <c r="C61" s="49">
        <v>0</v>
      </c>
      <c r="D61" s="49">
        <v>800</v>
      </c>
      <c r="E61" s="50"/>
      <c r="F61" s="63">
        <v>0</v>
      </c>
    </row>
    <row r="62" spans="1:6" ht="12.75">
      <c r="A62" s="76" t="s">
        <v>98</v>
      </c>
      <c r="B62" s="33" t="s">
        <v>28</v>
      </c>
      <c r="C62" s="49">
        <v>1096578</v>
      </c>
      <c r="D62" s="49">
        <v>1239269</v>
      </c>
      <c r="E62" s="50"/>
      <c r="F62" s="63">
        <v>1383590</v>
      </c>
    </row>
    <row r="63" spans="1:6" ht="12.75">
      <c r="A63" s="76" t="s">
        <v>99</v>
      </c>
      <c r="B63" s="33" t="s">
        <v>100</v>
      </c>
      <c r="C63" s="64">
        <v>603018</v>
      </c>
      <c r="D63" s="49">
        <v>600576</v>
      </c>
      <c r="E63" s="50"/>
      <c r="F63" s="50">
        <v>196651</v>
      </c>
    </row>
    <row r="64" spans="1:6" ht="12.75">
      <c r="A64" s="76" t="s">
        <v>101</v>
      </c>
      <c r="B64" s="33" t="s">
        <v>102</v>
      </c>
      <c r="C64" s="64">
        <v>49156</v>
      </c>
      <c r="D64" s="49">
        <v>130238</v>
      </c>
      <c r="E64" s="50"/>
      <c r="F64" s="50">
        <v>46661</v>
      </c>
    </row>
    <row r="65" spans="1:6" ht="12.75">
      <c r="A65" s="76" t="s">
        <v>103</v>
      </c>
      <c r="B65" s="33" t="s">
        <v>29</v>
      </c>
      <c r="C65" s="49">
        <v>0</v>
      </c>
      <c r="D65" s="62">
        <v>0</v>
      </c>
      <c r="E65" s="63"/>
      <c r="F65" s="63">
        <v>0</v>
      </c>
    </row>
    <row r="66" spans="1:6" ht="12.75">
      <c r="A66" s="76" t="s">
        <v>104</v>
      </c>
      <c r="B66" s="33" t="s">
        <v>256</v>
      </c>
      <c r="C66" s="49">
        <v>0</v>
      </c>
      <c r="D66" s="62">
        <v>800</v>
      </c>
      <c r="E66" s="63"/>
      <c r="F66" s="63">
        <v>0</v>
      </c>
    </row>
    <row r="67" spans="1:6" ht="12.75">
      <c r="A67" s="76" t="s">
        <v>257</v>
      </c>
      <c r="B67" s="35" t="s">
        <v>30</v>
      </c>
      <c r="C67" s="49">
        <v>0</v>
      </c>
      <c r="D67" s="49">
        <v>0</v>
      </c>
      <c r="E67" s="50"/>
      <c r="F67" s="50">
        <v>0</v>
      </c>
    </row>
    <row r="68" spans="1:6" ht="12.75">
      <c r="A68" s="87" t="s">
        <v>11</v>
      </c>
      <c r="B68" s="75" t="s">
        <v>105</v>
      </c>
      <c r="C68" s="88">
        <f>(C55+C56+C57+C58+C59+C60+C61+C62+C63+C64+C65+C67+C66)</f>
        <v>2763374</v>
      </c>
      <c r="D68" s="88">
        <f>(D55+D56+D57+D58+D59+D60+D61+D62+D63+D64+D65+D67+D66)</f>
        <v>3081801</v>
      </c>
      <c r="E68" s="88">
        <f>(E55+E56+E57+E58+E59+E60+E61+E62+E63+E64+E65+E67)</f>
        <v>0</v>
      </c>
      <c r="F68" s="88">
        <f>(F55+F56+F57+F58+F59+F60+F61+F62+F63+F64+F65+F67)</f>
        <v>2627155</v>
      </c>
    </row>
    <row r="69" spans="1:6" ht="12.75">
      <c r="A69" s="74" t="s">
        <v>106</v>
      </c>
      <c r="B69" s="75" t="s">
        <v>107</v>
      </c>
      <c r="C69" s="89">
        <f>(C46+C68)</f>
        <v>2906791</v>
      </c>
      <c r="D69" s="89">
        <f>(D46+D68)</f>
        <v>3310363</v>
      </c>
      <c r="E69" s="89">
        <f>(E46+E68)</f>
        <v>0</v>
      </c>
      <c r="F69" s="89">
        <f>(F46+F68)</f>
        <v>2783925</v>
      </c>
    </row>
    <row r="70" spans="1:6" ht="12.75">
      <c r="A70" s="314" t="s">
        <v>0</v>
      </c>
      <c r="B70" s="314"/>
      <c r="C70" s="92">
        <f>(C44+C69)</f>
        <v>16769084</v>
      </c>
      <c r="D70" s="92">
        <f>(D44+D69)</f>
        <v>18170515</v>
      </c>
      <c r="E70" s="92">
        <f>(E44+E69)</f>
        <v>250000</v>
      </c>
      <c r="F70" s="130">
        <f>(F44+F69)</f>
        <v>17819641</v>
      </c>
    </row>
    <row r="71" spans="1:6" ht="12.75">
      <c r="A71" s="83" t="s">
        <v>109</v>
      </c>
      <c r="B71" s="12" t="s">
        <v>110</v>
      </c>
      <c r="C71" s="93">
        <f>(C133-C70)</f>
        <v>1160141</v>
      </c>
      <c r="D71" s="93">
        <f>(D133-D70)</f>
        <v>1160824</v>
      </c>
      <c r="E71" s="93">
        <f>(E133-E70)</f>
        <v>-226000</v>
      </c>
      <c r="F71" s="93" t="e">
        <f>(F133-F70)</f>
        <v>#REF!</v>
      </c>
    </row>
    <row r="72" spans="1:6" ht="12.75">
      <c r="A72" s="76"/>
      <c r="B72" s="33" t="s">
        <v>111</v>
      </c>
      <c r="C72" s="49">
        <v>750925</v>
      </c>
      <c r="D72" s="62">
        <v>750925</v>
      </c>
      <c r="E72" s="30"/>
      <c r="F72" s="31" t="e">
        <f>-(egyensúly!I39)</f>
        <v>#REF!</v>
      </c>
    </row>
    <row r="73" spans="1:6" ht="12.75">
      <c r="A73" s="78"/>
      <c r="B73" s="35" t="s">
        <v>168</v>
      </c>
      <c r="C73" s="94">
        <f>C71-C72</f>
        <v>409216</v>
      </c>
      <c r="D73" s="134">
        <f>D71-D72</f>
        <v>409899</v>
      </c>
      <c r="E73" s="134">
        <f>E71-E72</f>
        <v>-226000</v>
      </c>
      <c r="F73" s="134" t="e">
        <f>F71-F72</f>
        <v>#REF!</v>
      </c>
    </row>
    <row r="74" spans="1:6" ht="12.75">
      <c r="A74" s="315" t="s">
        <v>1</v>
      </c>
      <c r="B74" s="316"/>
      <c r="C74" s="89">
        <f>(C70+C71)</f>
        <v>17929225</v>
      </c>
      <c r="D74" s="89">
        <f>(D70+D71)</f>
        <v>19331339</v>
      </c>
      <c r="E74" s="89">
        <f>(E70+E71)</f>
        <v>24000</v>
      </c>
      <c r="F74" s="89" t="e">
        <f>(F70+F71)</f>
        <v>#REF!</v>
      </c>
    </row>
    <row r="75" spans="1:6" ht="12.75">
      <c r="A75" s="96"/>
      <c r="B75" s="96"/>
      <c r="C75" s="97"/>
      <c r="D75" s="4"/>
      <c r="E75" s="4"/>
      <c r="F75" s="4"/>
    </row>
    <row r="76" spans="1:6" ht="12.75">
      <c r="A76" s="96"/>
      <c r="B76" s="96"/>
      <c r="C76" s="98"/>
      <c r="D76" s="96"/>
      <c r="E76" s="96"/>
      <c r="F76" s="96"/>
    </row>
    <row r="77" spans="1:6" ht="12.75">
      <c r="A77" s="11" t="s">
        <v>35</v>
      </c>
      <c r="B77" s="12" t="s">
        <v>16</v>
      </c>
      <c r="C77" s="11" t="str">
        <f>C1</f>
        <v>2004.évi</v>
      </c>
      <c r="D77" s="11" t="str">
        <f>D1</f>
        <v>2004.évi</v>
      </c>
      <c r="E77" s="11" t="str">
        <f>E1</f>
        <v>2004.évi</v>
      </c>
      <c r="F77" s="11" t="str">
        <f>F1</f>
        <v>2005.évi</v>
      </c>
    </row>
    <row r="78" spans="1:6" ht="12.75">
      <c r="A78" s="17" t="s">
        <v>37</v>
      </c>
      <c r="B78" s="78" t="s">
        <v>113</v>
      </c>
      <c r="C78" s="17" t="s">
        <v>39</v>
      </c>
      <c r="D78" s="18" t="s">
        <v>40</v>
      </c>
      <c r="E78" s="19" t="s">
        <v>41</v>
      </c>
      <c r="F78" s="17" t="s">
        <v>9</v>
      </c>
    </row>
    <row r="79" spans="1:6" ht="15.75">
      <c r="A79" s="311" t="s">
        <v>242</v>
      </c>
      <c r="B79" s="312"/>
      <c r="C79" s="312"/>
      <c r="D79" s="312"/>
      <c r="E79" s="312"/>
      <c r="F79" s="312"/>
    </row>
    <row r="80" spans="1:6" ht="12.75">
      <c r="A80" s="99" t="s">
        <v>10</v>
      </c>
      <c r="B80" s="100" t="s">
        <v>115</v>
      </c>
      <c r="C80" s="101">
        <f>SUM(C81+C82+C83+C86+C87)</f>
        <v>10058821</v>
      </c>
      <c r="D80" s="101">
        <f>SUM(D81+D82+D83+D86+D87)</f>
        <v>10974445</v>
      </c>
      <c r="E80" s="101">
        <f>SUM(E81+E82+E83+E86+E87)</f>
        <v>0</v>
      </c>
      <c r="F80" s="277">
        <f>SUM(F81+F82+F83+F86+F87)</f>
        <v>10219582</v>
      </c>
    </row>
    <row r="81" spans="1:6" ht="12.75">
      <c r="A81" s="76">
        <v>1.1</v>
      </c>
      <c r="B81" s="33" t="s">
        <v>116</v>
      </c>
      <c r="C81" s="131">
        <v>5263784</v>
      </c>
      <c r="D81" s="131">
        <v>5812328</v>
      </c>
      <c r="E81" s="63"/>
      <c r="F81" s="131">
        <v>5230704</v>
      </c>
    </row>
    <row r="82" spans="1:6" ht="12.75">
      <c r="A82" s="76">
        <v>1.2</v>
      </c>
      <c r="B82" s="33" t="s">
        <v>117</v>
      </c>
      <c r="C82" s="131">
        <v>1760916</v>
      </c>
      <c r="D82" s="131">
        <v>1938578</v>
      </c>
      <c r="E82" s="63"/>
      <c r="F82" s="131">
        <v>1734351</v>
      </c>
    </row>
    <row r="83" spans="1:6" ht="12.75">
      <c r="A83" s="76">
        <v>1.3</v>
      </c>
      <c r="B83" s="33" t="s">
        <v>118</v>
      </c>
      <c r="C83" s="131">
        <v>3015716</v>
      </c>
      <c r="D83" s="131">
        <v>3153162</v>
      </c>
      <c r="E83" s="63"/>
      <c r="F83" s="131">
        <v>3237378</v>
      </c>
    </row>
    <row r="84" spans="1:6" ht="12.75">
      <c r="A84" s="76" t="s">
        <v>119</v>
      </c>
      <c r="B84" s="33" t="s">
        <v>120</v>
      </c>
      <c r="C84" s="131">
        <v>253154</v>
      </c>
      <c r="D84" s="131">
        <v>0</v>
      </c>
      <c r="E84" s="63"/>
      <c r="F84" s="131">
        <v>400575</v>
      </c>
    </row>
    <row r="85" spans="1:6" ht="12.75">
      <c r="A85" s="76" t="s">
        <v>121</v>
      </c>
      <c r="B85" s="33" t="s">
        <v>122</v>
      </c>
      <c r="C85" s="34">
        <f>C83-C84</f>
        <v>2762562</v>
      </c>
      <c r="D85" s="34">
        <f>D83-D84</f>
        <v>3153162</v>
      </c>
      <c r="E85" s="34">
        <f>E83-E84</f>
        <v>0</v>
      </c>
      <c r="F85" s="34">
        <f>F83-F84</f>
        <v>2836803</v>
      </c>
    </row>
    <row r="86" spans="1:6" ht="12.75">
      <c r="A86" s="76">
        <v>1.4</v>
      </c>
      <c r="B86" s="33" t="s">
        <v>123</v>
      </c>
      <c r="C86" s="131">
        <v>6243</v>
      </c>
      <c r="D86" s="131">
        <v>15787</v>
      </c>
      <c r="E86" s="63"/>
      <c r="F86" s="131">
        <v>4987</v>
      </c>
    </row>
    <row r="87" spans="1:6" ht="12.75">
      <c r="A87" s="78">
        <v>1.5</v>
      </c>
      <c r="B87" s="35" t="s">
        <v>124</v>
      </c>
      <c r="C87" s="132">
        <v>12162</v>
      </c>
      <c r="D87" s="132">
        <v>54590</v>
      </c>
      <c r="E87" s="105"/>
      <c r="F87" s="132">
        <v>12162</v>
      </c>
    </row>
    <row r="88" spans="1:6" ht="12.75">
      <c r="A88" s="102">
        <v>2.1</v>
      </c>
      <c r="B88" s="103" t="s">
        <v>125</v>
      </c>
      <c r="C88" s="104">
        <f>(C89+C90+C91+C94)</f>
        <v>2859146</v>
      </c>
      <c r="D88" s="104">
        <f>(D89+D90+D91+D94)</f>
        <v>3268597</v>
      </c>
      <c r="E88" s="104">
        <f>(E89+E90+E91+E94)</f>
        <v>0</v>
      </c>
      <c r="F88" s="130" t="e">
        <f>(F89+F90+F91+F94)</f>
        <v>#REF!</v>
      </c>
    </row>
    <row r="89" spans="1:6" ht="12.75">
      <c r="A89" s="83" t="s">
        <v>47</v>
      </c>
      <c r="B89" s="12" t="s">
        <v>126</v>
      </c>
      <c r="C89" s="84">
        <v>799908</v>
      </c>
      <c r="D89" s="85">
        <v>952642</v>
      </c>
      <c r="E89" s="86"/>
      <c r="F89" s="273" t="e">
        <f>#REF!</f>
        <v>#REF!</v>
      </c>
    </row>
    <row r="90" spans="1:6" ht="12.75">
      <c r="A90" s="76" t="s">
        <v>48</v>
      </c>
      <c r="B90" s="33" t="s">
        <v>117</v>
      </c>
      <c r="C90" s="66">
        <v>252112</v>
      </c>
      <c r="D90" s="62">
        <v>301098</v>
      </c>
      <c r="E90" s="63"/>
      <c r="F90" s="31" t="e">
        <f>#REF!</f>
        <v>#REF!</v>
      </c>
    </row>
    <row r="91" spans="1:6" ht="12.75">
      <c r="A91" s="76" t="s">
        <v>127</v>
      </c>
      <c r="B91" s="33" t="s">
        <v>128</v>
      </c>
      <c r="C91" s="66">
        <v>709691</v>
      </c>
      <c r="D91" s="62">
        <v>797097</v>
      </c>
      <c r="E91" s="63"/>
      <c r="F91" s="31" t="e">
        <f>#REF!</f>
        <v>#REF!</v>
      </c>
    </row>
    <row r="92" spans="1:6" ht="12.75">
      <c r="A92" s="76" t="s">
        <v>129</v>
      </c>
      <c r="B92" s="33" t="s">
        <v>130</v>
      </c>
      <c r="C92" s="66">
        <v>0</v>
      </c>
      <c r="D92" s="62">
        <v>0</v>
      </c>
      <c r="E92" s="63"/>
      <c r="F92" s="30">
        <v>0</v>
      </c>
    </row>
    <row r="93" spans="1:6" ht="12.75">
      <c r="A93" s="76" t="s">
        <v>131</v>
      </c>
      <c r="B93" s="33" t="s">
        <v>132</v>
      </c>
      <c r="C93" s="29">
        <f>(C91-C92)</f>
        <v>709691</v>
      </c>
      <c r="D93" s="29">
        <f>(D91-D92)</f>
        <v>797097</v>
      </c>
      <c r="E93" s="29">
        <f>(E91-E92)</f>
        <v>0</v>
      </c>
      <c r="F93" s="29" t="e">
        <f>(F91-F92)</f>
        <v>#REF!</v>
      </c>
    </row>
    <row r="94" spans="1:6" ht="12.75">
      <c r="A94" s="76" t="s">
        <v>133</v>
      </c>
      <c r="B94" s="33" t="s">
        <v>134</v>
      </c>
      <c r="C94" s="66">
        <v>1097435</v>
      </c>
      <c r="D94" s="62">
        <v>1217760</v>
      </c>
      <c r="E94" s="63"/>
      <c r="F94" s="31" t="e">
        <f>#REF!</f>
        <v>#REF!</v>
      </c>
    </row>
    <row r="95" spans="1:6" ht="12.75">
      <c r="A95" s="76" t="s">
        <v>135</v>
      </c>
      <c r="B95" s="33" t="s">
        <v>136</v>
      </c>
      <c r="C95" s="66">
        <v>817173</v>
      </c>
      <c r="D95" s="62">
        <v>763624</v>
      </c>
      <c r="E95" s="63"/>
      <c r="F95" s="31" t="e">
        <f>#REF!</f>
        <v>#REF!</v>
      </c>
    </row>
    <row r="96" spans="1:6" ht="12.75">
      <c r="A96" s="106"/>
      <c r="B96" s="286"/>
      <c r="C96" s="278"/>
      <c r="D96" s="278"/>
      <c r="E96" s="278"/>
      <c r="F96" s="278"/>
    </row>
    <row r="97" spans="1:6" ht="12.75">
      <c r="A97" s="108">
        <v>2.2</v>
      </c>
      <c r="B97" s="33" t="s">
        <v>137</v>
      </c>
      <c r="C97" s="49">
        <v>30000</v>
      </c>
      <c r="D97" s="49">
        <v>30000</v>
      </c>
      <c r="E97" s="50"/>
      <c r="F97" s="30">
        <v>25000</v>
      </c>
    </row>
    <row r="98" spans="1:6" ht="12.75">
      <c r="A98" s="108">
        <v>2.3</v>
      </c>
      <c r="B98" s="33" t="s">
        <v>138</v>
      </c>
      <c r="C98" s="49">
        <v>0</v>
      </c>
      <c r="D98" s="49">
        <v>0</v>
      </c>
      <c r="E98" s="50"/>
      <c r="F98" s="30">
        <v>0</v>
      </c>
    </row>
    <row r="99" spans="1:6" ht="12.75">
      <c r="A99" s="108">
        <v>2.4</v>
      </c>
      <c r="B99" s="33" t="s">
        <v>4</v>
      </c>
      <c r="C99" s="49">
        <v>0</v>
      </c>
      <c r="D99" s="49">
        <v>480000</v>
      </c>
      <c r="E99" s="50"/>
      <c r="F99" s="30">
        <v>0</v>
      </c>
    </row>
    <row r="100" spans="1:6" ht="12.75">
      <c r="A100" s="108">
        <v>2.5</v>
      </c>
      <c r="B100" s="33" t="s">
        <v>139</v>
      </c>
      <c r="C100" s="62">
        <v>1009664</v>
      </c>
      <c r="D100" s="62">
        <v>90907</v>
      </c>
      <c r="E100" s="63"/>
      <c r="F100" s="31" t="e">
        <f>#REF!</f>
        <v>#REF!</v>
      </c>
    </row>
    <row r="101" spans="1:6" ht="12.75">
      <c r="A101" s="108">
        <v>2.6</v>
      </c>
      <c r="B101" s="35" t="s">
        <v>140</v>
      </c>
      <c r="C101" s="51">
        <v>50000</v>
      </c>
      <c r="D101" s="51">
        <v>58251</v>
      </c>
      <c r="E101" s="52"/>
      <c r="F101" s="37">
        <v>50000</v>
      </c>
    </row>
    <row r="102" spans="1:6" ht="12.75">
      <c r="A102" s="79"/>
      <c r="B102" s="80"/>
      <c r="C102" s="110"/>
      <c r="D102" s="111"/>
      <c r="E102" s="111"/>
      <c r="F102" s="279"/>
    </row>
    <row r="103" spans="1:6" ht="12.75">
      <c r="A103" s="95">
        <v>2</v>
      </c>
      <c r="B103" s="71" t="s">
        <v>141</v>
      </c>
      <c r="C103" s="72">
        <f>(C88+C97+C100+C101+C99)</f>
        <v>3948810</v>
      </c>
      <c r="D103" s="72">
        <f>(D88+D97+D100+D101+D99)</f>
        <v>3927755</v>
      </c>
      <c r="E103" s="72">
        <f>(E88+E97+E100+E101+E99)</f>
        <v>0</v>
      </c>
      <c r="F103" s="72" t="e">
        <f>(F88+F97+F100+F101+F99)</f>
        <v>#REF!</v>
      </c>
    </row>
    <row r="104" spans="1:6" ht="12.75">
      <c r="A104" s="112" t="s">
        <v>12</v>
      </c>
      <c r="B104" s="113" t="s">
        <v>220</v>
      </c>
      <c r="C104" s="114"/>
      <c r="D104" s="114"/>
      <c r="E104" s="114"/>
      <c r="F104" s="196">
        <v>49202</v>
      </c>
    </row>
    <row r="105" spans="1:6" ht="12.75" hidden="1">
      <c r="A105" s="124" t="s">
        <v>93</v>
      </c>
      <c r="B105" s="115" t="s">
        <v>250</v>
      </c>
      <c r="C105" s="116"/>
      <c r="D105" s="116"/>
      <c r="E105" s="116"/>
      <c r="F105" s="280"/>
    </row>
    <row r="106" spans="1:6" ht="12.75">
      <c r="A106" s="95" t="s">
        <v>23</v>
      </c>
      <c r="B106" s="117" t="s">
        <v>143</v>
      </c>
      <c r="C106" s="72">
        <f>(C80+C103+C104+C105)</f>
        <v>14007631</v>
      </c>
      <c r="D106" s="72">
        <f>(D80+D103+D104+D105)</f>
        <v>14902200</v>
      </c>
      <c r="E106" s="72">
        <f>(E80+E103+E104+E105)</f>
        <v>0</v>
      </c>
      <c r="F106" s="72" t="e">
        <f>(F80+F103+F104+F105)</f>
        <v>#REF!</v>
      </c>
    </row>
    <row r="107" spans="1:6" ht="12.75">
      <c r="A107" s="118"/>
      <c r="B107" s="119"/>
      <c r="C107" s="120"/>
      <c r="D107" s="121"/>
      <c r="E107" s="121"/>
      <c r="F107" s="121"/>
    </row>
    <row r="108" spans="1:6" ht="15.75">
      <c r="A108" s="311" t="s">
        <v>144</v>
      </c>
      <c r="B108" s="312"/>
      <c r="C108" s="312"/>
      <c r="D108" s="312"/>
      <c r="E108" s="312"/>
      <c r="F108" s="313"/>
    </row>
    <row r="109" spans="1:6" ht="12.75">
      <c r="A109" s="74">
        <v>1</v>
      </c>
      <c r="B109" s="122" t="s">
        <v>145</v>
      </c>
      <c r="C109" s="88">
        <f>SUM(C110:C112)</f>
        <v>269797</v>
      </c>
      <c r="D109" s="88">
        <f>SUM(D110:D112)</f>
        <v>487171</v>
      </c>
      <c r="E109" s="88">
        <f>SUM(E110:E112)</f>
        <v>0</v>
      </c>
      <c r="F109" s="88">
        <f>SUM(F110:F112)</f>
        <v>165567</v>
      </c>
    </row>
    <row r="110" spans="1:6" ht="12.75">
      <c r="A110" s="76">
        <v>1.1</v>
      </c>
      <c r="B110" s="33" t="s">
        <v>146</v>
      </c>
      <c r="C110" s="131">
        <v>30092</v>
      </c>
      <c r="D110" s="131">
        <v>29331</v>
      </c>
      <c r="E110" s="131"/>
      <c r="F110" s="131">
        <v>4996</v>
      </c>
    </row>
    <row r="111" spans="1:6" ht="12.75">
      <c r="A111" s="76">
        <v>1.2</v>
      </c>
      <c r="B111" s="33" t="s">
        <v>147</v>
      </c>
      <c r="C111" s="131">
        <v>26370</v>
      </c>
      <c r="D111" s="131">
        <v>36931</v>
      </c>
      <c r="E111" s="131"/>
      <c r="F111" s="131">
        <v>7016</v>
      </c>
    </row>
    <row r="112" spans="1:6" ht="12.75">
      <c r="A112" s="78">
        <v>1.3</v>
      </c>
      <c r="B112" s="35" t="s">
        <v>148</v>
      </c>
      <c r="C112" s="132">
        <v>213335</v>
      </c>
      <c r="D112" s="132">
        <v>420909</v>
      </c>
      <c r="E112" s="132"/>
      <c r="F112" s="132">
        <v>153555</v>
      </c>
    </row>
    <row r="113" spans="1:6" ht="12.75">
      <c r="A113" s="79"/>
      <c r="B113" s="80"/>
      <c r="C113" s="81"/>
      <c r="D113" s="82"/>
      <c r="E113" s="82"/>
      <c r="F113" s="215"/>
    </row>
    <row r="114" spans="1:6" ht="12.75">
      <c r="A114" s="83">
        <v>2.1</v>
      </c>
      <c r="B114" s="12" t="s">
        <v>149</v>
      </c>
      <c r="C114" s="85">
        <v>93686</v>
      </c>
      <c r="D114" s="85">
        <v>122884</v>
      </c>
      <c r="E114" s="86"/>
      <c r="F114" s="26">
        <v>99281</v>
      </c>
    </row>
    <row r="115" spans="1:6" ht="12.75">
      <c r="A115" s="76">
        <v>2.2</v>
      </c>
      <c r="B115" s="33" t="s">
        <v>150</v>
      </c>
      <c r="C115" s="49">
        <v>286347</v>
      </c>
      <c r="D115" s="62">
        <v>283365</v>
      </c>
      <c r="E115" s="63"/>
      <c r="F115" s="30">
        <v>43240</v>
      </c>
    </row>
    <row r="116" spans="1:6" ht="12.75">
      <c r="A116" s="76">
        <v>2.3</v>
      </c>
      <c r="B116" s="33" t="s">
        <v>31</v>
      </c>
      <c r="C116" s="49">
        <v>89067</v>
      </c>
      <c r="D116" s="62">
        <v>106639</v>
      </c>
      <c r="E116" s="63"/>
      <c r="F116" s="30">
        <v>94836</v>
      </c>
    </row>
    <row r="117" spans="1:6" ht="12.75">
      <c r="A117" s="76">
        <v>2.4</v>
      </c>
      <c r="B117" s="33" t="s">
        <v>32</v>
      </c>
      <c r="C117" s="49">
        <v>107234</v>
      </c>
      <c r="D117" s="62">
        <v>104896</v>
      </c>
      <c r="E117" s="63"/>
      <c r="F117" s="30">
        <v>115978</v>
      </c>
    </row>
    <row r="118" spans="1:6" ht="12.75">
      <c r="A118" s="76">
        <v>2.5</v>
      </c>
      <c r="B118" s="33" t="s">
        <v>151</v>
      </c>
      <c r="C118" s="49">
        <v>511670</v>
      </c>
      <c r="D118" s="62">
        <v>537500</v>
      </c>
      <c r="E118" s="63"/>
      <c r="F118" s="30">
        <f>538194+20000</f>
        <v>558194</v>
      </c>
    </row>
    <row r="119" spans="1:6" ht="12.75">
      <c r="A119" s="76">
        <v>2.6</v>
      </c>
      <c r="B119" s="33" t="s">
        <v>152</v>
      </c>
      <c r="C119" s="49">
        <v>2290914</v>
      </c>
      <c r="D119" s="62">
        <v>2446828</v>
      </c>
      <c r="E119" s="63"/>
      <c r="F119" s="30">
        <v>2427463</v>
      </c>
    </row>
    <row r="120" spans="1:6" ht="12.75">
      <c r="A120" s="76">
        <v>2.7</v>
      </c>
      <c r="B120" s="33" t="s">
        <v>153</v>
      </c>
      <c r="C120" s="66">
        <v>147372</v>
      </c>
      <c r="D120" s="29">
        <f>SUM(D121:D123)</f>
        <v>240083</v>
      </c>
      <c r="E120" s="63"/>
      <c r="F120" s="31" t="e">
        <f>SUM(F121:F123)</f>
        <v>#REF!</v>
      </c>
    </row>
    <row r="121" spans="1:6" ht="12.75">
      <c r="A121" s="76" t="s">
        <v>69</v>
      </c>
      <c r="B121" s="33" t="s">
        <v>154</v>
      </c>
      <c r="C121" s="66">
        <v>111414</v>
      </c>
      <c r="D121" s="62">
        <v>163639</v>
      </c>
      <c r="E121" s="63"/>
      <c r="F121" s="31" t="e">
        <f>#REF!</f>
        <v>#REF!</v>
      </c>
    </row>
    <row r="122" spans="1:6" ht="12.75">
      <c r="A122" s="76" t="s">
        <v>71</v>
      </c>
      <c r="B122" s="33" t="s">
        <v>155</v>
      </c>
      <c r="C122" s="66">
        <v>34270</v>
      </c>
      <c r="D122" s="62">
        <v>72947</v>
      </c>
      <c r="E122" s="63"/>
      <c r="F122" s="31" t="e">
        <f>#REF!</f>
        <v>#REF!</v>
      </c>
    </row>
    <row r="123" spans="1:6" ht="12.75">
      <c r="A123" s="76" t="s">
        <v>156</v>
      </c>
      <c r="B123" s="33" t="s">
        <v>157</v>
      </c>
      <c r="C123" s="131">
        <v>1688</v>
      </c>
      <c r="D123" s="131">
        <v>3497</v>
      </c>
      <c r="E123" s="63"/>
      <c r="F123" s="31" t="e">
        <f>#REF!</f>
        <v>#REF!</v>
      </c>
    </row>
    <row r="124" spans="1:6" ht="12.75">
      <c r="A124" s="76">
        <v>2.8</v>
      </c>
      <c r="B124" s="33" t="s">
        <v>33</v>
      </c>
      <c r="C124" s="66">
        <v>3735</v>
      </c>
      <c r="D124" s="62">
        <v>5576</v>
      </c>
      <c r="E124" s="63"/>
      <c r="F124" s="31" t="e">
        <f>#REF!</f>
        <v>#REF!</v>
      </c>
    </row>
    <row r="125" spans="1:6" ht="12.75">
      <c r="A125" s="76">
        <v>2.9</v>
      </c>
      <c r="B125" s="33" t="s">
        <v>158</v>
      </c>
      <c r="C125" s="49">
        <v>20500</v>
      </c>
      <c r="D125" s="62">
        <v>20630</v>
      </c>
      <c r="E125" s="63">
        <v>24000</v>
      </c>
      <c r="F125" s="30">
        <v>24000</v>
      </c>
    </row>
    <row r="126" spans="1:6" ht="12.75">
      <c r="A126" s="76" t="s">
        <v>215</v>
      </c>
      <c r="B126" s="33" t="s">
        <v>34</v>
      </c>
      <c r="C126" s="94">
        <v>101272</v>
      </c>
      <c r="D126" s="94">
        <v>73567</v>
      </c>
      <c r="E126" s="105"/>
      <c r="F126" s="210" t="e">
        <f>#REF!</f>
        <v>#REF!</v>
      </c>
    </row>
    <row r="127" spans="1:6" ht="12.75">
      <c r="A127" s="123" t="s">
        <v>11</v>
      </c>
      <c r="B127" s="75" t="s">
        <v>159</v>
      </c>
      <c r="C127" s="88">
        <f>(C114+C115+C116+C117+C118+C119+C120+C124+C125+C126)</f>
        <v>3651797</v>
      </c>
      <c r="D127" s="88">
        <f>(D114+D115+D116+D117+D118+D119+D120+D124+D125+D126)</f>
        <v>3941968</v>
      </c>
      <c r="E127" s="88">
        <f>(E114+E115+E116+E117+E118+E119+E120+E124+E125+E126)</f>
        <v>24000</v>
      </c>
      <c r="F127" s="88" t="e">
        <f>(F114+F115+F116+F117+F118+F119+F120+F124+F125+F126)</f>
        <v>#REF!</v>
      </c>
    </row>
    <row r="128" spans="1:6" ht="12.75">
      <c r="A128" s="112" t="s">
        <v>12</v>
      </c>
      <c r="B128" s="113" t="s">
        <v>219</v>
      </c>
      <c r="C128" s="114"/>
      <c r="D128" s="114"/>
      <c r="E128" s="114"/>
      <c r="F128" s="114">
        <v>15175</v>
      </c>
    </row>
    <row r="129" spans="1:6" ht="12.75">
      <c r="A129" s="124"/>
      <c r="B129" s="115"/>
      <c r="C129" s="116"/>
      <c r="D129" s="116"/>
      <c r="E129" s="116"/>
      <c r="F129" s="116"/>
    </row>
    <row r="130" spans="1:6" ht="12.75">
      <c r="A130" s="74" t="s">
        <v>106</v>
      </c>
      <c r="B130" s="122" t="s">
        <v>161</v>
      </c>
      <c r="C130" s="88">
        <f>(C109+C127+C128+C129)</f>
        <v>3921594</v>
      </c>
      <c r="D130" s="88">
        <f>(D109+D127+D128+D129)</f>
        <v>4429139</v>
      </c>
      <c r="E130" s="88">
        <f>(E109+E127+E128+E129)</f>
        <v>24000</v>
      </c>
      <c r="F130" s="88" t="e">
        <f>(F109+F127+F128+F129)</f>
        <v>#REF!</v>
      </c>
    </row>
    <row r="131" spans="1:6" ht="12.75">
      <c r="A131" s="115"/>
      <c r="B131" s="115"/>
      <c r="C131" s="116"/>
      <c r="D131" s="116"/>
      <c r="E131" s="116"/>
      <c r="F131" s="116"/>
    </row>
    <row r="132" spans="1:6" ht="12.75">
      <c r="A132" s="115"/>
      <c r="B132" s="115"/>
      <c r="C132" s="116"/>
      <c r="D132" s="116"/>
      <c r="E132" s="116"/>
      <c r="F132" s="116"/>
    </row>
    <row r="133" spans="1:6" ht="12.75">
      <c r="A133" s="73" t="s">
        <v>16</v>
      </c>
      <c r="B133" s="117" t="s">
        <v>162</v>
      </c>
      <c r="C133" s="88">
        <f>(C106+C130+C131+C132)</f>
        <v>17929225</v>
      </c>
      <c r="D133" s="88">
        <f>(D106+D130+D131+D132)</f>
        <v>19331339</v>
      </c>
      <c r="E133" s="88">
        <f>(E106+E130+E131+E132)</f>
        <v>24000</v>
      </c>
      <c r="F133" s="88" t="e">
        <f>(F106+F130+F131+F132)</f>
        <v>#REF!</v>
      </c>
    </row>
    <row r="134" spans="1:6" ht="12.75">
      <c r="A134" s="125"/>
      <c r="B134" s="125"/>
      <c r="C134" s="126"/>
      <c r="D134" s="92"/>
      <c r="E134" s="92"/>
      <c r="F134" s="92"/>
    </row>
    <row r="135" spans="1:6" ht="12.75">
      <c r="A135" s="125"/>
      <c r="B135" s="125"/>
      <c r="C135" s="126"/>
      <c r="D135" s="92"/>
      <c r="E135" s="92"/>
      <c r="F135" s="92"/>
    </row>
    <row r="136" spans="1:6" ht="12.75">
      <c r="A136" s="125"/>
      <c r="B136" s="125"/>
      <c r="C136" s="126"/>
      <c r="D136" s="92"/>
      <c r="E136" s="92"/>
      <c r="F136" s="92"/>
    </row>
    <row r="137" spans="1:6" ht="12.75">
      <c r="A137" s="125"/>
      <c r="B137" s="125"/>
      <c r="C137" s="126"/>
      <c r="D137" s="116"/>
      <c r="E137" s="116"/>
      <c r="F137" s="116"/>
    </row>
    <row r="138" spans="1:6" ht="12.75">
      <c r="A138" s="127"/>
      <c r="B138" s="128" t="s">
        <v>163</v>
      </c>
      <c r="C138" s="104">
        <v>3484</v>
      </c>
      <c r="D138" s="281">
        <v>3259</v>
      </c>
      <c r="E138" s="129"/>
      <c r="F138" s="215">
        <v>3247</v>
      </c>
    </row>
  </sheetData>
  <mergeCells count="6">
    <mergeCell ref="A3:F3"/>
    <mergeCell ref="A45:F45"/>
    <mergeCell ref="A79:F79"/>
    <mergeCell ref="A108:F108"/>
    <mergeCell ref="A70:B70"/>
    <mergeCell ref="A74:B74"/>
  </mergeCells>
  <printOptions gridLines="1" horizontalCentered="1" verticalCentered="1"/>
  <pageMargins left="0.7874015748031497" right="0.7874015748031497" top="0.97" bottom="0.984251968503937" header="0.38" footer="0.5118110236220472"/>
  <pageSetup blackAndWhite="1" horizontalDpi="300" verticalDpi="300" orientation="portrait" paperSize="9" scale="74" r:id="rId1"/>
  <headerFooter alignWithMargins="0">
    <oddHeader>&amp;C&amp;"Times New Roman CE,Normál"&amp;12&amp;P/3
Bevételek és kiadások 
pénzforgalmi mérlege&amp;R&amp;"Times New Roman CE,Normál"&amp;12 1. sz. melléklet</oddHeader>
    <oddFooter>&amp;L&amp;"Times New Roman CE,Normál"&amp;D/&amp;T&amp;C&amp;"Times New Roman CE,Normál"&amp;F/&amp;A     Ráczné</oddFooter>
  </headerFooter>
  <rowBreaks count="1" manualBreakCount="1">
    <brk id="7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zoomScale="75" zoomScaleNormal="75" workbookViewId="0" topLeftCell="A5">
      <selection activeCell="A32" sqref="A32"/>
    </sheetView>
  </sheetViews>
  <sheetFormatPr defaultColWidth="9.00390625" defaultRowHeight="12.75"/>
  <cols>
    <col min="1" max="1" width="35.00390625" style="0" bestFit="1" customWidth="1"/>
    <col min="6" max="6" width="29.375" style="0" bestFit="1" customWidth="1"/>
    <col min="11" max="11" width="25.00390625" style="0" bestFit="1" customWidth="1"/>
  </cols>
  <sheetData>
    <row r="1" spans="1:15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>
      <c r="A3" s="135"/>
      <c r="B3" s="266"/>
      <c r="C3" s="267"/>
      <c r="D3" s="268"/>
      <c r="E3" s="2"/>
      <c r="F3" s="136"/>
      <c r="G3" s="137"/>
      <c r="H3" s="138"/>
      <c r="I3" s="139"/>
      <c r="J3" s="2"/>
      <c r="K3" s="246"/>
      <c r="L3" s="253"/>
      <c r="M3" s="254"/>
      <c r="N3" s="255"/>
      <c r="O3" s="4"/>
    </row>
    <row r="4" spans="1:15" ht="15">
      <c r="A4" s="140"/>
      <c r="B4" s="269"/>
      <c r="C4" s="270" t="s">
        <v>169</v>
      </c>
      <c r="D4" s="271"/>
      <c r="E4" s="2"/>
      <c r="F4" s="142"/>
      <c r="G4" s="143"/>
      <c r="H4" s="144" t="s">
        <v>169</v>
      </c>
      <c r="I4" s="145"/>
      <c r="J4" s="2"/>
      <c r="K4" s="248"/>
      <c r="L4" s="257"/>
      <c r="M4" s="258" t="s">
        <v>169</v>
      </c>
      <c r="N4" s="259"/>
      <c r="O4" s="4"/>
    </row>
    <row r="5" spans="1:15" ht="15">
      <c r="A5" s="179" t="s">
        <v>43</v>
      </c>
      <c r="B5" s="148" t="str">
        <f>mérleg!C1</f>
        <v>2004.évi</v>
      </c>
      <c r="C5" s="148" t="str">
        <f>mérleg!D1</f>
        <v>2004.évi</v>
      </c>
      <c r="D5" s="148" t="str">
        <f>mérleg!F1</f>
        <v>2005.évi</v>
      </c>
      <c r="E5" s="2"/>
      <c r="F5" s="149" t="s">
        <v>170</v>
      </c>
      <c r="G5" s="150" t="str">
        <f>B5</f>
        <v>2004.évi</v>
      </c>
      <c r="H5" s="150" t="str">
        <f>C5</f>
        <v>2004.évi</v>
      </c>
      <c r="I5" s="150" t="str">
        <f>D5</f>
        <v>2005.évi</v>
      </c>
      <c r="J5" s="2"/>
      <c r="K5" s="250" t="s">
        <v>171</v>
      </c>
      <c r="L5" s="261" t="str">
        <f>B5</f>
        <v>2004.évi</v>
      </c>
      <c r="M5" s="261" t="str">
        <f>C5</f>
        <v>2004.évi</v>
      </c>
      <c r="N5" s="261" t="str">
        <f>D5</f>
        <v>2005.évi</v>
      </c>
      <c r="O5" s="4"/>
    </row>
    <row r="6" spans="1:15" ht="15">
      <c r="A6" s="181"/>
      <c r="B6" s="141" t="s">
        <v>213</v>
      </c>
      <c r="C6" s="180" t="s">
        <v>214</v>
      </c>
      <c r="D6" s="180" t="s">
        <v>9</v>
      </c>
      <c r="E6" s="2"/>
      <c r="F6" s="142"/>
      <c r="G6" s="146" t="s">
        <v>213</v>
      </c>
      <c r="H6" s="184" t="s">
        <v>214</v>
      </c>
      <c r="I6" s="184" t="s">
        <v>9</v>
      </c>
      <c r="J6" s="2"/>
      <c r="K6" s="248"/>
      <c r="L6" s="262" t="s">
        <v>213</v>
      </c>
      <c r="M6" s="265" t="s">
        <v>214</v>
      </c>
      <c r="N6" s="265" t="s">
        <v>9</v>
      </c>
      <c r="O6" s="4"/>
    </row>
    <row r="7" spans="1:15" ht="15">
      <c r="A7" s="182"/>
      <c r="B7" s="183" t="s">
        <v>172</v>
      </c>
      <c r="C7" s="180" t="s">
        <v>172</v>
      </c>
      <c r="D7" s="180" t="s">
        <v>172</v>
      </c>
      <c r="E7" s="2"/>
      <c r="F7" s="152"/>
      <c r="G7" s="185" t="s">
        <v>172</v>
      </c>
      <c r="H7" s="184" t="s">
        <v>172</v>
      </c>
      <c r="I7" s="184" t="s">
        <v>172</v>
      </c>
      <c r="J7" s="2"/>
      <c r="K7" s="251"/>
      <c r="L7" s="264" t="s">
        <v>172</v>
      </c>
      <c r="M7" s="265" t="s">
        <v>172</v>
      </c>
      <c r="N7" s="265" t="s">
        <v>172</v>
      </c>
      <c r="O7" s="4"/>
    </row>
    <row r="8" spans="1:15" ht="12.75">
      <c r="A8" s="10" t="s">
        <v>173</v>
      </c>
      <c r="B8" s="153">
        <f>(B22)</f>
        <v>10058821</v>
      </c>
      <c r="C8" s="153">
        <f>(C22)</f>
        <v>10974445</v>
      </c>
      <c r="D8" s="153">
        <f>(D22)</f>
        <v>10219582</v>
      </c>
      <c r="E8" s="4"/>
      <c r="F8" s="10" t="s">
        <v>174</v>
      </c>
      <c r="G8" s="153">
        <f>(G22)</f>
        <v>269797</v>
      </c>
      <c r="H8" s="153">
        <f>(H22)</f>
        <v>487171</v>
      </c>
      <c r="I8" s="153">
        <f>(I22)</f>
        <v>165567</v>
      </c>
      <c r="J8" s="4"/>
      <c r="K8" s="10" t="s">
        <v>175</v>
      </c>
      <c r="L8" s="153">
        <f aca="true" t="shared" si="0" ref="L8:N12">(B8+G8)</f>
        <v>10328618</v>
      </c>
      <c r="M8" s="153">
        <f t="shared" si="0"/>
        <v>11461616</v>
      </c>
      <c r="N8" s="153">
        <f t="shared" si="0"/>
        <v>10385149</v>
      </c>
      <c r="O8" s="4"/>
    </row>
    <row r="9" spans="1:15" ht="12.75">
      <c r="A9" s="154" t="s">
        <v>176</v>
      </c>
      <c r="B9" s="155">
        <f>(B10-B8)</f>
        <v>-8444625</v>
      </c>
      <c r="C9" s="155">
        <f>(C10-C8)</f>
        <v>-9089973</v>
      </c>
      <c r="D9" s="155">
        <f>(D10-D8)</f>
        <v>-8529652</v>
      </c>
      <c r="E9" s="156"/>
      <c r="F9" s="154" t="s">
        <v>177</v>
      </c>
      <c r="G9" s="155">
        <f>(G10-G8)</f>
        <v>-126380</v>
      </c>
      <c r="H9" s="155">
        <f>(H10-H8)</f>
        <v>-258609</v>
      </c>
      <c r="I9" s="155">
        <f>(I10-I8)</f>
        <v>-8797</v>
      </c>
      <c r="J9" s="4"/>
      <c r="K9" s="9" t="s">
        <v>178</v>
      </c>
      <c r="L9" s="157">
        <f t="shared" si="0"/>
        <v>-8571005</v>
      </c>
      <c r="M9" s="157">
        <f t="shared" si="0"/>
        <v>-9348582</v>
      </c>
      <c r="N9" s="157">
        <f t="shared" si="0"/>
        <v>-8538449</v>
      </c>
      <c r="O9" s="4"/>
    </row>
    <row r="10" spans="1:15" ht="12.75">
      <c r="A10" s="5" t="s">
        <v>179</v>
      </c>
      <c r="B10" s="158">
        <f>mérleg!C4</f>
        <v>1614196</v>
      </c>
      <c r="C10" s="158">
        <f>mérleg!D4</f>
        <v>1884472</v>
      </c>
      <c r="D10" s="158">
        <f>mérleg!F4</f>
        <v>1689930</v>
      </c>
      <c r="E10" s="4"/>
      <c r="F10" s="5" t="s">
        <v>180</v>
      </c>
      <c r="G10" s="158">
        <f>mérleg!C46</f>
        <v>143417</v>
      </c>
      <c r="H10" s="158">
        <f>mérleg!D46</f>
        <v>228562</v>
      </c>
      <c r="I10" s="158">
        <f>mérleg!F46</f>
        <v>156770</v>
      </c>
      <c r="J10" s="4"/>
      <c r="K10" s="5" t="s">
        <v>181</v>
      </c>
      <c r="L10" s="153">
        <f t="shared" si="0"/>
        <v>1757613</v>
      </c>
      <c r="M10" s="153">
        <f t="shared" si="0"/>
        <v>2113034</v>
      </c>
      <c r="N10" s="153">
        <f t="shared" si="0"/>
        <v>1846700</v>
      </c>
      <c r="O10" s="4"/>
    </row>
    <row r="11" spans="1:15" ht="12.75">
      <c r="A11" s="9" t="s">
        <v>182</v>
      </c>
      <c r="B11" s="159">
        <f>mérleg!C43</f>
        <v>12248097</v>
      </c>
      <c r="C11" s="159">
        <f>mérleg!D43</f>
        <v>12975680</v>
      </c>
      <c r="D11" s="159">
        <f>mérleg!F43</f>
        <v>13345786</v>
      </c>
      <c r="E11" s="159"/>
      <c r="F11" s="9" t="s">
        <v>183</v>
      </c>
      <c r="G11" s="159">
        <f>mérleg!C68</f>
        <v>2763374</v>
      </c>
      <c r="H11" s="159">
        <f>mérleg!D68</f>
        <v>3081801</v>
      </c>
      <c r="I11" s="159">
        <f>mérleg!F68</f>
        <v>2627155</v>
      </c>
      <c r="J11" s="4"/>
      <c r="K11" s="6" t="s">
        <v>184</v>
      </c>
      <c r="L11" s="158">
        <f t="shared" si="0"/>
        <v>15011471</v>
      </c>
      <c r="M11" s="153">
        <f t="shared" si="0"/>
        <v>16057481</v>
      </c>
      <c r="N11" s="153">
        <f t="shared" si="0"/>
        <v>15972941</v>
      </c>
      <c r="O11" s="4"/>
    </row>
    <row r="12" spans="1:15" ht="12.75">
      <c r="A12" s="160" t="s">
        <v>185</v>
      </c>
      <c r="B12" s="158">
        <f>SUM(B10:B11)</f>
        <v>13862293</v>
      </c>
      <c r="C12" s="158">
        <f>SUM(C10:C11)</f>
        <v>14860152</v>
      </c>
      <c r="D12" s="158">
        <f>SUM(D10:D11)</f>
        <v>15035716</v>
      </c>
      <c r="E12" s="4"/>
      <c r="F12" s="160" t="s">
        <v>186</v>
      </c>
      <c r="G12" s="158">
        <f>SUM(G10:G11)</f>
        <v>2906791</v>
      </c>
      <c r="H12" s="158">
        <f>SUM(H10:H11)</f>
        <v>3310363</v>
      </c>
      <c r="I12" s="158">
        <f>SUM(I10:I11)</f>
        <v>2783925</v>
      </c>
      <c r="J12" s="4"/>
      <c r="K12" s="160" t="s">
        <v>187</v>
      </c>
      <c r="L12" s="158">
        <f t="shared" si="0"/>
        <v>16769084</v>
      </c>
      <c r="M12" s="158">
        <f t="shared" si="0"/>
        <v>18170515</v>
      </c>
      <c r="N12" s="158">
        <f t="shared" si="0"/>
        <v>17819641</v>
      </c>
      <c r="O12" s="4"/>
    </row>
    <row r="13" spans="1:15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4"/>
    </row>
    <row r="15" spans="1:15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5">
      <c r="A17" s="135"/>
      <c r="B17" s="266"/>
      <c r="C17" s="267"/>
      <c r="D17" s="268"/>
      <c r="E17" s="2"/>
      <c r="F17" s="136"/>
      <c r="G17" s="137"/>
      <c r="H17" s="138"/>
      <c r="I17" s="139"/>
      <c r="J17" s="2"/>
      <c r="K17" s="246"/>
      <c r="L17" s="253"/>
      <c r="M17" s="254"/>
      <c r="N17" s="255"/>
      <c r="O17" s="4"/>
    </row>
    <row r="18" spans="1:15" ht="15">
      <c r="A18" s="140"/>
      <c r="B18" s="272"/>
      <c r="C18" s="270" t="s">
        <v>169</v>
      </c>
      <c r="D18" s="271"/>
      <c r="E18" s="2"/>
      <c r="F18" s="142"/>
      <c r="G18" s="143"/>
      <c r="H18" s="144" t="s">
        <v>169</v>
      </c>
      <c r="I18" s="145"/>
      <c r="J18" s="2"/>
      <c r="K18" s="248"/>
      <c r="L18" s="257"/>
      <c r="M18" s="258" t="s">
        <v>169</v>
      </c>
      <c r="N18" s="259"/>
      <c r="O18" s="4"/>
    </row>
    <row r="19" spans="1:15" ht="15">
      <c r="A19" s="147" t="s">
        <v>114</v>
      </c>
      <c r="B19" s="148" t="str">
        <f>B5</f>
        <v>2004.évi</v>
      </c>
      <c r="C19" s="148" t="str">
        <f>C5</f>
        <v>2004.évi</v>
      </c>
      <c r="D19" s="148" t="str">
        <f>D5</f>
        <v>2005.évi</v>
      </c>
      <c r="E19" s="2"/>
      <c r="F19" s="149" t="s">
        <v>188</v>
      </c>
      <c r="G19" s="150" t="str">
        <f>B5</f>
        <v>2004.évi</v>
      </c>
      <c r="H19" s="150" t="str">
        <f>C5</f>
        <v>2004.évi</v>
      </c>
      <c r="I19" s="150" t="str">
        <f>D5</f>
        <v>2005.évi</v>
      </c>
      <c r="J19" s="2"/>
      <c r="K19" s="250" t="s">
        <v>189</v>
      </c>
      <c r="L19" s="261" t="str">
        <f>B5</f>
        <v>2004.évi</v>
      </c>
      <c r="M19" s="261" t="str">
        <f>C5</f>
        <v>2004.évi</v>
      </c>
      <c r="N19" s="261" t="str">
        <f>D5</f>
        <v>2005.évi</v>
      </c>
      <c r="O19" s="4"/>
    </row>
    <row r="20" spans="1:15" ht="15">
      <c r="A20" s="140"/>
      <c r="B20" s="141" t="s">
        <v>213</v>
      </c>
      <c r="C20" s="180" t="s">
        <v>214</v>
      </c>
      <c r="D20" s="180" t="s">
        <v>9</v>
      </c>
      <c r="E20" s="2"/>
      <c r="F20" s="142"/>
      <c r="G20" s="146" t="s">
        <v>213</v>
      </c>
      <c r="H20" s="184" t="s">
        <v>214</v>
      </c>
      <c r="I20" s="184" t="s">
        <v>9</v>
      </c>
      <c r="J20" s="2"/>
      <c r="K20" s="248"/>
      <c r="L20" s="262" t="s">
        <v>213</v>
      </c>
      <c r="M20" s="265" t="s">
        <v>214</v>
      </c>
      <c r="N20" s="265" t="s">
        <v>9</v>
      </c>
      <c r="O20" s="4"/>
    </row>
    <row r="21" spans="1:15" ht="15">
      <c r="A21" s="151"/>
      <c r="B21" s="183" t="s">
        <v>172</v>
      </c>
      <c r="C21" s="180" t="s">
        <v>172</v>
      </c>
      <c r="D21" s="180" t="s">
        <v>172</v>
      </c>
      <c r="E21" s="2"/>
      <c r="F21" s="152"/>
      <c r="G21" s="185" t="s">
        <v>172</v>
      </c>
      <c r="H21" s="184" t="s">
        <v>172</v>
      </c>
      <c r="I21" s="184" t="s">
        <v>172</v>
      </c>
      <c r="J21" s="2"/>
      <c r="K21" s="251"/>
      <c r="L21" s="264" t="s">
        <v>172</v>
      </c>
      <c r="M21" s="265" t="s">
        <v>172</v>
      </c>
      <c r="N21" s="265" t="s">
        <v>172</v>
      </c>
      <c r="O21" s="4"/>
    </row>
    <row r="22" spans="1:15" ht="12.75">
      <c r="A22" s="5" t="s">
        <v>190</v>
      </c>
      <c r="B22" s="158">
        <f>mérleg!C80</f>
        <v>10058821</v>
      </c>
      <c r="C22" s="158">
        <f>mérleg!D80</f>
        <v>10974445</v>
      </c>
      <c r="D22" s="158">
        <f>mérleg!F80</f>
        <v>10219582</v>
      </c>
      <c r="E22" s="4"/>
      <c r="F22" s="5" t="s">
        <v>191</v>
      </c>
      <c r="G22" s="158">
        <f>mérleg!C109</f>
        <v>269797</v>
      </c>
      <c r="H22" s="158">
        <f>mérleg!D109</f>
        <v>487171</v>
      </c>
      <c r="I22" s="158">
        <f>mérleg!F109</f>
        <v>165567</v>
      </c>
      <c r="J22" s="4"/>
      <c r="K22" s="5" t="s">
        <v>192</v>
      </c>
      <c r="L22" s="153">
        <f aca="true" t="shared" si="1" ref="L22:N27">(B22+G22)</f>
        <v>10328618</v>
      </c>
      <c r="M22" s="153">
        <f t="shared" si="1"/>
        <v>11461616</v>
      </c>
      <c r="N22" s="153">
        <f t="shared" si="1"/>
        <v>10385149</v>
      </c>
      <c r="O22" s="4"/>
    </row>
    <row r="23" spans="1:15" ht="12.75">
      <c r="A23" s="9" t="s">
        <v>193</v>
      </c>
      <c r="B23" s="159">
        <f>(B25)+(-B24)</f>
        <v>12393435</v>
      </c>
      <c r="C23" s="159">
        <f>(C25)+(-C24)</f>
        <v>13017728</v>
      </c>
      <c r="D23" s="159" t="e">
        <f>(D25)+(-D24)</f>
        <v>#REF!</v>
      </c>
      <c r="E23" s="4"/>
      <c r="F23" s="9" t="s">
        <v>194</v>
      </c>
      <c r="G23" s="159">
        <f>(G25)+(-G24)</f>
        <v>3778177</v>
      </c>
      <c r="H23" s="159">
        <f>(H25)+(-H24)</f>
        <v>4200577</v>
      </c>
      <c r="I23" s="159" t="e">
        <f>(I25)+(-I24)</f>
        <v>#REF!</v>
      </c>
      <c r="J23" s="4"/>
      <c r="K23" s="9" t="s">
        <v>195</v>
      </c>
      <c r="L23" s="153">
        <f t="shared" si="1"/>
        <v>16171612</v>
      </c>
      <c r="M23" s="153">
        <f t="shared" si="1"/>
        <v>17218305</v>
      </c>
      <c r="N23" s="153" t="e">
        <f t="shared" si="1"/>
        <v>#REF!</v>
      </c>
      <c r="O23" s="4"/>
    </row>
    <row r="24" spans="1:15" ht="12.75">
      <c r="A24" s="9" t="s">
        <v>196</v>
      </c>
      <c r="B24" s="159">
        <f>(B9)</f>
        <v>-8444625</v>
      </c>
      <c r="C24" s="159">
        <f>(C9)</f>
        <v>-9089973</v>
      </c>
      <c r="D24" s="159">
        <f>(D9)</f>
        <v>-8529652</v>
      </c>
      <c r="E24" s="4"/>
      <c r="F24" s="9" t="s">
        <v>197</v>
      </c>
      <c r="G24" s="159">
        <f>(G9)</f>
        <v>-126380</v>
      </c>
      <c r="H24" s="159">
        <f>(H9)</f>
        <v>-258609</v>
      </c>
      <c r="I24" s="159">
        <f>(I9)</f>
        <v>-8797</v>
      </c>
      <c r="J24" s="4"/>
      <c r="K24" s="9" t="s">
        <v>178</v>
      </c>
      <c r="L24" s="157">
        <f t="shared" si="1"/>
        <v>-8571005</v>
      </c>
      <c r="M24" s="157">
        <f t="shared" si="1"/>
        <v>-9348582</v>
      </c>
      <c r="N24" s="157">
        <f t="shared" si="1"/>
        <v>-8538449</v>
      </c>
      <c r="O24" s="4"/>
    </row>
    <row r="25" spans="1:15" ht="12.75">
      <c r="A25" s="5" t="s">
        <v>198</v>
      </c>
      <c r="B25" s="158">
        <f>mérleg!C103</f>
        <v>3948810</v>
      </c>
      <c r="C25" s="158">
        <f>mérleg!D103</f>
        <v>3927755</v>
      </c>
      <c r="D25" s="158" t="e">
        <f>mérleg!F103</f>
        <v>#REF!</v>
      </c>
      <c r="E25" s="4"/>
      <c r="F25" s="5" t="s">
        <v>199</v>
      </c>
      <c r="G25" s="158">
        <f>mérleg!C127</f>
        <v>3651797</v>
      </c>
      <c r="H25" s="158">
        <f>mérleg!D127</f>
        <v>3941968</v>
      </c>
      <c r="I25" s="158" t="e">
        <f>mérleg!F127</f>
        <v>#REF!</v>
      </c>
      <c r="J25" s="4"/>
      <c r="K25" s="5" t="s">
        <v>200</v>
      </c>
      <c r="L25" s="158">
        <f t="shared" si="1"/>
        <v>7600607</v>
      </c>
      <c r="M25" s="158">
        <f t="shared" si="1"/>
        <v>7869723</v>
      </c>
      <c r="N25" s="158" t="e">
        <f t="shared" si="1"/>
        <v>#REF!</v>
      </c>
      <c r="O25" s="4"/>
    </row>
    <row r="26" spans="1:15" ht="12.75">
      <c r="A26" s="161" t="s">
        <v>142</v>
      </c>
      <c r="B26" s="162">
        <f>mérleg!C104</f>
        <v>0</v>
      </c>
      <c r="C26" s="162">
        <f>mérleg!D104</f>
        <v>0</v>
      </c>
      <c r="D26" s="162">
        <f>mérleg!F104</f>
        <v>49202</v>
      </c>
      <c r="E26" s="4"/>
      <c r="F26" s="161" t="s">
        <v>160</v>
      </c>
      <c r="G26" s="162">
        <f>mérleg!C128</f>
        <v>0</v>
      </c>
      <c r="H26" s="162">
        <f>mérleg!D128</f>
        <v>0</v>
      </c>
      <c r="I26" s="162">
        <f>mérleg!F128</f>
        <v>15175</v>
      </c>
      <c r="J26" s="4"/>
      <c r="K26" s="161" t="s">
        <v>201</v>
      </c>
      <c r="L26" s="288">
        <f t="shared" si="1"/>
        <v>0</v>
      </c>
      <c r="M26" s="288">
        <f t="shared" si="1"/>
        <v>0</v>
      </c>
      <c r="N26" s="288">
        <f t="shared" si="1"/>
        <v>64377</v>
      </c>
      <c r="O26" s="4"/>
    </row>
    <row r="27" spans="1:15" ht="12.75" hidden="1">
      <c r="A27" s="161" t="s">
        <v>250</v>
      </c>
      <c r="B27" s="162"/>
      <c r="C27" s="162"/>
      <c r="D27" s="162">
        <f>mérleg!F105</f>
        <v>0</v>
      </c>
      <c r="E27" s="4"/>
      <c r="F27" s="161" t="s">
        <v>250</v>
      </c>
      <c r="G27" s="162"/>
      <c r="H27" s="162"/>
      <c r="I27" s="162"/>
      <c r="J27" s="4"/>
      <c r="K27" s="161" t="s">
        <v>250</v>
      </c>
      <c r="L27" s="289"/>
      <c r="M27" s="289"/>
      <c r="N27" s="290">
        <f t="shared" si="1"/>
        <v>0</v>
      </c>
      <c r="O27" s="4"/>
    </row>
    <row r="28" spans="1:15" ht="12.75">
      <c r="A28" s="160" t="s">
        <v>202</v>
      </c>
      <c r="B28" s="158">
        <f>(B22+B25+B26+B27)</f>
        <v>14007631</v>
      </c>
      <c r="C28" s="158">
        <f>(C22+C25+C26+C27)</f>
        <v>14902200</v>
      </c>
      <c r="D28" s="158" t="e">
        <f>(D22+D25+D26+D27)</f>
        <v>#REF!</v>
      </c>
      <c r="E28" s="4"/>
      <c r="F28" s="160" t="s">
        <v>203</v>
      </c>
      <c r="G28" s="158">
        <f>(G22+G25+G26+G27)</f>
        <v>3921594</v>
      </c>
      <c r="H28" s="158">
        <f>(H22+H25+H26+H27)</f>
        <v>4429139</v>
      </c>
      <c r="I28" s="158" t="e">
        <f>(I22+I25+I26+I27)</f>
        <v>#REF!</v>
      </c>
      <c r="J28" s="4"/>
      <c r="K28" s="160" t="s">
        <v>204</v>
      </c>
      <c r="L28" s="158">
        <f>(L22+L25+L26+L27)</f>
        <v>17929225</v>
      </c>
      <c r="M28" s="158">
        <f>(M22+M25+M26+M27)</f>
        <v>19331339</v>
      </c>
      <c r="N28" s="158" t="e">
        <f>(N22+N25+N26+N27)</f>
        <v>#REF!</v>
      </c>
      <c r="O28" s="4"/>
    </row>
    <row r="29" spans="1:15" ht="12.75">
      <c r="A29" s="163"/>
      <c r="B29" s="163"/>
      <c r="C29" s="164"/>
      <c r="D29" s="164"/>
      <c r="E29" s="4"/>
      <c r="F29" s="163"/>
      <c r="G29" s="163"/>
      <c r="H29" s="164"/>
      <c r="I29" s="164"/>
      <c r="J29" s="4"/>
      <c r="K29" s="163"/>
      <c r="L29" s="163"/>
      <c r="M29" s="164"/>
      <c r="N29" s="164"/>
      <c r="O29" s="4"/>
    </row>
    <row r="30" spans="1:15" ht="12.75">
      <c r="A30" s="163"/>
      <c r="B30" s="163"/>
      <c r="C30" s="164"/>
      <c r="D30" s="164"/>
      <c r="E30" s="4"/>
      <c r="F30" s="163"/>
      <c r="G30" s="163"/>
      <c r="H30" s="164"/>
      <c r="I30" s="164"/>
      <c r="J30" s="4"/>
      <c r="K30" s="163"/>
      <c r="L30" s="163"/>
      <c r="M30" s="164"/>
      <c r="N30" s="164"/>
      <c r="O30" s="4"/>
    </row>
    <row r="31" spans="1:15" ht="12.75">
      <c r="A31" s="163"/>
      <c r="B31" s="163"/>
      <c r="C31" s="164"/>
      <c r="D31" s="164"/>
      <c r="E31" s="4"/>
      <c r="F31" s="163"/>
      <c r="G31" s="163"/>
      <c r="H31" s="164"/>
      <c r="I31" s="164"/>
      <c r="J31" s="4"/>
      <c r="K31" s="163"/>
      <c r="L31" s="163"/>
      <c r="M31" s="164"/>
      <c r="N31" s="164"/>
      <c r="O31" s="4"/>
    </row>
    <row r="32" spans="1:15" ht="12.75">
      <c r="A32" s="163"/>
      <c r="B32" s="163"/>
      <c r="C32" s="164"/>
      <c r="D32" s="164"/>
      <c r="E32" s="4"/>
      <c r="F32" s="163"/>
      <c r="G32" s="163"/>
      <c r="H32" s="164"/>
      <c r="I32" s="164"/>
      <c r="J32" s="4"/>
      <c r="K32" s="163"/>
      <c r="L32" s="163"/>
      <c r="M32" s="164"/>
      <c r="N32" s="164"/>
      <c r="O32" s="4"/>
    </row>
    <row r="33" spans="1:1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165"/>
      <c r="B34" s="266"/>
      <c r="C34" s="267"/>
      <c r="D34" s="268"/>
      <c r="E34" s="4"/>
      <c r="F34" s="166"/>
      <c r="G34" s="137"/>
      <c r="H34" s="138"/>
      <c r="I34" s="139"/>
      <c r="J34" s="4"/>
      <c r="K34" s="247"/>
      <c r="L34" s="253"/>
      <c r="M34" s="254"/>
      <c r="N34" s="255"/>
      <c r="O34" s="4"/>
    </row>
    <row r="35" spans="1:15" ht="12.75">
      <c r="A35" s="167"/>
      <c r="B35" s="272"/>
      <c r="C35" s="270" t="s">
        <v>169</v>
      </c>
      <c r="D35" s="271"/>
      <c r="E35" s="4"/>
      <c r="F35" s="168"/>
      <c r="G35" s="143"/>
      <c r="H35" s="144" t="s">
        <v>169</v>
      </c>
      <c r="I35" s="145"/>
      <c r="J35" s="4"/>
      <c r="K35" s="256"/>
      <c r="L35" s="257"/>
      <c r="M35" s="258" t="s">
        <v>169</v>
      </c>
      <c r="N35" s="259"/>
      <c r="O35" s="4"/>
    </row>
    <row r="36" spans="1:15" ht="15">
      <c r="A36" s="169" t="s">
        <v>205</v>
      </c>
      <c r="B36" s="148" t="str">
        <f>B5</f>
        <v>2004.évi</v>
      </c>
      <c r="C36" s="148" t="str">
        <f>C5</f>
        <v>2004.évi</v>
      </c>
      <c r="D36" s="148" t="str">
        <f>D5</f>
        <v>2005.évi</v>
      </c>
      <c r="E36" s="4"/>
      <c r="F36" s="170" t="s">
        <v>206</v>
      </c>
      <c r="G36" s="150" t="str">
        <f>B5</f>
        <v>2004.évi</v>
      </c>
      <c r="H36" s="150" t="str">
        <f>C5</f>
        <v>2004.évi</v>
      </c>
      <c r="I36" s="150" t="str">
        <f>D5</f>
        <v>2005.évi</v>
      </c>
      <c r="J36" s="4"/>
      <c r="K36" s="260" t="s">
        <v>207</v>
      </c>
      <c r="L36" s="261" t="str">
        <f>B5</f>
        <v>2004.évi</v>
      </c>
      <c r="M36" s="261" t="str">
        <f>C5</f>
        <v>2004.évi</v>
      </c>
      <c r="N36" s="261" t="str">
        <f>D5</f>
        <v>2005.évi</v>
      </c>
      <c r="O36" s="4"/>
    </row>
    <row r="37" spans="1:15" ht="15">
      <c r="A37" s="167"/>
      <c r="B37" s="141" t="s">
        <v>213</v>
      </c>
      <c r="C37" s="180" t="s">
        <v>214</v>
      </c>
      <c r="D37" s="180" t="s">
        <v>9</v>
      </c>
      <c r="E37" s="4"/>
      <c r="F37" s="168"/>
      <c r="G37" s="146" t="s">
        <v>213</v>
      </c>
      <c r="H37" s="184" t="s">
        <v>214</v>
      </c>
      <c r="I37" s="184" t="s">
        <v>9</v>
      </c>
      <c r="J37" s="4"/>
      <c r="K37" s="256"/>
      <c r="L37" s="262" t="s">
        <v>213</v>
      </c>
      <c r="M37" s="265" t="s">
        <v>214</v>
      </c>
      <c r="N37" s="265" t="s">
        <v>9</v>
      </c>
      <c r="O37" s="4"/>
    </row>
    <row r="38" spans="1:15" ht="15">
      <c r="A38" s="171"/>
      <c r="B38" s="183" t="s">
        <v>172</v>
      </c>
      <c r="C38" s="180" t="s">
        <v>172</v>
      </c>
      <c r="D38" s="180" t="s">
        <v>172</v>
      </c>
      <c r="E38" s="4"/>
      <c r="F38" s="172"/>
      <c r="G38" s="185" t="s">
        <v>172</v>
      </c>
      <c r="H38" s="184" t="s">
        <v>172</v>
      </c>
      <c r="I38" s="184" t="s">
        <v>172</v>
      </c>
      <c r="J38" s="4"/>
      <c r="K38" s="263"/>
      <c r="L38" s="264" t="s">
        <v>172</v>
      </c>
      <c r="M38" s="265" t="s">
        <v>172</v>
      </c>
      <c r="N38" s="265" t="s">
        <v>172</v>
      </c>
      <c r="O38" s="4"/>
    </row>
    <row r="39" spans="1:15" ht="12.75">
      <c r="A39" s="5" t="s">
        <v>208</v>
      </c>
      <c r="B39" s="158">
        <f>(B12-B28)</f>
        <v>-145338</v>
      </c>
      <c r="C39" s="158">
        <f>(C12-C28)</f>
        <v>-42048</v>
      </c>
      <c r="D39" s="158" t="e">
        <f>(D12-D28)</f>
        <v>#REF!</v>
      </c>
      <c r="E39" s="4"/>
      <c r="F39" s="5" t="s">
        <v>209</v>
      </c>
      <c r="G39" s="158">
        <f>(G12-G28)</f>
        <v>-1014803</v>
      </c>
      <c r="H39" s="158">
        <f>(H12-H28)</f>
        <v>-1118776</v>
      </c>
      <c r="I39" s="158" t="e">
        <f>(I12-I28)</f>
        <v>#REF!</v>
      </c>
      <c r="J39" s="4"/>
      <c r="K39" s="5" t="s">
        <v>210</v>
      </c>
      <c r="L39" s="158">
        <f>(L12-L28)</f>
        <v>-1160141</v>
      </c>
      <c r="M39" s="158">
        <f>(M12-M28)</f>
        <v>-1160824</v>
      </c>
      <c r="N39" s="158" t="e">
        <f>(N12-N28)</f>
        <v>#REF!</v>
      </c>
      <c r="O39" s="4"/>
    </row>
    <row r="40" spans="1:15" ht="15">
      <c r="A40" s="3" t="s">
        <v>16</v>
      </c>
      <c r="B40" s="3"/>
      <c r="C40" s="173"/>
      <c r="D40" s="173"/>
      <c r="E40" s="2"/>
      <c r="F40" s="3"/>
      <c r="G40" s="3"/>
      <c r="H40" s="173"/>
      <c r="I40" s="173"/>
      <c r="J40" s="2"/>
      <c r="K40" s="174"/>
      <c r="L40" s="174"/>
      <c r="M40" s="173"/>
      <c r="N40" s="173"/>
      <c r="O40" s="4"/>
    </row>
    <row r="41" spans="1:15" ht="15">
      <c r="A41" s="3"/>
      <c r="B41" s="3"/>
      <c r="C41" s="173"/>
      <c r="D41" s="173"/>
      <c r="E41" s="2"/>
      <c r="F41" s="3"/>
      <c r="G41" s="3"/>
      <c r="H41" s="173"/>
      <c r="I41" s="173"/>
      <c r="J41" s="2"/>
      <c r="K41" s="3"/>
      <c r="L41" s="3"/>
      <c r="M41" s="173"/>
      <c r="N41" s="173"/>
      <c r="O41" s="4"/>
    </row>
    <row r="42" spans="1:15" ht="15">
      <c r="A42" s="175" t="s">
        <v>211</v>
      </c>
      <c r="B42" s="175"/>
      <c r="C42" s="173"/>
      <c r="D42" s="173"/>
      <c r="E42" s="2"/>
      <c r="F42" s="3"/>
      <c r="G42" s="3"/>
      <c r="H42" s="173"/>
      <c r="I42" s="173"/>
      <c r="J42" s="2"/>
      <c r="K42" s="3"/>
      <c r="L42" s="3"/>
      <c r="M42" s="173"/>
      <c r="N42" s="173"/>
      <c r="O42" s="4"/>
    </row>
    <row r="43" spans="1:15" ht="15">
      <c r="A43" s="176" t="s">
        <v>212</v>
      </c>
      <c r="B43" s="176"/>
      <c r="C43" s="2"/>
      <c r="D43" s="2"/>
      <c r="E43" s="2"/>
      <c r="F43" s="2"/>
      <c r="G43" s="2"/>
      <c r="H43" s="177"/>
      <c r="I43" s="177"/>
      <c r="J43" s="2"/>
      <c r="K43" s="177"/>
      <c r="L43" s="177"/>
      <c r="M43" s="177"/>
      <c r="N43" s="177"/>
      <c r="O43" s="4"/>
    </row>
    <row r="44" spans="1:15" ht="15">
      <c r="A44" s="2"/>
      <c r="B44" s="2"/>
      <c r="C44" s="2"/>
      <c r="D44" s="2"/>
      <c r="E44" s="2"/>
      <c r="F44" s="2"/>
      <c r="G44" s="2"/>
      <c r="H44" s="177"/>
      <c r="I44" s="177"/>
      <c r="J44" s="2"/>
      <c r="K44" s="177"/>
      <c r="L44" s="177"/>
      <c r="M44" s="177"/>
      <c r="N44" s="177"/>
      <c r="O44" s="4"/>
    </row>
    <row r="45" spans="1:15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77"/>
      <c r="N45" s="2"/>
      <c r="O45" s="4"/>
    </row>
    <row r="46" spans="1:14" ht="15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</row>
    <row r="47" spans="1:14" ht="15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</row>
    <row r="48" spans="1:14" ht="15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150" verticalDpi="150" orientation="landscape" paperSize="9" scale="66" r:id="rId1"/>
  <headerFooter alignWithMargins="0">
    <oddHeader>&amp;C&amp;"Times New Roman CE,Félkövér"&amp;12 3/3
Működési és felhalmozási költségvetés egyensúlyának
alkulása&amp;R&amp;"Times New Roman CE,Félkövér"&amp;12 1. sz. melléklet</oddHeader>
    <oddFooter>&amp;L&amp;"Times New Roman CE,Normál"&amp;D/&amp;T&amp;C&amp;"Times New Roman CE,Normál"&amp;F/&amp;A    Ráczné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75" zoomScaleNormal="75" workbookViewId="0" topLeftCell="A1">
      <selection activeCell="B5" sqref="B5:E20"/>
    </sheetView>
  </sheetViews>
  <sheetFormatPr defaultColWidth="9.00390625" defaultRowHeight="12.75"/>
  <cols>
    <col min="1" max="1" width="39.25390625" style="0" customWidth="1"/>
    <col min="2" max="5" width="20.75390625" style="0" customWidth="1"/>
  </cols>
  <sheetData>
    <row r="1" spans="1:5" ht="18" customHeight="1">
      <c r="A1" s="320" t="s">
        <v>6</v>
      </c>
      <c r="B1" s="317" t="s">
        <v>8</v>
      </c>
      <c r="C1" s="317" t="s">
        <v>218</v>
      </c>
      <c r="D1" s="317" t="s">
        <v>216</v>
      </c>
      <c r="E1" s="317" t="s">
        <v>226</v>
      </c>
    </row>
    <row r="2" spans="1:5" ht="18" customHeight="1">
      <c r="A2" s="321"/>
      <c r="B2" s="318"/>
      <c r="C2" s="318" t="s">
        <v>221</v>
      </c>
      <c r="D2" s="318" t="s">
        <v>221</v>
      </c>
      <c r="E2" s="318" t="s">
        <v>221</v>
      </c>
    </row>
    <row r="3" spans="1:5" ht="18" customHeight="1">
      <c r="A3" s="322"/>
      <c r="B3" s="319"/>
      <c r="C3" s="319"/>
      <c r="D3" s="319"/>
      <c r="E3" s="319"/>
    </row>
    <row r="4" spans="1:5" ht="18" customHeight="1">
      <c r="A4" s="217" t="s">
        <v>38</v>
      </c>
      <c r="B4" s="216"/>
      <c r="C4" s="227"/>
      <c r="D4" s="216"/>
      <c r="E4" s="216"/>
    </row>
    <row r="5" spans="1:6" ht="18" customHeight="1">
      <c r="A5" s="7" t="s">
        <v>227</v>
      </c>
      <c r="B5" s="282"/>
      <c r="C5" s="282"/>
      <c r="D5" s="282"/>
      <c r="E5" s="282"/>
      <c r="F5" s="221"/>
    </row>
    <row r="6" spans="1:6" ht="18" customHeight="1">
      <c r="A6" s="7" t="s">
        <v>222</v>
      </c>
      <c r="B6" s="225"/>
      <c r="C6" s="223"/>
      <c r="D6" s="225"/>
      <c r="E6" s="225"/>
      <c r="F6" s="221"/>
    </row>
    <row r="7" spans="1:6" ht="18" customHeight="1">
      <c r="A7" s="7" t="s">
        <v>223</v>
      </c>
      <c r="B7" s="225"/>
      <c r="C7" s="223"/>
      <c r="D7" s="225"/>
      <c r="E7" s="225"/>
      <c r="F7" s="221"/>
    </row>
    <row r="8" spans="1:6" ht="18" customHeight="1">
      <c r="A8" s="7" t="s">
        <v>228</v>
      </c>
      <c r="B8" s="225"/>
      <c r="C8" s="223"/>
      <c r="D8" s="225"/>
      <c r="E8" s="225"/>
      <c r="F8" s="221"/>
    </row>
    <row r="9" spans="1:6" ht="18" customHeight="1">
      <c r="A9" s="7" t="s">
        <v>229</v>
      </c>
      <c r="B9" s="226"/>
      <c r="C9" s="223"/>
      <c r="D9" s="226"/>
      <c r="E9" s="226"/>
      <c r="F9" s="221"/>
    </row>
    <row r="10" spans="1:6" ht="18" customHeight="1">
      <c r="A10" s="1" t="s">
        <v>187</v>
      </c>
      <c r="B10" s="224"/>
      <c r="C10" s="224"/>
      <c r="D10" s="224"/>
      <c r="E10" s="224"/>
      <c r="F10" s="221"/>
    </row>
    <row r="11" spans="1:6" ht="18" customHeight="1">
      <c r="A11" s="216"/>
      <c r="B11" s="219"/>
      <c r="C11" s="222"/>
      <c r="D11" s="219"/>
      <c r="E11" s="228"/>
      <c r="F11" s="221"/>
    </row>
    <row r="12" spans="1:6" ht="18" customHeight="1">
      <c r="A12" s="218" t="s">
        <v>113</v>
      </c>
      <c r="B12" s="219"/>
      <c r="C12" s="220"/>
      <c r="D12" s="219"/>
      <c r="E12" s="225"/>
      <c r="F12" s="221"/>
    </row>
    <row r="13" spans="1:6" ht="18" customHeight="1">
      <c r="A13" s="7" t="s">
        <v>230</v>
      </c>
      <c r="B13" s="223"/>
      <c r="C13" s="225"/>
      <c r="D13" s="223"/>
      <c r="E13" s="225"/>
      <c r="F13" s="221"/>
    </row>
    <row r="14" spans="1:6" ht="18" customHeight="1">
      <c r="A14" s="7" t="s">
        <v>231</v>
      </c>
      <c r="B14" s="223"/>
      <c r="C14" s="225"/>
      <c r="D14" s="223"/>
      <c r="E14" s="225"/>
      <c r="F14" s="221"/>
    </row>
    <row r="15" spans="1:6" ht="18" customHeight="1">
      <c r="A15" s="7" t="s">
        <v>232</v>
      </c>
      <c r="B15" s="282"/>
      <c r="C15" s="282"/>
      <c r="D15" s="282"/>
      <c r="E15" s="282"/>
      <c r="F15" s="221"/>
    </row>
    <row r="16" spans="1:6" ht="18" customHeight="1">
      <c r="A16" s="7" t="s">
        <v>224</v>
      </c>
      <c r="B16" s="223"/>
      <c r="C16" s="225"/>
      <c r="D16" s="223"/>
      <c r="E16" s="225"/>
      <c r="F16" s="221"/>
    </row>
    <row r="17" spans="1:6" ht="18" customHeight="1">
      <c r="A17" s="7" t="s">
        <v>225</v>
      </c>
      <c r="B17" s="223"/>
      <c r="C17" s="225"/>
      <c r="D17" s="223"/>
      <c r="E17" s="225"/>
      <c r="F17" s="221"/>
    </row>
    <row r="18" spans="1:6" ht="18" customHeight="1">
      <c r="A18" s="7" t="s">
        <v>233</v>
      </c>
      <c r="B18" s="223"/>
      <c r="C18" s="225"/>
      <c r="D18" s="223"/>
      <c r="E18" s="225"/>
      <c r="F18" s="221"/>
    </row>
    <row r="19" spans="1:6" ht="18" customHeight="1">
      <c r="A19" s="8" t="s">
        <v>234</v>
      </c>
      <c r="B19" s="223"/>
      <c r="C19" s="226"/>
      <c r="D19" s="223"/>
      <c r="E19" s="226"/>
      <c r="F19" s="221"/>
    </row>
    <row r="20" spans="1:6" ht="18" customHeight="1">
      <c r="A20" s="1" t="s">
        <v>204</v>
      </c>
      <c r="B20" s="224"/>
      <c r="C20" s="224"/>
      <c r="D20" s="224"/>
      <c r="E20" s="224"/>
      <c r="F20" s="221"/>
    </row>
    <row r="21" spans="2:6" ht="15.75">
      <c r="B21" s="221"/>
      <c r="C21" s="221"/>
      <c r="D21" s="221"/>
      <c r="E21" s="223"/>
      <c r="F21" s="221"/>
    </row>
  </sheetData>
  <mergeCells count="5">
    <mergeCell ref="E1:E3"/>
    <mergeCell ref="A1:A3"/>
    <mergeCell ref="B1:B3"/>
    <mergeCell ref="C1:C3"/>
    <mergeCell ref="D1:D3"/>
  </mergeCells>
  <printOptions horizontalCentered="1" verticalCentered="1"/>
  <pageMargins left="0.72" right="0.67" top="1.63" bottom="0.984251968503937" header="0.92" footer="0.5118110236220472"/>
  <pageSetup blackAndWhite="1" horizontalDpi="150" verticalDpi="150" orientation="landscape" paperSize="9" r:id="rId1"/>
  <headerFooter alignWithMargins="0">
    <oddHeader>&amp;C&amp;"Times New Roman CE,Normál"&amp;8 4.sz. melléklet
.../2005.(......) önkormányzati rendelethez
&amp;"Times New Roman CE,Félkövér"&amp;14
&amp;"Times New Roman CE,Normál"&amp;12Kisebbségi Önkormányzat költségvetési előirányzata&amp;R&amp;"Times New Roman CE,Normál"
(ezer Ft-ban)</oddHeader>
    <oddFooter>&amp;L&amp;D/&amp;T&amp;C&amp;F/&amp;A    Ráczné&amp;R&amp;P/&amp;N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ErosGyorgy</cp:lastModifiedBy>
  <cp:lastPrinted>2005-02-03T13:58:20Z</cp:lastPrinted>
  <dcterms:created xsi:type="dcterms:W3CDTF">2001-09-24T13:49:37Z</dcterms:created>
  <dcterms:modified xsi:type="dcterms:W3CDTF">2005-02-03T12:38:31Z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