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tabRatio="601" activeTab="0"/>
  </bookViews>
  <sheets>
    <sheet name="Felhalmozás " sheetId="1" r:id="rId1"/>
  </sheets>
  <definedNames>
    <definedName name="_xlnm.Print_Titles" localSheetId="0">'Felhalmozás '!$1:$1</definedName>
    <definedName name="_xlnm.Print_Area" localSheetId="0">'Felhalmozás '!$A$1:$I$189</definedName>
  </definedNames>
  <calcPr fullCalcOnLoad="1"/>
</workbook>
</file>

<file path=xl/sharedStrings.xml><?xml version="1.0" encoding="utf-8"?>
<sst xmlns="http://schemas.openxmlformats.org/spreadsheetml/2006/main" count="227" uniqueCount="218">
  <si>
    <t>Átcsop: Városgondnokságnak desedai és Zrínyi u. épületek</t>
  </si>
  <si>
    <t xml:space="preserve">Átcsop.:pályázatok előkészítése ei-ból,  </t>
  </si>
  <si>
    <t>Átadás intézménynek 415 eft</t>
  </si>
  <si>
    <t>Megnevezés</t>
  </si>
  <si>
    <t>Megjegyzés</t>
  </si>
  <si>
    <t>Közlekedés</t>
  </si>
  <si>
    <t>Taszári repülőtér polgári terminál építése I ütem</t>
  </si>
  <si>
    <t xml:space="preserve">Taszári repülőtér polgári terminál építése II. ütem </t>
  </si>
  <si>
    <t>Lórántffy Zs.u. és Rét u. közötti lépcső átépítés és rekonstrukció</t>
  </si>
  <si>
    <t>Földút és járdaépítési program 2003.</t>
  </si>
  <si>
    <t>Buszvárók telepítése 2003.</t>
  </si>
  <si>
    <t>Kanizsai u.- Malom tó között gyalogút építése</t>
  </si>
  <si>
    <t>Kossuth tér üzemeltetők által nem vállalt közmű-kiváltásai</t>
  </si>
  <si>
    <t>Kecelhegyi bérlakások kapcs. út terv. és eng.</t>
  </si>
  <si>
    <t>Földút és járdaépítési program 2004.</t>
  </si>
  <si>
    <t>Finomságok Kft-nél buszforduló   kialakítása  önerő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</si>
  <si>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</si>
  <si>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</si>
  <si>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</si>
  <si>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</si>
  <si>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</si>
  <si>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</si>
  <si>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</si>
  <si>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</si>
  <si>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</si>
  <si>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Ammónia-mentesítés eng.tervei</t>
  </si>
  <si>
    <t>Toponári víztoronynál védterület megvásárlása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</si>
  <si>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</si>
  <si>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</si>
  <si>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</si>
  <si>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 u.csapadékvíz elvezetési terv </t>
  </si>
  <si>
    <t>Vízgazdálkodás összesen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</si>
  <si>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</si>
  <si>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</si>
  <si>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</si>
  <si>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</si>
  <si>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</si>
  <si>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Hősök temetője II. ütem</t>
  </si>
  <si>
    <t xml:space="preserve">Településszerkezeti terv </t>
  </si>
  <si>
    <t xml:space="preserve">Kaposkábel Kft üzletrész megvásárlása </t>
  </si>
  <si>
    <t>Füredi Holding  társaságnak Füredi sertéstelep felszámolása miatt fizetendő kártérítés</t>
  </si>
  <si>
    <t>Füredi II laktanya körny.véd.kármentesítése</t>
  </si>
  <si>
    <t>Keleti temető: parkoló bővítése</t>
  </si>
  <si>
    <t>Nyugati temető: parcella kialakításhoz infrastruktúra kiépítése</t>
  </si>
  <si>
    <t>Városi hulladéklerakó környezetvéd. előírt kötelezettségek teljesítése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</si>
  <si>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</si>
  <si>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</si>
  <si>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</si>
  <si>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</si>
  <si>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</si>
  <si>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</si>
  <si>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</si>
  <si>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</si>
  <si>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</si>
  <si>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</si>
  <si>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</si>
  <si>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</si>
  <si>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Széchenyi SZKI tanétterem és tanszálló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</si>
  <si>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</si>
  <si>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</si>
  <si>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</si>
  <si>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</si>
  <si>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</si>
  <si>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</si>
  <si>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</si>
  <si>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</si>
  <si>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 xml:space="preserve">Rákóczi Stadion rekonstrukció  III ütem 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</si>
  <si>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</si>
  <si>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</si>
  <si>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</si>
  <si>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Jégcsarnok közműépítés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</si>
  <si>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</si>
  <si>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</si>
  <si>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</si>
  <si>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</si>
  <si>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</si>
  <si>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</si>
  <si>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</si>
  <si>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</si>
  <si>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 xml:space="preserve"> Közigazgatás összesen  </t>
  </si>
  <si>
    <t xml:space="preserve"> Lakásgazdálkodás </t>
  </si>
  <si>
    <t>Nyugdíjasház építése</t>
  </si>
  <si>
    <t>Önk.bérlakásépítés I. Berzsenyi u. 69 db</t>
  </si>
  <si>
    <t>Nádasdi-Csillag u-i. bérlakásépítés 20 db</t>
  </si>
  <si>
    <t xml:space="preserve">Kecel hegyi 72db önk.bérlakás építés 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</si>
  <si>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</si>
  <si>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</si>
  <si>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</si>
  <si>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</si>
  <si>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Művelődés, kultúra összesen</t>
  </si>
  <si>
    <t>Egyéb nem beruházási kiadások</t>
  </si>
  <si>
    <t>Lakásmobilitás</t>
  </si>
  <si>
    <t>Közműhozzájárulás</t>
  </si>
  <si>
    <t>Egyéb kisebb kiadások</t>
  </si>
  <si>
    <t>Engedélyezési és használatbavételi eng.eljárási díjak</t>
  </si>
  <si>
    <t>Kaposvár szabályozási tervének elkészíttetése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</si>
  <si>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</si>
  <si>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</si>
  <si>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</si>
  <si>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</si>
  <si>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</si>
  <si>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Kaposfüred ÉNY-i lakóterület rendezési terv mód.</t>
  </si>
  <si>
    <t>Elkerülő út melletti 0474/6.hrsz.ingatlan megvásárlása</t>
  </si>
  <si>
    <t>Egyéb nem beruh.kiad. összesen</t>
  </si>
  <si>
    <t>Összesen:</t>
  </si>
  <si>
    <t xml:space="preserve"> KOMPENZÁCIÓS ÜGYLETEK</t>
  </si>
  <si>
    <t>Ady E.u.D-i tömb  közmű beruházás</t>
  </si>
  <si>
    <t>Ady E.u.D-i tömb  ingatlanvásárlás</t>
  </si>
  <si>
    <t>Kisgát É-i oldal lakóterület közműberuházás</t>
  </si>
  <si>
    <t xml:space="preserve"> Kompenzációs ügyek összesen:</t>
  </si>
  <si>
    <t>Felhalmozási kiadások összesen:</t>
  </si>
  <si>
    <t>Pótigény illetve átcsoportosítás</t>
  </si>
  <si>
    <t xml:space="preserve">   Módosított új előirányzat</t>
  </si>
  <si>
    <t>Eltérés                          (  +  -  )</t>
  </si>
  <si>
    <t>Módosított új előirányzat</t>
  </si>
  <si>
    <t>Átcsop. Szem.jellegű kfizetésre</t>
  </si>
  <si>
    <t>Pótigény ill. átcsoportosítás</t>
  </si>
  <si>
    <t>Szennyvízcsat. Kvár és térsége II.üt.céltámogatási pályázat előkészítése</t>
  </si>
  <si>
    <t>Szennyvízcsat.Töröcske városrész céltám.pályázathoz önerő</t>
  </si>
  <si>
    <t>Orvosi rendelők kialakítása terv  Pécsi u. 97/b    Húskombinát</t>
  </si>
  <si>
    <t>Címzett támogatás pályázatokhoz tanulmányterv korszerűsítés</t>
  </si>
  <si>
    <t>Átcsop.:pályázatok előkészítése, terv.feladatok ei-ból</t>
  </si>
  <si>
    <t>Fenyves köz vízellátási terv és vízjogi létesítési engedély</t>
  </si>
  <si>
    <t>Tourinform tábla a Kossuth téren</t>
  </si>
  <si>
    <t>Teleki -Városház -Múzeum utcák csatlakozása térburkolat és térvilágítás</t>
  </si>
  <si>
    <t>"Közintézmények akadálymentesítése" PHARE pályázathoz tervek készítése</t>
  </si>
  <si>
    <t>Füredi II. laktanya út és teljes körű közmű hálózat ép.eng.tervdok.</t>
  </si>
  <si>
    <t>Atlétikai pálya garanciális visszatartás</t>
  </si>
  <si>
    <t>30 db önkormányzati bérlakás építése  Fő u. 84.   tervezés</t>
  </si>
  <si>
    <t xml:space="preserve">Info.társ. igényorientált inf.eszközei és rendszerei </t>
  </si>
  <si>
    <t>Pályázati anyagok előkészítése, másolása</t>
  </si>
  <si>
    <t>"Városkapu" emléktábla</t>
  </si>
  <si>
    <t>"Esterházy Pál herceg " emléktábla</t>
  </si>
  <si>
    <t>Pótigény</t>
  </si>
  <si>
    <t>Közlekedésfejlesztési koncepció készíttetése</t>
  </si>
  <si>
    <t>Vásártéri út - Vár u. tömb szabályozási terve</t>
  </si>
  <si>
    <t>Pótigény összesen</t>
  </si>
  <si>
    <t>Töröcskei faluház térkő burkolat</t>
  </si>
  <si>
    <t>Felhalmozási kiadások mindösszesen:</t>
  </si>
  <si>
    <t>1 db gépkocsi beszerzése Közter. Felügyelet részére</t>
  </si>
  <si>
    <t>2 db robogó beszerzése Közter. Felügyelet részére</t>
  </si>
  <si>
    <t>2004.évi               módosított előirányzat</t>
  </si>
  <si>
    <t xml:space="preserve">ROP pályázatokhoz intézmény fejl.terv </t>
  </si>
  <si>
    <t>Kisgát III. ütem szab.terv és régészeti hatástanulmány</t>
  </si>
  <si>
    <t>Ezredév u. vízvezeték rekonstrukció terv</t>
  </si>
  <si>
    <t>Ezredév u. útkorszerűsítési terv</t>
  </si>
  <si>
    <t>"Hátsó udvarok program " tanulmányterv</t>
  </si>
  <si>
    <t>Közvilágítási fejlesztések</t>
  </si>
  <si>
    <t>Közvilágítási fejlesztések összesen</t>
  </si>
  <si>
    <t>Szennyvízcsat. Sz.jakab és egyéb utcák céltám.</t>
  </si>
  <si>
    <t>Bűnmegelőzési program eszközei (szgk, tel. sz.gép)</t>
  </si>
  <si>
    <t xml:space="preserve">Kinizsi SZKI áthely.volt Baross Koll. épületébe </t>
  </si>
  <si>
    <t>2004: XLII.tv. 1.sz.mell. 37.sor                                                          Bruttó összeg, ebből tám 92,7252 %, 82.500eft</t>
  </si>
  <si>
    <t>"Biztonságos Magyarországért" projektor beszerzése</t>
  </si>
  <si>
    <t>Körte u. ívóvízvezeték építése (Építőközösség bonyolításában)</t>
  </si>
  <si>
    <t>Ivánfahegyalja u. ívóvízvezeték építése (Építőközösség bonyolításában)</t>
  </si>
  <si>
    <t>Terület és szolgalmi jog vásárlás Rákóczi Stadion parkolóhoz</t>
  </si>
  <si>
    <t>Toponár-Kaposvár összekötő út PEA pály.önerő és ter.vásárlás</t>
  </si>
  <si>
    <t>DRV Rt-től átvett kerítés áthelyezése</t>
  </si>
  <si>
    <t>Festetich Karolina Óvoda   Óvoda Múzeum kialakítása</t>
  </si>
  <si>
    <t>Hulladékgyűjtő szigetek kialakításához pályázati önerő</t>
  </si>
  <si>
    <t xml:space="preserve">"eMagyarország pontok" kialakítása </t>
  </si>
  <si>
    <t xml:space="preserve">   -Semmelweis u útépítés</t>
  </si>
  <si>
    <t xml:space="preserve">   -Bodrog köz útépítés</t>
  </si>
  <si>
    <t xml:space="preserve">   -Zichy M. u járdaépítés</t>
  </si>
  <si>
    <t xml:space="preserve">   -Kőrösi Csoma S.u keleti oldal járdaépítés</t>
  </si>
  <si>
    <t>Buszvárók telepítése  9 db        2004.</t>
  </si>
  <si>
    <t>Piac-vásárcsarnok területés 454/A hrsz "üzletház"  105/840-ed tul. hányad igatlanvásárlás</t>
  </si>
  <si>
    <t>Töröcske - Fenyves köz vízellátása kivitelezés</t>
  </si>
  <si>
    <t>Berzsenyi Általános Iskola tanári mosdó kialakítása</t>
  </si>
  <si>
    <t>ÁNTSZ előírás</t>
  </si>
  <si>
    <t>Kaposmenti hulladékgazd.prg.pályázathoz megvalósít.tanulm.</t>
  </si>
  <si>
    <t>Pécsi u orvosi rendelő áthelyezéséhez ingatlan vásárlás</t>
  </si>
  <si>
    <t>Vár u. ingatlanok megvásárlása</t>
  </si>
  <si>
    <t xml:space="preserve">Toponári városrészben közvilágítási feladatok </t>
  </si>
  <si>
    <t>Toponári futballpálya felújítása</t>
  </si>
  <si>
    <t>Gyógyszertár mögött 2 db rendelő kialakítása</t>
  </si>
  <si>
    <t>Forrása átvett pénzeszköz</t>
  </si>
  <si>
    <t>Céltartalékban szereplő 3.000 eft kiegészítésére</t>
  </si>
  <si>
    <t>Céltartalékban szereplő 1.000 eft kiegészítésére</t>
  </si>
  <si>
    <t>A szerződéses összeg 33.750eft-ból 30.375eft kötelezettségvállalás</t>
  </si>
  <si>
    <t>A jóváhagyott 500eft ei. kiegészítése</t>
  </si>
  <si>
    <t>Céltartalékból</t>
  </si>
  <si>
    <t>Rákóczi Stadion pályakarbantartó gép</t>
  </si>
  <si>
    <t>Rákóczi Stadion pótmunkák</t>
  </si>
  <si>
    <r>
      <t>Ideiglenes parkoló építése Tele</t>
    </r>
    <r>
      <rPr>
        <sz val="9"/>
        <color indexed="8"/>
        <rFont val="Arial CE"/>
        <family val="2"/>
      </rPr>
      <t>ki u. 12-14.mögött</t>
    </r>
  </si>
  <si>
    <r>
      <t xml:space="preserve">Vásárcsarnok bővítéshez terület biztosítása </t>
    </r>
    <r>
      <rPr>
        <sz val="9"/>
        <color indexed="8"/>
        <rFont val="Arial CE"/>
        <family val="2"/>
      </rPr>
      <t xml:space="preserve">  I.ütem Baross G. u. 11.</t>
    </r>
  </si>
  <si>
    <r>
      <t xml:space="preserve">"Gugyuló Jézus" </t>
    </r>
    <r>
      <rPr>
        <sz val="9"/>
        <color indexed="8"/>
        <rFont val="Arial CE"/>
        <family val="2"/>
      </rPr>
      <t xml:space="preserve">szobor restaurálás és másolat készítés </t>
    </r>
  </si>
  <si>
    <r>
      <t xml:space="preserve">Helyi támogatás: lakásép. vás. </t>
    </r>
    <r>
      <rPr>
        <sz val="9"/>
        <color indexed="8"/>
        <rFont val="Arial CE"/>
        <family val="2"/>
      </rPr>
      <t>2003.áthúzódó és 2004.</t>
    </r>
  </si>
  <si>
    <r>
      <t xml:space="preserve">Munkáltatói kölcsönalap </t>
    </r>
    <r>
      <rPr>
        <sz val="9"/>
        <color indexed="8"/>
        <rFont val="Arial CE"/>
        <family val="2"/>
      </rPr>
      <t xml:space="preserve">2003.áthúzódó és 2004.    </t>
    </r>
  </si>
  <si>
    <r>
      <t xml:space="preserve">Pályázatok előkészítése, tervezési feladatok </t>
    </r>
    <r>
      <rPr>
        <sz val="9"/>
        <color indexed="8"/>
        <rFont val="Arial CE"/>
        <family val="2"/>
      </rPr>
      <t xml:space="preserve">2003.áthúzódó és 2004.  </t>
    </r>
  </si>
  <si>
    <r>
      <t xml:space="preserve">Kisgát É-i oldal közműberuházás         </t>
    </r>
    <r>
      <rPr>
        <sz val="9"/>
        <color indexed="8"/>
        <rFont val="Arial CE"/>
        <family val="2"/>
      </rPr>
      <t xml:space="preserve"> ( BITT Kft. )</t>
    </r>
  </si>
  <si>
    <t>Áfonya u és Zöldfodorka u közvilágítás</t>
  </si>
  <si>
    <t>Építési hull.feldolg.és depó  (PEA pályázat)</t>
  </si>
  <si>
    <t>Szemetes konténer vásárlása 3 db (Cigány Kisebbségi Önkorm.)</t>
  </si>
  <si>
    <t>Kalandpark és állat-simogató látványterv</t>
  </si>
  <si>
    <t>Toponár-Kaposvár összekötő út ROP pály.önerő és ter.vásárlás</t>
  </si>
  <si>
    <t>257/2004.(IX.16) önk.hat.</t>
  </si>
  <si>
    <t>Kaposvár hosszútávú településfejl. koncepciójának kidolgozása</t>
  </si>
  <si>
    <t xml:space="preserve">Kaposfüredi Ált.iskola tornaterem építése </t>
  </si>
  <si>
    <t>Bruttó összeg, ebből tám 13.152eft</t>
  </si>
  <si>
    <t>Átcsop. Önkormányzati kiadásba</t>
  </si>
  <si>
    <t>Átcsop: Városgondnokságnak csapadékcsatorna csere</t>
  </si>
  <si>
    <t>Taszári repülőtér polgári terminál bekötő út tervezéshez hozzájárulás</t>
  </si>
  <si>
    <t>Kisebb közvilágítási fejl. ésToponári városrészben közvilágítási feladatok</t>
  </si>
  <si>
    <t>Házi kisátemelők 2003.áthúzódó kiadás</t>
  </si>
  <si>
    <t>Házi kisátemelők 2004. Beszerzés és lakossági bekötés</t>
  </si>
  <si>
    <t>Pótlólagos rákötések</t>
  </si>
  <si>
    <t>Toponári víztorony megközelítési lehetőség biztosítása</t>
  </si>
  <si>
    <t>Meghiúsult jogügylet</t>
  </si>
  <si>
    <t>Átadás egyéb szervnek</t>
  </si>
  <si>
    <t>Ady E u. É-i oldal alaptérkép készítése</t>
  </si>
  <si>
    <t>Széchenyi Kereskedelmi SzKI kapu készítése</t>
  </si>
  <si>
    <t>Kisgát É-i oldal lakóterület fejlesztés régészeti vizsgálat</t>
  </si>
  <si>
    <t>Éves ütemre módosítás</t>
  </si>
  <si>
    <t>Szerződött összegre módosítás</t>
  </si>
  <si>
    <t>Beadott árajánlat alapján</t>
  </si>
  <si>
    <r>
      <t xml:space="preserve">Átcsoportosítás(-): </t>
    </r>
    <r>
      <rPr>
        <sz val="9"/>
        <color indexed="8"/>
        <rFont val="Arial CE"/>
        <family val="2"/>
      </rPr>
      <t xml:space="preserve">TISZK pályázat 8.085eft, PEA-telekhatár rend. 219eft, Kaland park 350eft, Taszári polg.terminálhoz bekötő út terv 450 eft, Ady u É-i old. alaptérkép 375eft, </t>
    </r>
    <r>
      <rPr>
        <b/>
        <sz val="9"/>
        <color indexed="8"/>
        <rFont val="Arial CE"/>
        <family val="2"/>
      </rPr>
      <t>Keretemelés(+):</t>
    </r>
    <r>
      <rPr>
        <sz val="9"/>
        <color indexed="8"/>
        <rFont val="Arial CE"/>
        <family val="2"/>
      </rPr>
      <t xml:space="preserve"> 6.000 eft,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</si>
</sst>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12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10"/>
      <name val="Arial CE"/>
      <family val="2"/>
    </font>
    <font>
      <sz val="12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0" fontId="8" fillId="0" borderId="2" xfId="0" applyNumberFormat="1" applyFont="1" applyFill="1" applyBorder="1" applyAlignment="1">
      <alignment horizontal="right"/>
    </xf>
    <xf numFmtId="170" fontId="3" fillId="0" borderId="1" xfId="0" applyNumberFormat="1" applyFont="1" applyFill="1" applyBorder="1" applyAlignment="1">
      <alignment horizontal="right"/>
    </xf>
    <xf numFmtId="170" fontId="3" fillId="3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left"/>
    </xf>
    <xf numFmtId="170" fontId="8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70" fontId="3" fillId="4" borderId="1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2"/>
  <sheetViews>
    <sheetView tabSelected="1" zoomScale="75" zoomScaleNormal="75" workbookViewId="0" topLeftCell="A1">
      <pane xSplit="1" ySplit="1" topLeftCell="B1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2" sqref="A142"/>
    </sheetView>
  </sheetViews>
  <sheetFormatPr defaultColWidth="9.00390625" defaultRowHeight="12.75" outlineLevelRow="1" outlineLevelCol="1"/>
  <cols>
    <col min="1" max="1" width="59.875" style="6" customWidth="1"/>
    <col min="2" max="2" width="18.875" style="17" customWidth="1"/>
    <col min="3" max="5" width="12.75390625" style="17" hidden="1" customWidth="1" outlineLevel="1"/>
    <col min="6" max="6" width="18.75390625" style="17" customWidth="1" collapsed="1"/>
    <col min="7" max="7" width="17.125" style="17" customWidth="1"/>
    <col min="8" max="8" width="12.75390625" style="17" customWidth="1"/>
    <col min="9" max="9" width="45.00390625" style="33" customWidth="1"/>
    <col min="10" max="61" width="9.125" style="7" customWidth="1"/>
    <col min="62" max="16384" width="9.125" style="8" customWidth="1"/>
  </cols>
  <sheetData>
    <row r="1" spans="1:9" s="2" customFormat="1" ht="48" customHeight="1">
      <c r="A1" s="1" t="s">
        <v>3</v>
      </c>
      <c r="B1" s="27" t="s">
        <v>141</v>
      </c>
      <c r="C1" s="37" t="s">
        <v>111</v>
      </c>
      <c r="D1" s="26" t="s">
        <v>112</v>
      </c>
      <c r="E1" s="26" t="s">
        <v>113</v>
      </c>
      <c r="F1" s="27" t="s">
        <v>116</v>
      </c>
      <c r="G1" s="27" t="s">
        <v>114</v>
      </c>
      <c r="H1" s="27" t="s">
        <v>113</v>
      </c>
      <c r="I1" s="27" t="s">
        <v>4</v>
      </c>
    </row>
    <row r="2" spans="1:61" s="5" customFormat="1" ht="22.5" customHeight="1">
      <c r="A2" s="3" t="s">
        <v>5</v>
      </c>
      <c r="B2" s="44"/>
      <c r="C2" s="44"/>
      <c r="D2" s="44"/>
      <c r="E2" s="44"/>
      <c r="F2" s="44"/>
      <c r="G2" s="44"/>
      <c r="H2" s="44"/>
      <c r="I2" s="4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14" customFormat="1" ht="27.75" customHeight="1">
      <c r="A3" s="18" t="s">
        <v>6</v>
      </c>
      <c r="B3" s="36">
        <f>14020-2575</f>
        <v>11445</v>
      </c>
      <c r="C3" s="36"/>
      <c r="D3" s="36">
        <f aca="true" t="shared" si="0" ref="D3:D23">+B3+C3</f>
        <v>11445</v>
      </c>
      <c r="E3" s="36">
        <f aca="true" t="shared" si="1" ref="E3:E23">+D3-B3</f>
        <v>0</v>
      </c>
      <c r="F3" s="36">
        <f aca="true" t="shared" si="2" ref="F3:F12">+C3</f>
        <v>0</v>
      </c>
      <c r="G3" s="36">
        <f aca="true" t="shared" si="3" ref="G3:G12">+D3</f>
        <v>11445</v>
      </c>
      <c r="H3" s="36">
        <f aca="true" t="shared" si="4" ref="H3:H16">+E3</f>
        <v>0</v>
      </c>
      <c r="I3" s="35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s="14" customFormat="1" ht="24.75" customHeight="1">
      <c r="A4" s="18" t="s">
        <v>7</v>
      </c>
      <c r="B4" s="36">
        <v>110592</v>
      </c>
      <c r="C4" s="36"/>
      <c r="D4" s="36">
        <f t="shared" si="0"/>
        <v>110592</v>
      </c>
      <c r="E4" s="36">
        <f t="shared" si="1"/>
        <v>0</v>
      </c>
      <c r="F4" s="36">
        <f t="shared" si="2"/>
        <v>0</v>
      </c>
      <c r="G4" s="36">
        <f t="shared" si="3"/>
        <v>110592</v>
      </c>
      <c r="H4" s="36">
        <f t="shared" si="4"/>
        <v>0</v>
      </c>
      <c r="I4" s="35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s="12" customFormat="1" ht="29.25" customHeight="1">
      <c r="A5" s="18" t="s">
        <v>203</v>
      </c>
      <c r="B5" s="10">
        <v>0</v>
      </c>
      <c r="C5" s="10">
        <v>450</v>
      </c>
      <c r="D5" s="10">
        <f>+B5+C5</f>
        <v>450</v>
      </c>
      <c r="E5" s="10">
        <f>+D5-B5</f>
        <v>450</v>
      </c>
      <c r="F5" s="10">
        <f t="shared" si="2"/>
        <v>450</v>
      </c>
      <c r="G5" s="10">
        <f t="shared" si="3"/>
        <v>450</v>
      </c>
      <c r="H5" s="28">
        <f t="shared" si="4"/>
        <v>450</v>
      </c>
      <c r="I5" s="18" t="s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s="14" customFormat="1" ht="26.25" customHeight="1">
      <c r="A6" s="18" t="s">
        <v>8</v>
      </c>
      <c r="B6" s="36">
        <v>0</v>
      </c>
      <c r="C6" s="36"/>
      <c r="D6" s="36">
        <f t="shared" si="0"/>
        <v>0</v>
      </c>
      <c r="E6" s="36">
        <f t="shared" si="1"/>
        <v>0</v>
      </c>
      <c r="F6" s="36">
        <f t="shared" si="2"/>
        <v>0</v>
      </c>
      <c r="G6" s="36">
        <f t="shared" si="3"/>
        <v>0</v>
      </c>
      <c r="H6" s="36">
        <f t="shared" si="4"/>
        <v>0</v>
      </c>
      <c r="I6" s="31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s="14" customFormat="1" ht="21.75" customHeight="1">
      <c r="A7" s="14" t="s">
        <v>9</v>
      </c>
      <c r="B7" s="36">
        <v>1028</v>
      </c>
      <c r="C7" s="36"/>
      <c r="D7" s="36">
        <f t="shared" si="0"/>
        <v>1028</v>
      </c>
      <c r="E7" s="36">
        <f t="shared" si="1"/>
        <v>0</v>
      </c>
      <c r="F7" s="36">
        <f t="shared" si="2"/>
        <v>0</v>
      </c>
      <c r="G7" s="36">
        <f t="shared" si="3"/>
        <v>1028</v>
      </c>
      <c r="H7" s="36">
        <f t="shared" si="4"/>
        <v>0</v>
      </c>
      <c r="I7" s="3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s="14" customFormat="1" ht="21" customHeight="1">
      <c r="A8" s="14" t="s">
        <v>10</v>
      </c>
      <c r="B8" s="36">
        <v>989</v>
      </c>
      <c r="C8" s="36"/>
      <c r="D8" s="36">
        <f t="shared" si="0"/>
        <v>989</v>
      </c>
      <c r="E8" s="36">
        <f t="shared" si="1"/>
        <v>0</v>
      </c>
      <c r="F8" s="36">
        <f t="shared" si="2"/>
        <v>0</v>
      </c>
      <c r="G8" s="36">
        <f t="shared" si="3"/>
        <v>989</v>
      </c>
      <c r="H8" s="36">
        <f t="shared" si="4"/>
        <v>0</v>
      </c>
      <c r="I8" s="3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</row>
    <row r="9" spans="1:61" s="14" customFormat="1" ht="24.75" customHeight="1">
      <c r="A9" s="14" t="s">
        <v>11</v>
      </c>
      <c r="B9" s="36">
        <v>184</v>
      </c>
      <c r="C9" s="36"/>
      <c r="D9" s="36">
        <f t="shared" si="0"/>
        <v>184</v>
      </c>
      <c r="E9" s="36">
        <f t="shared" si="1"/>
        <v>0</v>
      </c>
      <c r="F9" s="36">
        <f t="shared" si="2"/>
        <v>0</v>
      </c>
      <c r="G9" s="36">
        <f t="shared" si="3"/>
        <v>184</v>
      </c>
      <c r="H9" s="36">
        <f t="shared" si="4"/>
        <v>0</v>
      </c>
      <c r="I9" s="3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s="14" customFormat="1" ht="24.75" customHeight="1">
      <c r="A10" s="14" t="s">
        <v>12</v>
      </c>
      <c r="B10" s="36">
        <v>2445</v>
      </c>
      <c r="C10" s="36">
        <v>-235</v>
      </c>
      <c r="D10" s="36">
        <f t="shared" si="0"/>
        <v>2210</v>
      </c>
      <c r="E10" s="36">
        <f t="shared" si="1"/>
        <v>-235</v>
      </c>
      <c r="F10" s="36">
        <f t="shared" si="2"/>
        <v>-235</v>
      </c>
      <c r="G10" s="36">
        <f t="shared" si="3"/>
        <v>2210</v>
      </c>
      <c r="H10" s="36">
        <f t="shared" si="4"/>
        <v>-235</v>
      </c>
      <c r="I10" s="35" t="s">
        <v>202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s="14" customFormat="1" ht="24.75" customHeight="1">
      <c r="A11" s="14" t="s">
        <v>13</v>
      </c>
      <c r="B11" s="36">
        <v>187</v>
      </c>
      <c r="C11" s="36"/>
      <c r="D11" s="36">
        <f t="shared" si="0"/>
        <v>187</v>
      </c>
      <c r="E11" s="36">
        <f t="shared" si="1"/>
        <v>0</v>
      </c>
      <c r="F11" s="36">
        <f t="shared" si="2"/>
        <v>0</v>
      </c>
      <c r="G11" s="36">
        <f t="shared" si="3"/>
        <v>187</v>
      </c>
      <c r="H11" s="36">
        <f t="shared" si="4"/>
        <v>0</v>
      </c>
      <c r="I11" s="3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12" customFormat="1" ht="21" customHeight="1">
      <c r="A12" s="47" t="s">
        <v>14</v>
      </c>
      <c r="B12" s="10">
        <v>717</v>
      </c>
      <c r="C12" s="10"/>
      <c r="D12" s="10">
        <f t="shared" si="0"/>
        <v>717</v>
      </c>
      <c r="E12" s="10">
        <f t="shared" si="1"/>
        <v>0</v>
      </c>
      <c r="F12" s="10">
        <f t="shared" si="2"/>
        <v>0</v>
      </c>
      <c r="G12" s="10">
        <f t="shared" si="3"/>
        <v>717</v>
      </c>
      <c r="H12" s="36">
        <f t="shared" si="4"/>
        <v>0</v>
      </c>
      <c r="I12" s="3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s="12" customFormat="1" ht="21" customHeight="1">
      <c r="A13" s="14" t="s">
        <v>162</v>
      </c>
      <c r="B13" s="10">
        <v>2446</v>
      </c>
      <c r="C13" s="10"/>
      <c r="D13" s="10">
        <f t="shared" si="0"/>
        <v>2446</v>
      </c>
      <c r="E13" s="10">
        <f t="shared" si="1"/>
        <v>0</v>
      </c>
      <c r="F13" s="10">
        <f aca="true" t="shared" si="5" ref="F13:F23">+C13</f>
        <v>0</v>
      </c>
      <c r="G13" s="10">
        <v>2446</v>
      </c>
      <c r="H13" s="36">
        <f t="shared" si="4"/>
        <v>0</v>
      </c>
      <c r="I13" s="3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12" customFormat="1" ht="21" customHeight="1">
      <c r="A14" s="14" t="s">
        <v>163</v>
      </c>
      <c r="B14" s="10">
        <v>2501</v>
      </c>
      <c r="C14" s="10"/>
      <c r="D14" s="10">
        <f t="shared" si="0"/>
        <v>2501</v>
      </c>
      <c r="E14" s="10">
        <f t="shared" si="1"/>
        <v>0</v>
      </c>
      <c r="F14" s="10">
        <f t="shared" si="5"/>
        <v>0</v>
      </c>
      <c r="G14" s="10">
        <v>2501</v>
      </c>
      <c r="H14" s="36">
        <f t="shared" si="4"/>
        <v>0</v>
      </c>
      <c r="I14" s="3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s="12" customFormat="1" ht="21" customHeight="1">
      <c r="A15" s="48" t="s">
        <v>164</v>
      </c>
      <c r="B15" s="10">
        <v>1579</v>
      </c>
      <c r="C15" s="10"/>
      <c r="D15" s="10">
        <f t="shared" si="0"/>
        <v>1579</v>
      </c>
      <c r="E15" s="10">
        <f t="shared" si="1"/>
        <v>0</v>
      </c>
      <c r="F15" s="10">
        <f t="shared" si="5"/>
        <v>0</v>
      </c>
      <c r="G15" s="10">
        <v>1579</v>
      </c>
      <c r="H15" s="36">
        <f t="shared" si="4"/>
        <v>0</v>
      </c>
      <c r="I15" s="3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s="12" customFormat="1" ht="21" customHeight="1">
      <c r="A16" s="48" t="s">
        <v>165</v>
      </c>
      <c r="B16" s="10">
        <v>12607</v>
      </c>
      <c r="C16" s="10"/>
      <c r="D16" s="10">
        <f t="shared" si="0"/>
        <v>12607</v>
      </c>
      <c r="E16" s="10">
        <f t="shared" si="1"/>
        <v>0</v>
      </c>
      <c r="F16" s="10">
        <f t="shared" si="5"/>
        <v>0</v>
      </c>
      <c r="G16" s="10">
        <v>12607</v>
      </c>
      <c r="H16" s="36">
        <f t="shared" si="4"/>
        <v>0</v>
      </c>
      <c r="I16" s="3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12" customFormat="1" ht="21" customHeight="1">
      <c r="A17" s="14" t="s">
        <v>166</v>
      </c>
      <c r="B17" s="10">
        <v>4290</v>
      </c>
      <c r="C17" s="10">
        <v>-50</v>
      </c>
      <c r="D17" s="10">
        <f t="shared" si="0"/>
        <v>4240</v>
      </c>
      <c r="E17" s="10">
        <f t="shared" si="1"/>
        <v>-50</v>
      </c>
      <c r="F17" s="10">
        <f t="shared" si="5"/>
        <v>-50</v>
      </c>
      <c r="G17" s="10">
        <f aca="true" t="shared" si="6" ref="G17:H22">+D17</f>
        <v>4240</v>
      </c>
      <c r="H17" s="36">
        <f t="shared" si="6"/>
        <v>-50</v>
      </c>
      <c r="I17" s="19" t="s">
        <v>115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12" customFormat="1" ht="24" customHeight="1">
      <c r="A18" s="14" t="s">
        <v>185</v>
      </c>
      <c r="B18" s="10">
        <v>0</v>
      </c>
      <c r="C18" s="10"/>
      <c r="D18" s="10">
        <f t="shared" si="0"/>
        <v>0</v>
      </c>
      <c r="E18" s="10">
        <f t="shared" si="1"/>
        <v>0</v>
      </c>
      <c r="F18" s="10">
        <f t="shared" si="5"/>
        <v>0</v>
      </c>
      <c r="G18" s="10">
        <f t="shared" si="6"/>
        <v>0</v>
      </c>
      <c r="H18" s="10">
        <f t="shared" si="6"/>
        <v>0</v>
      </c>
      <c r="I18" s="3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12" customFormat="1" ht="24" customHeight="1">
      <c r="A19" s="14" t="s">
        <v>15</v>
      </c>
      <c r="B19" s="10">
        <v>2700</v>
      </c>
      <c r="C19" s="10">
        <v>-2700</v>
      </c>
      <c r="D19" s="10">
        <f t="shared" si="0"/>
        <v>0</v>
      </c>
      <c r="E19" s="10">
        <f t="shared" si="1"/>
        <v>-2700</v>
      </c>
      <c r="F19" s="10">
        <f t="shared" si="5"/>
        <v>-2700</v>
      </c>
      <c r="G19" s="10">
        <f t="shared" si="6"/>
        <v>0</v>
      </c>
      <c r="H19" s="10">
        <f t="shared" si="6"/>
        <v>-2700</v>
      </c>
      <c r="I19" s="32" t="s">
        <v>210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12" customFormat="1" ht="27" customHeight="1">
      <c r="A20" s="14" t="s">
        <v>124</v>
      </c>
      <c r="B20" s="10">
        <v>5000</v>
      </c>
      <c r="C20" s="10"/>
      <c r="D20" s="10">
        <f t="shared" si="0"/>
        <v>5000</v>
      </c>
      <c r="E20" s="10">
        <f t="shared" si="1"/>
        <v>0</v>
      </c>
      <c r="F20" s="10">
        <f t="shared" si="5"/>
        <v>0</v>
      </c>
      <c r="G20" s="10">
        <f t="shared" si="6"/>
        <v>5000</v>
      </c>
      <c r="H20" s="10">
        <f t="shared" si="6"/>
        <v>0</v>
      </c>
      <c r="I20" s="3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12" customFormat="1" ht="24" customHeight="1">
      <c r="A21" s="49" t="s">
        <v>134</v>
      </c>
      <c r="B21" s="10">
        <v>14750</v>
      </c>
      <c r="C21" s="10"/>
      <c r="D21" s="10">
        <f t="shared" si="0"/>
        <v>14750</v>
      </c>
      <c r="E21" s="10">
        <f t="shared" si="1"/>
        <v>0</v>
      </c>
      <c r="F21" s="10">
        <f t="shared" si="5"/>
        <v>0</v>
      </c>
      <c r="G21" s="10">
        <f t="shared" si="6"/>
        <v>14750</v>
      </c>
      <c r="H21" s="10">
        <f>+E21</f>
        <v>0</v>
      </c>
      <c r="I21" s="3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12" customFormat="1" ht="24" customHeight="1">
      <c r="A22" s="49" t="s">
        <v>145</v>
      </c>
      <c r="B22" s="10">
        <v>230</v>
      </c>
      <c r="C22" s="10"/>
      <c r="D22" s="10">
        <f t="shared" si="0"/>
        <v>230</v>
      </c>
      <c r="E22" s="10">
        <f t="shared" si="1"/>
        <v>0</v>
      </c>
      <c r="F22" s="10">
        <f t="shared" si="5"/>
        <v>0</v>
      </c>
      <c r="G22" s="10">
        <f t="shared" si="6"/>
        <v>230</v>
      </c>
      <c r="H22" s="10">
        <f>+E22</f>
        <v>0</v>
      </c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12" customFormat="1" ht="24" customHeight="1">
      <c r="A23" s="49" t="s">
        <v>196</v>
      </c>
      <c r="B23" s="10">
        <v>2500</v>
      </c>
      <c r="C23" s="10"/>
      <c r="D23" s="10">
        <f t="shared" si="0"/>
        <v>2500</v>
      </c>
      <c r="E23" s="10">
        <f t="shared" si="1"/>
        <v>0</v>
      </c>
      <c r="F23" s="10">
        <f t="shared" si="5"/>
        <v>0</v>
      </c>
      <c r="G23" s="10">
        <f>+D23</f>
        <v>2500</v>
      </c>
      <c r="H23" s="10">
        <f>+E23</f>
        <v>0</v>
      </c>
      <c r="I23" s="3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47" customFormat="1" ht="21.75" customHeight="1">
      <c r="A24" s="9" t="s">
        <v>16</v>
      </c>
      <c r="B24" s="50">
        <f aca="true" t="shared" si="7" ref="B24:H24">SUM(B3:B23)</f>
        <v>176190</v>
      </c>
      <c r="C24" s="50">
        <f t="shared" si="7"/>
        <v>-2535</v>
      </c>
      <c r="D24" s="50">
        <f t="shared" si="7"/>
        <v>173655</v>
      </c>
      <c r="E24" s="50">
        <f t="shared" si="7"/>
        <v>-2535</v>
      </c>
      <c r="F24" s="50">
        <f t="shared" si="7"/>
        <v>-2535</v>
      </c>
      <c r="G24" s="50">
        <f t="shared" si="7"/>
        <v>173655</v>
      </c>
      <c r="H24" s="50">
        <f t="shared" si="7"/>
        <v>-2535</v>
      </c>
      <c r="I24" s="5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47" customFormat="1" ht="24.75" customHeight="1">
      <c r="A25" s="3" t="s">
        <v>17</v>
      </c>
      <c r="B25" s="52"/>
      <c r="C25" s="52"/>
      <c r="D25" s="52"/>
      <c r="E25" s="52"/>
      <c r="F25" s="52"/>
      <c r="G25" s="52"/>
      <c r="H25" s="52"/>
      <c r="I25" s="3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s="14" customFormat="1" ht="25.5" customHeight="1">
      <c r="A26" s="14" t="s">
        <v>18</v>
      </c>
      <c r="B26" s="36">
        <v>53570</v>
      </c>
      <c r="C26" s="36"/>
      <c r="D26" s="36">
        <f aca="true" t="shared" si="8" ref="D26:D49">+B26+C26</f>
        <v>53570</v>
      </c>
      <c r="E26" s="36">
        <f aca="true" t="shared" si="9" ref="E26:E49">+D26-B26</f>
        <v>0</v>
      </c>
      <c r="F26" s="36">
        <f aca="true" t="shared" si="10" ref="F26:F49">+C26</f>
        <v>0</v>
      </c>
      <c r="G26" s="36">
        <f aca="true" t="shared" si="11" ref="G26:G49">+D26</f>
        <v>53570</v>
      </c>
      <c r="H26" s="36">
        <f aca="true" t="shared" si="12" ref="H26:H49">+E26</f>
        <v>0</v>
      </c>
      <c r="I26" s="3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61" s="14" customFormat="1" ht="21.75" customHeight="1">
      <c r="A27" s="14" t="s">
        <v>19</v>
      </c>
      <c r="B27" s="36">
        <v>724</v>
      </c>
      <c r="C27" s="36"/>
      <c r="D27" s="36">
        <f t="shared" si="8"/>
        <v>724</v>
      </c>
      <c r="E27" s="36">
        <f t="shared" si="9"/>
        <v>0</v>
      </c>
      <c r="F27" s="36">
        <f t="shared" si="10"/>
        <v>0</v>
      </c>
      <c r="G27" s="36">
        <f t="shared" si="11"/>
        <v>724</v>
      </c>
      <c r="H27" s="36">
        <f t="shared" si="12"/>
        <v>0</v>
      </c>
      <c r="I27" s="3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61" s="14" customFormat="1" ht="21" customHeight="1">
      <c r="A28" s="20" t="s">
        <v>20</v>
      </c>
      <c r="B28" s="36">
        <v>825</v>
      </c>
      <c r="C28" s="36"/>
      <c r="D28" s="36">
        <f t="shared" si="8"/>
        <v>825</v>
      </c>
      <c r="E28" s="36">
        <f t="shared" si="9"/>
        <v>0</v>
      </c>
      <c r="F28" s="36">
        <f t="shared" si="10"/>
        <v>0</v>
      </c>
      <c r="G28" s="36">
        <f t="shared" si="11"/>
        <v>825</v>
      </c>
      <c r="H28" s="36">
        <f t="shared" si="12"/>
        <v>0</v>
      </c>
      <c r="I28" s="3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s="14" customFormat="1" ht="24.75" customHeight="1">
      <c r="A29" s="14" t="s">
        <v>117</v>
      </c>
      <c r="B29" s="36">
        <v>125</v>
      </c>
      <c r="C29" s="36"/>
      <c r="D29" s="36">
        <f t="shared" si="8"/>
        <v>125</v>
      </c>
      <c r="E29" s="36">
        <f t="shared" si="9"/>
        <v>0</v>
      </c>
      <c r="F29" s="36">
        <f t="shared" si="10"/>
        <v>0</v>
      </c>
      <c r="G29" s="36">
        <f t="shared" si="11"/>
        <v>125</v>
      </c>
      <c r="H29" s="36">
        <f t="shared" si="12"/>
        <v>0</v>
      </c>
      <c r="I29" s="3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s="14" customFormat="1" ht="17.25" customHeight="1">
      <c r="A30" s="14" t="s">
        <v>205</v>
      </c>
      <c r="B30" s="36">
        <v>75</v>
      </c>
      <c r="C30" s="36"/>
      <c r="D30" s="36">
        <f t="shared" si="8"/>
        <v>75</v>
      </c>
      <c r="E30" s="36">
        <f t="shared" si="9"/>
        <v>0</v>
      </c>
      <c r="F30" s="36">
        <f t="shared" si="10"/>
        <v>0</v>
      </c>
      <c r="G30" s="36">
        <f t="shared" si="11"/>
        <v>75</v>
      </c>
      <c r="H30" s="36">
        <f t="shared" si="12"/>
        <v>0</v>
      </c>
      <c r="I30" s="3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s="14" customFormat="1" ht="17.25" customHeight="1">
      <c r="A31" s="14" t="s">
        <v>206</v>
      </c>
      <c r="B31" s="36">
        <v>0</v>
      </c>
      <c r="C31" s="36">
        <v>350</v>
      </c>
      <c r="D31" s="36">
        <f>+B31+C31</f>
        <v>350</v>
      </c>
      <c r="E31" s="36">
        <f>+D31-B31</f>
        <v>350</v>
      </c>
      <c r="F31" s="36">
        <f>+C31</f>
        <v>350</v>
      </c>
      <c r="G31" s="36">
        <f>+D31</f>
        <v>350</v>
      </c>
      <c r="H31" s="28">
        <f>+E31</f>
        <v>350</v>
      </c>
      <c r="I31" s="35" t="s">
        <v>207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s="14" customFormat="1" ht="19.5" customHeight="1">
      <c r="A32" s="14" t="s">
        <v>21</v>
      </c>
      <c r="B32" s="36">
        <v>250</v>
      </c>
      <c r="C32" s="36"/>
      <c r="D32" s="36">
        <f t="shared" si="8"/>
        <v>250</v>
      </c>
      <c r="E32" s="36">
        <f t="shared" si="9"/>
        <v>0</v>
      </c>
      <c r="F32" s="36">
        <f t="shared" si="10"/>
        <v>0</v>
      </c>
      <c r="G32" s="36">
        <f t="shared" si="11"/>
        <v>250</v>
      </c>
      <c r="H32" s="36">
        <f t="shared" si="12"/>
        <v>0</v>
      </c>
      <c r="I32" s="3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s="14" customFormat="1" ht="18.75" customHeight="1">
      <c r="A33" s="14" t="s">
        <v>22</v>
      </c>
      <c r="B33" s="36">
        <v>0</v>
      </c>
      <c r="C33" s="36"/>
      <c r="D33" s="36">
        <f t="shared" si="8"/>
        <v>0</v>
      </c>
      <c r="E33" s="36">
        <f t="shared" si="9"/>
        <v>0</v>
      </c>
      <c r="F33" s="36">
        <f t="shared" si="10"/>
        <v>0</v>
      </c>
      <c r="G33" s="36">
        <f t="shared" si="11"/>
        <v>0</v>
      </c>
      <c r="H33" s="36">
        <f t="shared" si="12"/>
        <v>0</v>
      </c>
      <c r="I33" s="3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1:61" s="14" customFormat="1" ht="24.75" customHeight="1">
      <c r="A34" s="14" t="s">
        <v>23</v>
      </c>
      <c r="B34" s="36">
        <v>600</v>
      </c>
      <c r="C34" s="36"/>
      <c r="D34" s="36">
        <f t="shared" si="8"/>
        <v>600</v>
      </c>
      <c r="E34" s="36">
        <f t="shared" si="9"/>
        <v>0</v>
      </c>
      <c r="F34" s="36">
        <f t="shared" si="10"/>
        <v>0</v>
      </c>
      <c r="G34" s="36">
        <f t="shared" si="11"/>
        <v>600</v>
      </c>
      <c r="H34" s="36">
        <f t="shared" si="12"/>
        <v>0</v>
      </c>
      <c r="I34" s="3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s="14" customFormat="1" ht="24.75" customHeight="1">
      <c r="A35" s="14" t="s">
        <v>24</v>
      </c>
      <c r="B35" s="36">
        <f>4750+50</f>
        <v>4800</v>
      </c>
      <c r="C35" s="36"/>
      <c r="D35" s="36">
        <f t="shared" si="8"/>
        <v>4800</v>
      </c>
      <c r="E35" s="36">
        <f t="shared" si="9"/>
        <v>0</v>
      </c>
      <c r="F35" s="36">
        <f t="shared" si="10"/>
        <v>0</v>
      </c>
      <c r="G35" s="36">
        <f t="shared" si="11"/>
        <v>4800</v>
      </c>
      <c r="H35" s="10">
        <f t="shared" si="12"/>
        <v>0</v>
      </c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1" s="12" customFormat="1" ht="30" customHeight="1">
      <c r="A36" s="14" t="s">
        <v>149</v>
      </c>
      <c r="B36" s="10">
        <v>150478</v>
      </c>
      <c r="C36" s="10"/>
      <c r="D36" s="10">
        <f t="shared" si="8"/>
        <v>150478</v>
      </c>
      <c r="E36" s="10">
        <f t="shared" si="9"/>
        <v>0</v>
      </c>
      <c r="F36" s="10">
        <f t="shared" si="10"/>
        <v>0</v>
      </c>
      <c r="G36" s="10">
        <f t="shared" si="11"/>
        <v>150478</v>
      </c>
      <c r="H36" s="36">
        <f t="shared" si="12"/>
        <v>0</v>
      </c>
      <c r="I36" s="3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12" customFormat="1" ht="27.75" customHeight="1">
      <c r="A37" s="14" t="s">
        <v>118</v>
      </c>
      <c r="B37" s="10">
        <v>21631</v>
      </c>
      <c r="C37" s="10"/>
      <c r="D37" s="10">
        <f t="shared" si="8"/>
        <v>21631</v>
      </c>
      <c r="E37" s="10">
        <f t="shared" si="9"/>
        <v>0</v>
      </c>
      <c r="F37" s="10">
        <f t="shared" si="10"/>
        <v>0</v>
      </c>
      <c r="G37" s="10">
        <f t="shared" si="11"/>
        <v>21631</v>
      </c>
      <c r="H37" s="10">
        <f t="shared" si="12"/>
        <v>0</v>
      </c>
      <c r="I37" s="3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12" customFormat="1" ht="25.5" customHeight="1">
      <c r="A38" s="14" t="s">
        <v>25</v>
      </c>
      <c r="B38" s="10">
        <v>20000</v>
      </c>
      <c r="C38" s="10">
        <v>-20000</v>
      </c>
      <c r="D38" s="10">
        <f t="shared" si="8"/>
        <v>0</v>
      </c>
      <c r="E38" s="10">
        <f t="shared" si="9"/>
        <v>-20000</v>
      </c>
      <c r="F38" s="10">
        <f t="shared" si="10"/>
        <v>-20000</v>
      </c>
      <c r="G38" s="10">
        <f t="shared" si="11"/>
        <v>0</v>
      </c>
      <c r="H38" s="10">
        <f t="shared" si="12"/>
        <v>-20000</v>
      </c>
      <c r="I38" s="3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12" customFormat="1" ht="26.25" customHeight="1">
      <c r="A39" s="14" t="s">
        <v>26</v>
      </c>
      <c r="B39" s="10">
        <v>250</v>
      </c>
      <c r="C39" s="10">
        <v>-250</v>
      </c>
      <c r="D39" s="10">
        <f t="shared" si="8"/>
        <v>0</v>
      </c>
      <c r="E39" s="10">
        <f t="shared" si="9"/>
        <v>-250</v>
      </c>
      <c r="F39" s="10">
        <f t="shared" si="10"/>
        <v>-250</v>
      </c>
      <c r="G39" s="10">
        <f t="shared" si="11"/>
        <v>0</v>
      </c>
      <c r="H39" s="10">
        <f t="shared" si="12"/>
        <v>-250</v>
      </c>
      <c r="I39" s="3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12" customFormat="1" ht="26.25" customHeight="1">
      <c r="A40" s="14" t="s">
        <v>208</v>
      </c>
      <c r="B40" s="10">
        <v>0</v>
      </c>
      <c r="C40" s="10">
        <v>250</v>
      </c>
      <c r="D40" s="10">
        <f>+B40+C40</f>
        <v>250</v>
      </c>
      <c r="E40" s="10">
        <f>+D40-B40</f>
        <v>250</v>
      </c>
      <c r="F40" s="10">
        <f>+C40</f>
        <v>250</v>
      </c>
      <c r="G40" s="10">
        <f>+D40</f>
        <v>250</v>
      </c>
      <c r="H40" s="28">
        <f>+E40</f>
        <v>250</v>
      </c>
      <c r="I40" s="3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12" customFormat="1" ht="25.5" customHeight="1">
      <c r="A41" s="14" t="s">
        <v>27</v>
      </c>
      <c r="B41" s="10">
        <v>751</v>
      </c>
      <c r="C41" s="10"/>
      <c r="D41" s="10">
        <f t="shared" si="8"/>
        <v>751</v>
      </c>
      <c r="E41" s="10">
        <f t="shared" si="9"/>
        <v>0</v>
      </c>
      <c r="F41" s="10">
        <f t="shared" si="10"/>
        <v>0</v>
      </c>
      <c r="G41" s="10">
        <f t="shared" si="11"/>
        <v>751</v>
      </c>
      <c r="H41" s="10">
        <f t="shared" si="12"/>
        <v>0</v>
      </c>
      <c r="I41" s="3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12" customFormat="1" ht="26.25" customHeight="1">
      <c r="A42" s="14" t="s">
        <v>28</v>
      </c>
      <c r="B42" s="10">
        <v>1700</v>
      </c>
      <c r="C42" s="10"/>
      <c r="D42" s="10">
        <f t="shared" si="8"/>
        <v>1700</v>
      </c>
      <c r="E42" s="10">
        <f t="shared" si="9"/>
        <v>0</v>
      </c>
      <c r="F42" s="10">
        <f t="shared" si="10"/>
        <v>0</v>
      </c>
      <c r="G42" s="10">
        <f t="shared" si="11"/>
        <v>1700</v>
      </c>
      <c r="H42" s="10">
        <f t="shared" si="12"/>
        <v>0</v>
      </c>
      <c r="I42" s="3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12" customFormat="1" ht="26.25" customHeight="1">
      <c r="A43" s="14" t="s">
        <v>29</v>
      </c>
      <c r="B43" s="10">
        <v>400</v>
      </c>
      <c r="C43" s="10"/>
      <c r="D43" s="10">
        <f t="shared" si="8"/>
        <v>400</v>
      </c>
      <c r="E43" s="10">
        <f t="shared" si="9"/>
        <v>0</v>
      </c>
      <c r="F43" s="10">
        <f t="shared" si="10"/>
        <v>0</v>
      </c>
      <c r="G43" s="10">
        <f t="shared" si="11"/>
        <v>400</v>
      </c>
      <c r="H43" s="10">
        <f t="shared" si="12"/>
        <v>0</v>
      </c>
      <c r="I43" s="3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12" customFormat="1" ht="20.25" customHeight="1">
      <c r="A44" s="14" t="s">
        <v>30</v>
      </c>
      <c r="B44" s="10">
        <v>750</v>
      </c>
      <c r="C44" s="10"/>
      <c r="D44" s="10">
        <f t="shared" si="8"/>
        <v>750</v>
      </c>
      <c r="E44" s="10">
        <f t="shared" si="9"/>
        <v>0</v>
      </c>
      <c r="F44" s="10">
        <f t="shared" si="10"/>
        <v>0</v>
      </c>
      <c r="G44" s="10">
        <f t="shared" si="11"/>
        <v>750</v>
      </c>
      <c r="H44" s="10">
        <f t="shared" si="12"/>
        <v>0</v>
      </c>
      <c r="I44" s="3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12" customFormat="1" ht="20.25" customHeight="1">
      <c r="A45" s="14" t="s">
        <v>122</v>
      </c>
      <c r="B45" s="10">
        <v>288</v>
      </c>
      <c r="C45" s="10"/>
      <c r="D45" s="10">
        <f t="shared" si="8"/>
        <v>288</v>
      </c>
      <c r="E45" s="10">
        <f t="shared" si="9"/>
        <v>0</v>
      </c>
      <c r="F45" s="10">
        <f t="shared" si="10"/>
        <v>0</v>
      </c>
      <c r="G45" s="10">
        <f t="shared" si="11"/>
        <v>288</v>
      </c>
      <c r="H45" s="10">
        <f t="shared" si="12"/>
        <v>0</v>
      </c>
      <c r="I45" s="3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12" customFormat="1" ht="20.25" customHeight="1">
      <c r="A46" s="14" t="s">
        <v>144</v>
      </c>
      <c r="B46" s="10">
        <v>300</v>
      </c>
      <c r="C46" s="10"/>
      <c r="D46" s="10">
        <f t="shared" si="8"/>
        <v>300</v>
      </c>
      <c r="E46" s="10">
        <f t="shared" si="9"/>
        <v>0</v>
      </c>
      <c r="F46" s="10">
        <f t="shared" si="10"/>
        <v>0</v>
      </c>
      <c r="G46" s="10">
        <f t="shared" si="11"/>
        <v>300</v>
      </c>
      <c r="H46" s="10">
        <f t="shared" si="12"/>
        <v>0</v>
      </c>
      <c r="I46" s="2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12" customFormat="1" ht="20.25" customHeight="1">
      <c r="A47" s="14" t="s">
        <v>154</v>
      </c>
      <c r="B47" s="10">
        <v>1150</v>
      </c>
      <c r="C47" s="10"/>
      <c r="D47" s="10">
        <f t="shared" si="8"/>
        <v>1150</v>
      </c>
      <c r="E47" s="10">
        <f t="shared" si="9"/>
        <v>0</v>
      </c>
      <c r="F47" s="10">
        <f t="shared" si="10"/>
        <v>0</v>
      </c>
      <c r="G47" s="10">
        <f t="shared" si="11"/>
        <v>1150</v>
      </c>
      <c r="H47" s="10">
        <f t="shared" si="12"/>
        <v>0</v>
      </c>
      <c r="I47" s="3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12" customFormat="1" ht="30" customHeight="1">
      <c r="A48" s="14" t="s">
        <v>155</v>
      </c>
      <c r="B48" s="10">
        <v>1011</v>
      </c>
      <c r="C48" s="10"/>
      <c r="D48" s="10">
        <f t="shared" si="8"/>
        <v>1011</v>
      </c>
      <c r="E48" s="10">
        <f t="shared" si="9"/>
        <v>0</v>
      </c>
      <c r="F48" s="10">
        <f t="shared" si="10"/>
        <v>0</v>
      </c>
      <c r="G48" s="10">
        <f t="shared" si="11"/>
        <v>1011</v>
      </c>
      <c r="H48" s="10">
        <f t="shared" si="12"/>
        <v>0</v>
      </c>
      <c r="I48" s="3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47" customFormat="1" ht="24.75" customHeight="1">
      <c r="A49" s="9" t="s">
        <v>31</v>
      </c>
      <c r="B49" s="50">
        <f>SUM(B26:B48)</f>
        <v>259678</v>
      </c>
      <c r="C49" s="50">
        <f>SUM(C26:C48)</f>
        <v>-19650</v>
      </c>
      <c r="D49" s="50">
        <f t="shared" si="8"/>
        <v>240028</v>
      </c>
      <c r="E49" s="50">
        <f t="shared" si="9"/>
        <v>-19650</v>
      </c>
      <c r="F49" s="50">
        <f t="shared" si="10"/>
        <v>-19650</v>
      </c>
      <c r="G49" s="50">
        <f t="shared" si="11"/>
        <v>240028</v>
      </c>
      <c r="H49" s="29">
        <f t="shared" si="12"/>
        <v>-19650</v>
      </c>
      <c r="I49" s="5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s="55" customFormat="1" ht="25.5" customHeight="1">
      <c r="A50" s="3" t="s">
        <v>147</v>
      </c>
      <c r="B50" s="46"/>
      <c r="C50" s="46"/>
      <c r="D50" s="46"/>
      <c r="E50" s="46"/>
      <c r="F50" s="46"/>
      <c r="G50" s="46"/>
      <c r="H50" s="46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</row>
    <row r="51" spans="1:61" s="55" customFormat="1" ht="30.75" customHeight="1">
      <c r="A51" s="14" t="s">
        <v>204</v>
      </c>
      <c r="B51" s="10">
        <f>2000+2550</f>
        <v>4550</v>
      </c>
      <c r="C51" s="46"/>
      <c r="D51" s="10">
        <f>+B51+C51</f>
        <v>4550</v>
      </c>
      <c r="E51" s="10">
        <f>+D51-B51</f>
        <v>0</v>
      </c>
      <c r="F51" s="10">
        <f aca="true" t="shared" si="13" ref="F51:H52">+C51</f>
        <v>0</v>
      </c>
      <c r="G51" s="10">
        <f t="shared" si="13"/>
        <v>4550</v>
      </c>
      <c r="H51" s="10">
        <f t="shared" si="13"/>
        <v>0</v>
      </c>
      <c r="I51" s="32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</row>
    <row r="52" spans="1:61" s="55" customFormat="1" ht="21.75" customHeight="1">
      <c r="A52" s="25" t="s">
        <v>192</v>
      </c>
      <c r="B52" s="10">
        <f>815+731</f>
        <v>1546</v>
      </c>
      <c r="C52" s="10"/>
      <c r="D52" s="10">
        <f>+B52+C52</f>
        <v>1546</v>
      </c>
      <c r="E52" s="10">
        <f>+D52-B52</f>
        <v>0</v>
      </c>
      <c r="F52" s="10">
        <f t="shared" si="13"/>
        <v>0</v>
      </c>
      <c r="G52" s="10">
        <f t="shared" si="13"/>
        <v>1546</v>
      </c>
      <c r="H52" s="10">
        <f t="shared" si="13"/>
        <v>0</v>
      </c>
      <c r="I52" s="32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</row>
    <row r="53" spans="1:61" s="47" customFormat="1" ht="24.75" customHeight="1">
      <c r="A53" s="9" t="s">
        <v>148</v>
      </c>
      <c r="B53" s="50">
        <f aca="true" t="shared" si="14" ref="B53:H53">SUM(B51:B52)</f>
        <v>6096</v>
      </c>
      <c r="C53" s="50">
        <f t="shared" si="14"/>
        <v>0</v>
      </c>
      <c r="D53" s="50">
        <f t="shared" si="14"/>
        <v>6096</v>
      </c>
      <c r="E53" s="50">
        <f t="shared" si="14"/>
        <v>0</v>
      </c>
      <c r="F53" s="50">
        <f t="shared" si="14"/>
        <v>0</v>
      </c>
      <c r="G53" s="50">
        <f t="shared" si="14"/>
        <v>6096</v>
      </c>
      <c r="H53" s="50">
        <f t="shared" si="14"/>
        <v>0</v>
      </c>
      <c r="I53" s="5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s="47" customFormat="1" ht="24.75" customHeight="1">
      <c r="A54" s="3" t="s">
        <v>32</v>
      </c>
      <c r="B54" s="52"/>
      <c r="C54" s="52"/>
      <c r="D54" s="52"/>
      <c r="E54" s="52"/>
      <c r="F54" s="52"/>
      <c r="G54" s="52"/>
      <c r="H54" s="52"/>
      <c r="I54" s="3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14" customFormat="1" ht="24" customHeight="1">
      <c r="A55" s="14" t="s">
        <v>33</v>
      </c>
      <c r="B55" s="36">
        <v>1500</v>
      </c>
      <c r="C55" s="36"/>
      <c r="D55" s="36">
        <f aca="true" t="shared" si="15" ref="D55:D97">+B55+C55</f>
        <v>1500</v>
      </c>
      <c r="E55" s="36">
        <f aca="true" t="shared" si="16" ref="E55:E97">+D55-B55</f>
        <v>0</v>
      </c>
      <c r="F55" s="36">
        <f aca="true" t="shared" si="17" ref="F55:F87">+C55</f>
        <v>0</v>
      </c>
      <c r="G55" s="36">
        <f aca="true" t="shared" si="18" ref="G55:G87">+D55</f>
        <v>1500</v>
      </c>
      <c r="H55" s="36">
        <f aca="true" t="shared" si="19" ref="H55:H87">+E55</f>
        <v>0</v>
      </c>
      <c r="I55" s="3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</row>
    <row r="56" spans="1:61" s="14" customFormat="1" ht="24" customHeight="1">
      <c r="A56" s="20" t="s">
        <v>34</v>
      </c>
      <c r="B56" s="36">
        <v>211</v>
      </c>
      <c r="C56" s="36"/>
      <c r="D56" s="36">
        <f t="shared" si="15"/>
        <v>211</v>
      </c>
      <c r="E56" s="36">
        <f t="shared" si="16"/>
        <v>0</v>
      </c>
      <c r="F56" s="36">
        <f t="shared" si="17"/>
        <v>0</v>
      </c>
      <c r="G56" s="36">
        <f t="shared" si="18"/>
        <v>211</v>
      </c>
      <c r="H56" s="36">
        <f t="shared" si="19"/>
        <v>0</v>
      </c>
      <c r="I56" s="3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</row>
    <row r="57" spans="1:61" s="14" customFormat="1" ht="24" customHeight="1">
      <c r="A57" s="20" t="s">
        <v>35</v>
      </c>
      <c r="B57" s="36">
        <v>1757</v>
      </c>
      <c r="C57" s="36"/>
      <c r="D57" s="36">
        <f t="shared" si="15"/>
        <v>1757</v>
      </c>
      <c r="E57" s="36">
        <f t="shared" si="16"/>
        <v>0</v>
      </c>
      <c r="F57" s="36">
        <f t="shared" si="17"/>
        <v>0</v>
      </c>
      <c r="G57" s="36">
        <f t="shared" si="18"/>
        <v>1757</v>
      </c>
      <c r="H57" s="36">
        <f t="shared" si="19"/>
        <v>0</v>
      </c>
      <c r="I57" s="3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</row>
    <row r="58" spans="1:61" s="14" customFormat="1" ht="22.5" customHeight="1">
      <c r="A58" s="14" t="s">
        <v>36</v>
      </c>
      <c r="B58" s="36">
        <v>26250</v>
      </c>
      <c r="C58" s="36"/>
      <c r="D58" s="36">
        <f t="shared" si="15"/>
        <v>26250</v>
      </c>
      <c r="E58" s="36">
        <f t="shared" si="16"/>
        <v>0</v>
      </c>
      <c r="F58" s="36">
        <f t="shared" si="17"/>
        <v>0</v>
      </c>
      <c r="G58" s="36">
        <f t="shared" si="18"/>
        <v>26250</v>
      </c>
      <c r="H58" s="36">
        <f t="shared" si="19"/>
        <v>0</v>
      </c>
      <c r="I58" s="3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</row>
    <row r="59" spans="1:61" s="14" customFormat="1" ht="21.75" customHeight="1">
      <c r="A59" s="14" t="s">
        <v>37</v>
      </c>
      <c r="B59" s="36">
        <v>0</v>
      </c>
      <c r="C59" s="36"/>
      <c r="D59" s="36">
        <f t="shared" si="15"/>
        <v>0</v>
      </c>
      <c r="E59" s="36">
        <f t="shared" si="16"/>
        <v>0</v>
      </c>
      <c r="F59" s="36">
        <f t="shared" si="17"/>
        <v>0</v>
      </c>
      <c r="G59" s="36">
        <f t="shared" si="18"/>
        <v>0</v>
      </c>
      <c r="H59" s="36">
        <f t="shared" si="19"/>
        <v>0</v>
      </c>
      <c r="I59" s="3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</row>
    <row r="60" spans="1:61" s="14" customFormat="1" ht="21" customHeight="1">
      <c r="A60" s="14" t="s">
        <v>38</v>
      </c>
      <c r="B60" s="36">
        <v>19689</v>
      </c>
      <c r="C60" s="36"/>
      <c r="D60" s="36">
        <f t="shared" si="15"/>
        <v>19689</v>
      </c>
      <c r="E60" s="36">
        <f t="shared" si="16"/>
        <v>0</v>
      </c>
      <c r="F60" s="36">
        <f t="shared" si="17"/>
        <v>0</v>
      </c>
      <c r="G60" s="36">
        <f t="shared" si="18"/>
        <v>19689</v>
      </c>
      <c r="H60" s="36">
        <f t="shared" si="19"/>
        <v>0</v>
      </c>
      <c r="I60" s="3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</row>
    <row r="61" spans="1:61" s="14" customFormat="1" ht="20.25" customHeight="1">
      <c r="A61" s="14" t="s">
        <v>126</v>
      </c>
      <c r="B61" s="36">
        <f>3713+225</f>
        <v>3938</v>
      </c>
      <c r="C61" s="36"/>
      <c r="D61" s="36">
        <f t="shared" si="15"/>
        <v>3938</v>
      </c>
      <c r="E61" s="36">
        <f t="shared" si="16"/>
        <v>0</v>
      </c>
      <c r="F61" s="36">
        <f t="shared" si="17"/>
        <v>0</v>
      </c>
      <c r="G61" s="36">
        <f t="shared" si="18"/>
        <v>3938</v>
      </c>
      <c r="H61" s="36">
        <f t="shared" si="19"/>
        <v>0</v>
      </c>
      <c r="I61" s="2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</row>
    <row r="62" spans="1:61" s="12" customFormat="1" ht="21.75" customHeight="1">
      <c r="A62" s="14" t="s">
        <v>39</v>
      </c>
      <c r="B62" s="10">
        <v>6750</v>
      </c>
      <c r="C62" s="10"/>
      <c r="D62" s="10">
        <f t="shared" si="15"/>
        <v>6750</v>
      </c>
      <c r="E62" s="10">
        <f t="shared" si="16"/>
        <v>0</v>
      </c>
      <c r="F62" s="10">
        <f t="shared" si="17"/>
        <v>0</v>
      </c>
      <c r="G62" s="10">
        <f t="shared" si="18"/>
        <v>6750</v>
      </c>
      <c r="H62" s="10">
        <f t="shared" si="19"/>
        <v>0</v>
      </c>
      <c r="I62" s="3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9" s="11" customFormat="1" ht="27.75" customHeight="1">
      <c r="A63" s="14" t="s">
        <v>40</v>
      </c>
      <c r="B63" s="10">
        <v>2000</v>
      </c>
      <c r="C63" s="10"/>
      <c r="D63" s="10">
        <f t="shared" si="15"/>
        <v>2000</v>
      </c>
      <c r="E63" s="10">
        <f t="shared" si="16"/>
        <v>0</v>
      </c>
      <c r="F63" s="10">
        <f t="shared" si="17"/>
        <v>0</v>
      </c>
      <c r="G63" s="10">
        <f t="shared" si="18"/>
        <v>2000</v>
      </c>
      <c r="H63" s="10">
        <f t="shared" si="19"/>
        <v>0</v>
      </c>
      <c r="I63" s="32"/>
    </row>
    <row r="64" spans="1:61" s="12" customFormat="1" ht="21.75" customHeight="1">
      <c r="A64" s="14" t="s">
        <v>41</v>
      </c>
      <c r="B64" s="10">
        <v>21616</v>
      </c>
      <c r="C64" s="10">
        <v>-8646</v>
      </c>
      <c r="D64" s="10">
        <f t="shared" si="15"/>
        <v>12970</v>
      </c>
      <c r="E64" s="10">
        <f t="shared" si="16"/>
        <v>-8646</v>
      </c>
      <c r="F64" s="10">
        <f t="shared" si="17"/>
        <v>-8646</v>
      </c>
      <c r="G64" s="10">
        <f t="shared" si="18"/>
        <v>12970</v>
      </c>
      <c r="H64" s="10">
        <f t="shared" si="19"/>
        <v>-8646</v>
      </c>
      <c r="I64" s="32" t="s">
        <v>214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12" customFormat="1" ht="19.5" customHeight="1">
      <c r="A65" s="14" t="s">
        <v>42</v>
      </c>
      <c r="B65" s="10">
        <v>2600</v>
      </c>
      <c r="C65" s="10"/>
      <c r="D65" s="10">
        <f t="shared" si="15"/>
        <v>2600</v>
      </c>
      <c r="E65" s="10">
        <f t="shared" si="16"/>
        <v>0</v>
      </c>
      <c r="F65" s="10">
        <f t="shared" si="17"/>
        <v>0</v>
      </c>
      <c r="G65" s="10">
        <f t="shared" si="18"/>
        <v>2600</v>
      </c>
      <c r="H65" s="10">
        <f t="shared" si="19"/>
        <v>0</v>
      </c>
      <c r="I65" s="3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12" customFormat="1" ht="21" customHeight="1">
      <c r="A66" s="14" t="s">
        <v>43</v>
      </c>
      <c r="B66" s="10">
        <f>1500+249</f>
        <v>1749</v>
      </c>
      <c r="C66" s="10"/>
      <c r="D66" s="10">
        <f t="shared" si="15"/>
        <v>1749</v>
      </c>
      <c r="E66" s="10">
        <f t="shared" si="16"/>
        <v>0</v>
      </c>
      <c r="F66" s="10">
        <f t="shared" si="17"/>
        <v>0</v>
      </c>
      <c r="G66" s="10">
        <f t="shared" si="18"/>
        <v>1749</v>
      </c>
      <c r="H66" s="36">
        <f t="shared" si="19"/>
        <v>0</v>
      </c>
      <c r="I66" s="3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12" customFormat="1" ht="20.25" customHeight="1">
      <c r="A67" s="14" t="s">
        <v>186</v>
      </c>
      <c r="B67" s="10">
        <v>22500</v>
      </c>
      <c r="C67" s="10"/>
      <c r="D67" s="10">
        <f t="shared" si="15"/>
        <v>22500</v>
      </c>
      <c r="E67" s="10">
        <f t="shared" si="16"/>
        <v>0</v>
      </c>
      <c r="F67" s="10">
        <f t="shared" si="17"/>
        <v>0</v>
      </c>
      <c r="G67" s="10">
        <f t="shared" si="18"/>
        <v>22500</v>
      </c>
      <c r="H67" s="36">
        <f t="shared" si="19"/>
        <v>0</v>
      </c>
      <c r="I67" s="3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12" customFormat="1" ht="28.5" customHeight="1">
      <c r="A68" s="14" t="s">
        <v>167</v>
      </c>
      <c r="B68" s="10">
        <v>2550</v>
      </c>
      <c r="C68" s="10">
        <v>-2550</v>
      </c>
      <c r="D68" s="10">
        <f t="shared" si="15"/>
        <v>0</v>
      </c>
      <c r="E68" s="10">
        <f t="shared" si="16"/>
        <v>-2550</v>
      </c>
      <c r="F68" s="10">
        <f t="shared" si="17"/>
        <v>-2550</v>
      </c>
      <c r="G68" s="10">
        <f t="shared" si="18"/>
        <v>0</v>
      </c>
      <c r="H68" s="36">
        <f t="shared" si="19"/>
        <v>-2550</v>
      </c>
      <c r="I68" s="32" t="s">
        <v>209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12" customFormat="1" ht="24.75" customHeight="1">
      <c r="A69" s="14" t="s">
        <v>44</v>
      </c>
      <c r="B69" s="10">
        <v>5050</v>
      </c>
      <c r="C69" s="10"/>
      <c r="D69" s="10">
        <f t="shared" si="15"/>
        <v>5050</v>
      </c>
      <c r="E69" s="10">
        <f t="shared" si="16"/>
        <v>0</v>
      </c>
      <c r="F69" s="10">
        <f t="shared" si="17"/>
        <v>0</v>
      </c>
      <c r="G69" s="10">
        <f t="shared" si="18"/>
        <v>5050</v>
      </c>
      <c r="H69" s="36">
        <f t="shared" si="19"/>
        <v>0</v>
      </c>
      <c r="I69" s="32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12" customFormat="1" ht="16.5" customHeight="1">
      <c r="A70" s="14" t="s">
        <v>45</v>
      </c>
      <c r="B70" s="10">
        <v>6941</v>
      </c>
      <c r="C70" s="10"/>
      <c r="D70" s="10">
        <f t="shared" si="15"/>
        <v>6941</v>
      </c>
      <c r="E70" s="10">
        <f t="shared" si="16"/>
        <v>0</v>
      </c>
      <c r="F70" s="10">
        <f t="shared" si="17"/>
        <v>0</v>
      </c>
      <c r="G70" s="10">
        <f t="shared" si="18"/>
        <v>6941</v>
      </c>
      <c r="H70" s="36">
        <f t="shared" si="19"/>
        <v>0</v>
      </c>
      <c r="I70" s="32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12" customFormat="1" ht="19.5" customHeight="1">
      <c r="A71" s="14" t="s">
        <v>46</v>
      </c>
      <c r="B71" s="10">
        <v>0</v>
      </c>
      <c r="C71" s="10"/>
      <c r="D71" s="10">
        <f t="shared" si="15"/>
        <v>0</v>
      </c>
      <c r="E71" s="10">
        <f t="shared" si="16"/>
        <v>0</v>
      </c>
      <c r="F71" s="10">
        <f t="shared" si="17"/>
        <v>0</v>
      </c>
      <c r="G71" s="10">
        <f t="shared" si="18"/>
        <v>0</v>
      </c>
      <c r="H71" s="36">
        <f t="shared" si="19"/>
        <v>0</v>
      </c>
      <c r="I71" s="35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12" customFormat="1" ht="18" customHeight="1">
      <c r="A72" s="14" t="s">
        <v>47</v>
      </c>
      <c r="B72" s="10">
        <v>18600</v>
      </c>
      <c r="C72" s="10"/>
      <c r="D72" s="10">
        <f t="shared" si="15"/>
        <v>18600</v>
      </c>
      <c r="E72" s="10">
        <f t="shared" si="16"/>
        <v>0</v>
      </c>
      <c r="F72" s="10">
        <f t="shared" si="17"/>
        <v>0</v>
      </c>
      <c r="G72" s="10">
        <f t="shared" si="18"/>
        <v>18600</v>
      </c>
      <c r="H72" s="36">
        <f t="shared" si="19"/>
        <v>0</v>
      </c>
      <c r="I72" s="35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12" customFormat="1" ht="20.25" customHeight="1">
      <c r="A73" s="56" t="s">
        <v>48</v>
      </c>
      <c r="B73" s="38">
        <v>896</v>
      </c>
      <c r="C73" s="38"/>
      <c r="D73" s="38">
        <f t="shared" si="15"/>
        <v>896</v>
      </c>
      <c r="E73" s="38">
        <f t="shared" si="16"/>
        <v>0</v>
      </c>
      <c r="F73" s="38">
        <f t="shared" si="17"/>
        <v>0</v>
      </c>
      <c r="G73" s="38">
        <f t="shared" si="18"/>
        <v>896</v>
      </c>
      <c r="H73" s="38">
        <f t="shared" si="19"/>
        <v>0</v>
      </c>
      <c r="I73" s="39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12" customFormat="1" ht="18.75" customHeight="1">
      <c r="A74" s="18" t="s">
        <v>49</v>
      </c>
      <c r="B74" s="10">
        <v>500</v>
      </c>
      <c r="C74" s="10"/>
      <c r="D74" s="10">
        <f t="shared" si="15"/>
        <v>500</v>
      </c>
      <c r="E74" s="10">
        <f t="shared" si="16"/>
        <v>0</v>
      </c>
      <c r="F74" s="10">
        <f t="shared" si="17"/>
        <v>0</v>
      </c>
      <c r="G74" s="10">
        <f t="shared" si="18"/>
        <v>500</v>
      </c>
      <c r="H74" s="10">
        <f t="shared" si="19"/>
        <v>0</v>
      </c>
      <c r="I74" s="3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12" customFormat="1" ht="18.75" customHeight="1">
      <c r="A75" s="14" t="s">
        <v>50</v>
      </c>
      <c r="B75" s="10">
        <v>500</v>
      </c>
      <c r="C75" s="10">
        <v>-350</v>
      </c>
      <c r="D75" s="10">
        <f t="shared" si="15"/>
        <v>150</v>
      </c>
      <c r="E75" s="10">
        <f t="shared" si="16"/>
        <v>-350</v>
      </c>
      <c r="F75" s="10">
        <f t="shared" si="17"/>
        <v>-350</v>
      </c>
      <c r="G75" s="10">
        <f t="shared" si="18"/>
        <v>150</v>
      </c>
      <c r="H75" s="10">
        <f t="shared" si="19"/>
        <v>-350</v>
      </c>
      <c r="I75" s="35" t="s">
        <v>0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12" customFormat="1" ht="18.75" customHeight="1">
      <c r="A76" s="14" t="s">
        <v>51</v>
      </c>
      <c r="B76" s="10">
        <v>0</v>
      </c>
      <c r="C76" s="10"/>
      <c r="D76" s="10">
        <f t="shared" si="15"/>
        <v>0</v>
      </c>
      <c r="E76" s="10">
        <f t="shared" si="16"/>
        <v>0</v>
      </c>
      <c r="F76" s="10">
        <f t="shared" si="17"/>
        <v>0</v>
      </c>
      <c r="G76" s="10">
        <f t="shared" si="18"/>
        <v>0</v>
      </c>
      <c r="H76" s="10">
        <f t="shared" si="19"/>
        <v>0</v>
      </c>
      <c r="I76" s="3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12" customFormat="1" ht="18.75" customHeight="1">
      <c r="A77" s="14" t="s">
        <v>150</v>
      </c>
      <c r="B77" s="10">
        <v>2200</v>
      </c>
      <c r="C77" s="10"/>
      <c r="D77" s="10">
        <f t="shared" si="15"/>
        <v>2200</v>
      </c>
      <c r="E77" s="10">
        <f t="shared" si="16"/>
        <v>0</v>
      </c>
      <c r="F77" s="10">
        <f t="shared" si="17"/>
        <v>0</v>
      </c>
      <c r="G77" s="10">
        <f t="shared" si="18"/>
        <v>2200</v>
      </c>
      <c r="H77" s="36">
        <f t="shared" si="19"/>
        <v>0</v>
      </c>
      <c r="I77" s="3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12" customFormat="1" ht="18.75" customHeight="1">
      <c r="A78" s="14" t="s">
        <v>123</v>
      </c>
      <c r="B78" s="10">
        <v>50</v>
      </c>
      <c r="C78" s="10"/>
      <c r="D78" s="10">
        <f t="shared" si="15"/>
        <v>50</v>
      </c>
      <c r="E78" s="10">
        <f t="shared" si="16"/>
        <v>0</v>
      </c>
      <c r="F78" s="10">
        <f t="shared" si="17"/>
        <v>0</v>
      </c>
      <c r="G78" s="10">
        <f t="shared" si="18"/>
        <v>50</v>
      </c>
      <c r="H78" s="36">
        <f t="shared" si="19"/>
        <v>0</v>
      </c>
      <c r="I78" s="3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12" customFormat="1" ht="18.75" customHeight="1">
      <c r="A79" s="14" t="s">
        <v>131</v>
      </c>
      <c r="B79" s="10">
        <v>250</v>
      </c>
      <c r="C79" s="10"/>
      <c r="D79" s="10">
        <f t="shared" si="15"/>
        <v>250</v>
      </c>
      <c r="E79" s="10">
        <f t="shared" si="16"/>
        <v>0</v>
      </c>
      <c r="F79" s="10">
        <f t="shared" si="17"/>
        <v>0</v>
      </c>
      <c r="G79" s="10">
        <f t="shared" si="18"/>
        <v>250</v>
      </c>
      <c r="H79" s="36">
        <f t="shared" si="19"/>
        <v>0</v>
      </c>
      <c r="I79" s="3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12" customFormat="1" ht="18.75" customHeight="1">
      <c r="A80" s="14" t="s">
        <v>132</v>
      </c>
      <c r="B80" s="10">
        <v>500</v>
      </c>
      <c r="C80" s="10">
        <v>-500</v>
      </c>
      <c r="D80" s="10">
        <f t="shared" si="15"/>
        <v>0</v>
      </c>
      <c r="E80" s="10">
        <f t="shared" si="16"/>
        <v>-500</v>
      </c>
      <c r="F80" s="10">
        <f t="shared" si="17"/>
        <v>-500</v>
      </c>
      <c r="G80" s="10">
        <f t="shared" si="18"/>
        <v>0</v>
      </c>
      <c r="H80" s="36">
        <f t="shared" si="19"/>
        <v>-500</v>
      </c>
      <c r="I80" s="19" t="s">
        <v>115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12" customFormat="1" ht="18.75" customHeight="1">
      <c r="A81" s="14" t="s">
        <v>146</v>
      </c>
      <c r="B81" s="10">
        <v>500</v>
      </c>
      <c r="C81" s="10"/>
      <c r="D81" s="10">
        <f t="shared" si="15"/>
        <v>500</v>
      </c>
      <c r="E81" s="10">
        <f t="shared" si="16"/>
        <v>0</v>
      </c>
      <c r="F81" s="10">
        <f t="shared" si="17"/>
        <v>0</v>
      </c>
      <c r="G81" s="10">
        <f t="shared" si="18"/>
        <v>500</v>
      </c>
      <c r="H81" s="10">
        <f t="shared" si="19"/>
        <v>0</v>
      </c>
      <c r="I81" s="2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12" customFormat="1" ht="19.5" customHeight="1">
      <c r="A82" s="14" t="s">
        <v>194</v>
      </c>
      <c r="B82" s="10">
        <v>469</v>
      </c>
      <c r="C82" s="10"/>
      <c r="D82" s="10">
        <f t="shared" si="15"/>
        <v>469</v>
      </c>
      <c r="E82" s="10">
        <f t="shared" si="16"/>
        <v>0</v>
      </c>
      <c r="F82" s="10">
        <f t="shared" si="17"/>
        <v>0</v>
      </c>
      <c r="G82" s="10">
        <f t="shared" si="18"/>
        <v>469</v>
      </c>
      <c r="H82" s="10">
        <f t="shared" si="19"/>
        <v>0</v>
      </c>
      <c r="I82" s="2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12" customFormat="1" ht="17.25" customHeight="1">
      <c r="A83" s="49" t="s">
        <v>171</v>
      </c>
      <c r="B83" s="10">
        <v>8000</v>
      </c>
      <c r="C83" s="10">
        <v>-500</v>
      </c>
      <c r="D83" s="10">
        <f t="shared" si="15"/>
        <v>7500</v>
      </c>
      <c r="E83" s="10">
        <f t="shared" si="16"/>
        <v>-500</v>
      </c>
      <c r="F83" s="10">
        <f t="shared" si="17"/>
        <v>-500</v>
      </c>
      <c r="G83" s="10">
        <f t="shared" si="18"/>
        <v>7500</v>
      </c>
      <c r="H83" s="10">
        <f t="shared" si="19"/>
        <v>-500</v>
      </c>
      <c r="I83" s="32" t="s">
        <v>215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58" customFormat="1" ht="17.25" customHeight="1">
      <c r="A84" s="14" t="s">
        <v>160</v>
      </c>
      <c r="B84" s="10">
        <v>400</v>
      </c>
      <c r="C84" s="10"/>
      <c r="D84" s="10">
        <f>+B84+C84</f>
        <v>400</v>
      </c>
      <c r="E84" s="10">
        <f>+D84-B84</f>
        <v>0</v>
      </c>
      <c r="F84" s="10">
        <f aca="true" t="shared" si="20" ref="F84:H86">+C84</f>
        <v>0</v>
      </c>
      <c r="G84" s="10">
        <f t="shared" si="20"/>
        <v>400</v>
      </c>
      <c r="H84" s="10">
        <f t="shared" si="20"/>
        <v>0</v>
      </c>
      <c r="I84" s="32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</row>
    <row r="85" spans="1:61" s="12" customFormat="1" ht="18.75" customHeight="1">
      <c r="A85" s="18" t="s">
        <v>143</v>
      </c>
      <c r="B85" s="10">
        <v>2558</v>
      </c>
      <c r="C85" s="10"/>
      <c r="D85" s="10">
        <f>+B85+C85</f>
        <v>2558</v>
      </c>
      <c r="E85" s="10">
        <f>+D85-B85</f>
        <v>0</v>
      </c>
      <c r="F85" s="10">
        <f t="shared" si="20"/>
        <v>0</v>
      </c>
      <c r="G85" s="10">
        <f t="shared" si="20"/>
        <v>2558</v>
      </c>
      <c r="H85" s="10">
        <f t="shared" si="20"/>
        <v>0</v>
      </c>
      <c r="I85" s="2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12" customFormat="1" ht="18.75" customHeight="1">
      <c r="A86" s="18" t="s">
        <v>193</v>
      </c>
      <c r="B86" s="10">
        <v>0</v>
      </c>
      <c r="C86" s="10">
        <v>219</v>
      </c>
      <c r="D86" s="10">
        <f>+B86+C86</f>
        <v>219</v>
      </c>
      <c r="E86" s="10">
        <f>+D86-B86</f>
        <v>219</v>
      </c>
      <c r="F86" s="10">
        <f t="shared" si="20"/>
        <v>219</v>
      </c>
      <c r="G86" s="10">
        <f t="shared" si="20"/>
        <v>219</v>
      </c>
      <c r="H86" s="28">
        <f t="shared" si="20"/>
        <v>219</v>
      </c>
      <c r="I86" s="21" t="s">
        <v>121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47" customFormat="1" ht="21" customHeight="1">
      <c r="A87" s="9" t="s">
        <v>52</v>
      </c>
      <c r="B87" s="50">
        <f>SUM(B55:B86)</f>
        <v>160524</v>
      </c>
      <c r="C87" s="50">
        <f>SUM(C55:C86)</f>
        <v>-12327</v>
      </c>
      <c r="D87" s="50">
        <f t="shared" si="15"/>
        <v>148197</v>
      </c>
      <c r="E87" s="50">
        <f t="shared" si="16"/>
        <v>-12327</v>
      </c>
      <c r="F87" s="50">
        <f t="shared" si="17"/>
        <v>-12327</v>
      </c>
      <c r="G87" s="50">
        <f t="shared" si="18"/>
        <v>148197</v>
      </c>
      <c r="H87" s="29">
        <f t="shared" si="19"/>
        <v>-12327</v>
      </c>
      <c r="I87" s="5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s="47" customFormat="1" ht="24" customHeight="1">
      <c r="A88" s="3" t="s">
        <v>53</v>
      </c>
      <c r="B88" s="52"/>
      <c r="C88" s="52"/>
      <c r="D88" s="52">
        <f t="shared" si="15"/>
        <v>0</v>
      </c>
      <c r="E88" s="52">
        <f t="shared" si="16"/>
        <v>0</v>
      </c>
      <c r="F88" s="52"/>
      <c r="G88" s="52"/>
      <c r="H88" s="52"/>
      <c r="I88" s="3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s="14" customFormat="1" ht="15" customHeight="1">
      <c r="A89" s="20" t="s">
        <v>54</v>
      </c>
      <c r="B89" s="36">
        <v>19</v>
      </c>
      <c r="C89" s="36"/>
      <c r="D89" s="36">
        <f t="shared" si="15"/>
        <v>19</v>
      </c>
      <c r="E89" s="36">
        <f t="shared" si="16"/>
        <v>0</v>
      </c>
      <c r="F89" s="36">
        <f aca="true" t="shared" si="21" ref="F89:H97">+C89</f>
        <v>0</v>
      </c>
      <c r="G89" s="36">
        <f t="shared" si="21"/>
        <v>19</v>
      </c>
      <c r="H89" s="36">
        <f t="shared" si="21"/>
        <v>0</v>
      </c>
      <c r="I89" s="3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</row>
    <row r="90" spans="1:61" s="14" customFormat="1" ht="16.5" customHeight="1">
      <c r="A90" s="20" t="s">
        <v>55</v>
      </c>
      <c r="B90" s="36">
        <f>20787+2341</f>
        <v>23128</v>
      </c>
      <c r="C90" s="36"/>
      <c r="D90" s="36">
        <f t="shared" si="15"/>
        <v>23128</v>
      </c>
      <c r="E90" s="36">
        <f t="shared" si="16"/>
        <v>0</v>
      </c>
      <c r="F90" s="36">
        <f t="shared" si="21"/>
        <v>0</v>
      </c>
      <c r="G90" s="36">
        <f t="shared" si="21"/>
        <v>23128</v>
      </c>
      <c r="H90" s="36">
        <f t="shared" si="21"/>
        <v>0</v>
      </c>
      <c r="I90" s="3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</row>
    <row r="91" spans="1:61" s="14" customFormat="1" ht="18.75" customHeight="1">
      <c r="A91" s="14" t="s">
        <v>56</v>
      </c>
      <c r="B91" s="36">
        <v>4500</v>
      </c>
      <c r="C91" s="36"/>
      <c r="D91" s="36">
        <f t="shared" si="15"/>
        <v>4500</v>
      </c>
      <c r="E91" s="36">
        <f t="shared" si="16"/>
        <v>0</v>
      </c>
      <c r="F91" s="36">
        <f t="shared" si="21"/>
        <v>0</v>
      </c>
      <c r="G91" s="36">
        <f t="shared" si="21"/>
        <v>4500</v>
      </c>
      <c r="H91" s="36">
        <f t="shared" si="21"/>
        <v>0</v>
      </c>
      <c r="I91" s="3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</row>
    <row r="92" spans="1:61" s="12" customFormat="1" ht="18.75" customHeight="1">
      <c r="A92" s="14" t="s">
        <v>57</v>
      </c>
      <c r="B92" s="10">
        <f>936983+182680</f>
        <v>1119663</v>
      </c>
      <c r="C92" s="10">
        <v>-194</v>
      </c>
      <c r="D92" s="10">
        <f t="shared" si="15"/>
        <v>1119469</v>
      </c>
      <c r="E92" s="10">
        <f t="shared" si="16"/>
        <v>-194</v>
      </c>
      <c r="F92" s="10">
        <f t="shared" si="21"/>
        <v>-194</v>
      </c>
      <c r="G92" s="10">
        <f t="shared" si="21"/>
        <v>1119469</v>
      </c>
      <c r="H92" s="10">
        <f t="shared" si="21"/>
        <v>-194</v>
      </c>
      <c r="I92" s="32" t="s">
        <v>201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12" customFormat="1" ht="26.25" customHeight="1">
      <c r="A93" s="14" t="s">
        <v>151</v>
      </c>
      <c r="B93" s="10">
        <v>94268</v>
      </c>
      <c r="C93" s="10"/>
      <c r="D93" s="10">
        <f t="shared" si="15"/>
        <v>94268</v>
      </c>
      <c r="E93" s="10">
        <f t="shared" si="16"/>
        <v>0</v>
      </c>
      <c r="F93" s="10">
        <f t="shared" si="21"/>
        <v>0</v>
      </c>
      <c r="G93" s="10">
        <f t="shared" si="21"/>
        <v>94268</v>
      </c>
      <c r="H93" s="36">
        <f t="shared" si="21"/>
        <v>0</v>
      </c>
      <c r="I93" s="35" t="s">
        <v>152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12" customFormat="1" ht="18" customHeight="1">
      <c r="A94" s="18" t="s">
        <v>199</v>
      </c>
      <c r="B94" s="10">
        <v>6750</v>
      </c>
      <c r="C94" s="10">
        <v>13152</v>
      </c>
      <c r="D94" s="10">
        <f t="shared" si="15"/>
        <v>19902</v>
      </c>
      <c r="E94" s="10">
        <f t="shared" si="16"/>
        <v>13152</v>
      </c>
      <c r="F94" s="10">
        <f t="shared" si="21"/>
        <v>13152</v>
      </c>
      <c r="G94" s="10">
        <f t="shared" si="21"/>
        <v>19902</v>
      </c>
      <c r="H94" s="28">
        <f t="shared" si="21"/>
        <v>13152</v>
      </c>
      <c r="I94" s="32" t="s">
        <v>200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12" customFormat="1" ht="17.25" customHeight="1">
      <c r="A95" s="49" t="s">
        <v>169</v>
      </c>
      <c r="B95" s="10">
        <v>125</v>
      </c>
      <c r="C95" s="10"/>
      <c r="D95" s="10">
        <f>+B95+C95</f>
        <v>125</v>
      </c>
      <c r="E95" s="10">
        <f>+D95-B95</f>
        <v>0</v>
      </c>
      <c r="F95" s="10">
        <f aca="true" t="shared" si="22" ref="F95:H96">+C95</f>
        <v>0</v>
      </c>
      <c r="G95" s="10">
        <f t="shared" si="22"/>
        <v>125</v>
      </c>
      <c r="H95" s="10">
        <f t="shared" si="22"/>
        <v>0</v>
      </c>
      <c r="I95" s="32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12" customFormat="1" ht="17.25" customHeight="1">
      <c r="A96" s="49" t="s">
        <v>212</v>
      </c>
      <c r="B96" s="10">
        <v>0</v>
      </c>
      <c r="C96" s="10">
        <v>531</v>
      </c>
      <c r="D96" s="10">
        <f>+B96+C96</f>
        <v>531</v>
      </c>
      <c r="E96" s="10">
        <f>+D96-B96</f>
        <v>531</v>
      </c>
      <c r="F96" s="10">
        <f t="shared" si="22"/>
        <v>531</v>
      </c>
      <c r="G96" s="10">
        <f t="shared" si="22"/>
        <v>531</v>
      </c>
      <c r="H96" s="28">
        <f t="shared" si="22"/>
        <v>531</v>
      </c>
      <c r="I96" s="32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47" customFormat="1" ht="24.75" customHeight="1">
      <c r="A97" s="9" t="s">
        <v>58</v>
      </c>
      <c r="B97" s="50">
        <f>SUM(B89:B96)</f>
        <v>1248453</v>
      </c>
      <c r="C97" s="50">
        <f>SUM(C89:C96)</f>
        <v>13489</v>
      </c>
      <c r="D97" s="50">
        <f t="shared" si="15"/>
        <v>1261942</v>
      </c>
      <c r="E97" s="50">
        <f t="shared" si="16"/>
        <v>13489</v>
      </c>
      <c r="F97" s="50">
        <f t="shared" si="21"/>
        <v>13489</v>
      </c>
      <c r="G97" s="50">
        <f t="shared" si="21"/>
        <v>1261942</v>
      </c>
      <c r="H97" s="50">
        <f t="shared" si="21"/>
        <v>13489</v>
      </c>
      <c r="I97" s="5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s="47" customFormat="1" ht="24.75" customHeight="1">
      <c r="A98" s="3" t="s">
        <v>59</v>
      </c>
      <c r="B98" s="52"/>
      <c r="C98" s="52"/>
      <c r="D98" s="52"/>
      <c r="E98" s="52"/>
      <c r="F98" s="52"/>
      <c r="G98" s="52"/>
      <c r="H98" s="52"/>
      <c r="I98" s="3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s="14" customFormat="1" ht="18.75" customHeight="1">
      <c r="A99" s="14" t="s">
        <v>60</v>
      </c>
      <c r="B99" s="36">
        <v>325</v>
      </c>
      <c r="C99" s="36"/>
      <c r="D99" s="36">
        <f>+B99+C99</f>
        <v>325</v>
      </c>
      <c r="E99" s="36">
        <f>+D99-B99</f>
        <v>0</v>
      </c>
      <c r="F99" s="36">
        <f aca="true" t="shared" si="23" ref="F99:H103">+C99</f>
        <v>0</v>
      </c>
      <c r="G99" s="36">
        <f t="shared" si="23"/>
        <v>325</v>
      </c>
      <c r="H99" s="36">
        <f t="shared" si="23"/>
        <v>0</v>
      </c>
      <c r="I99" s="3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</row>
    <row r="100" spans="1:61" s="14" customFormat="1" ht="18.75" customHeight="1">
      <c r="A100" s="14" t="s">
        <v>61</v>
      </c>
      <c r="B100" s="36">
        <v>1162</v>
      </c>
      <c r="C100" s="36">
        <v>-600</v>
      </c>
      <c r="D100" s="36">
        <f>+B100+C100</f>
        <v>562</v>
      </c>
      <c r="E100" s="36">
        <f>+D100-B100</f>
        <v>-600</v>
      </c>
      <c r="F100" s="36">
        <f t="shared" si="23"/>
        <v>-600</v>
      </c>
      <c r="G100" s="36">
        <f t="shared" si="23"/>
        <v>562</v>
      </c>
      <c r="H100" s="36">
        <f t="shared" si="23"/>
        <v>-600</v>
      </c>
      <c r="I100" s="35" t="s">
        <v>2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</row>
    <row r="101" spans="1:61" s="14" customFormat="1" ht="18.75" customHeight="1">
      <c r="A101" s="14" t="s">
        <v>62</v>
      </c>
      <c r="B101" s="36">
        <v>275</v>
      </c>
      <c r="C101" s="36"/>
      <c r="D101" s="36">
        <f>+B101+C101</f>
        <v>275</v>
      </c>
      <c r="E101" s="36">
        <f>+D101-B101</f>
        <v>0</v>
      </c>
      <c r="F101" s="36">
        <f t="shared" si="23"/>
        <v>0</v>
      </c>
      <c r="G101" s="36">
        <f t="shared" si="23"/>
        <v>275</v>
      </c>
      <c r="H101" s="36">
        <f t="shared" si="23"/>
        <v>0</v>
      </c>
      <c r="I101" s="3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</row>
    <row r="102" spans="1:61" s="12" customFormat="1" ht="18.75" customHeight="1">
      <c r="A102" s="14" t="s">
        <v>119</v>
      </c>
      <c r="B102" s="10">
        <v>1500</v>
      </c>
      <c r="C102" s="10"/>
      <c r="D102" s="10">
        <f>+B102+C102</f>
        <v>1500</v>
      </c>
      <c r="E102" s="10">
        <f>+D102-B102</f>
        <v>0</v>
      </c>
      <c r="F102" s="10">
        <f t="shared" si="23"/>
        <v>0</v>
      </c>
      <c r="G102" s="10">
        <f t="shared" si="23"/>
        <v>1500</v>
      </c>
      <c r="H102" s="10">
        <f t="shared" si="23"/>
        <v>0</v>
      </c>
      <c r="I102" s="32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47" customFormat="1" ht="20.25" customHeight="1">
      <c r="A103" s="9" t="s">
        <v>63</v>
      </c>
      <c r="B103" s="50">
        <f>SUM(B99:B102)</f>
        <v>3262</v>
      </c>
      <c r="C103" s="50">
        <f>SUM(C99:C102)</f>
        <v>-600</v>
      </c>
      <c r="D103" s="50">
        <f>+B103+C103</f>
        <v>2662</v>
      </c>
      <c r="E103" s="50">
        <f>+D103-B103</f>
        <v>-600</v>
      </c>
      <c r="F103" s="50">
        <f t="shared" si="23"/>
        <v>-600</v>
      </c>
      <c r="G103" s="50">
        <f t="shared" si="23"/>
        <v>2662</v>
      </c>
      <c r="H103" s="50">
        <f t="shared" si="23"/>
        <v>-600</v>
      </c>
      <c r="I103" s="5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1:61" s="47" customFormat="1" ht="24.75" customHeight="1">
      <c r="A104" s="3" t="s">
        <v>64</v>
      </c>
      <c r="B104" s="52"/>
      <c r="C104" s="52"/>
      <c r="D104" s="52"/>
      <c r="E104" s="52"/>
      <c r="F104" s="52"/>
      <c r="G104" s="52"/>
      <c r="H104" s="52"/>
      <c r="I104" s="3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1:61" s="14" customFormat="1" ht="21.75" customHeight="1">
      <c r="A105" s="20" t="s">
        <v>65</v>
      </c>
      <c r="B105" s="36">
        <f>341+33887</f>
        <v>34228</v>
      </c>
      <c r="C105" s="36"/>
      <c r="D105" s="36">
        <f aca="true" t="shared" si="24" ref="D105:D114">+B105+C105</f>
        <v>34228</v>
      </c>
      <c r="E105" s="36">
        <f aca="true" t="shared" si="25" ref="E105:E114">+D105-B105</f>
        <v>0</v>
      </c>
      <c r="F105" s="36">
        <f aca="true" t="shared" si="26" ref="F105:F114">+C105</f>
        <v>0</v>
      </c>
      <c r="G105" s="36">
        <f aca="true" t="shared" si="27" ref="G105:G114">+D105</f>
        <v>34228</v>
      </c>
      <c r="H105" s="36">
        <f aca="true" t="shared" si="28" ref="H105:H114">+E105</f>
        <v>0</v>
      </c>
      <c r="I105" s="3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</row>
    <row r="106" spans="1:61" s="14" customFormat="1" ht="21.75" customHeight="1">
      <c r="A106" s="14" t="s">
        <v>66</v>
      </c>
      <c r="B106" s="36">
        <v>147488</v>
      </c>
      <c r="C106" s="36"/>
      <c r="D106" s="36">
        <f t="shared" si="24"/>
        <v>147488</v>
      </c>
      <c r="E106" s="36">
        <f t="shared" si="25"/>
        <v>0</v>
      </c>
      <c r="F106" s="36">
        <f t="shared" si="26"/>
        <v>0</v>
      </c>
      <c r="G106" s="36">
        <f t="shared" si="27"/>
        <v>147488</v>
      </c>
      <c r="H106" s="36">
        <f t="shared" si="28"/>
        <v>0</v>
      </c>
      <c r="I106" s="3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</row>
    <row r="107" spans="1:61" s="14" customFormat="1" ht="18.75" customHeight="1">
      <c r="A107" s="20" t="s">
        <v>67</v>
      </c>
      <c r="B107" s="36">
        <v>2240</v>
      </c>
      <c r="C107" s="36"/>
      <c r="D107" s="36">
        <f t="shared" si="24"/>
        <v>2240</v>
      </c>
      <c r="E107" s="36">
        <f t="shared" si="25"/>
        <v>0</v>
      </c>
      <c r="F107" s="36">
        <f t="shared" si="26"/>
        <v>0</v>
      </c>
      <c r="G107" s="36">
        <f t="shared" si="27"/>
        <v>2240</v>
      </c>
      <c r="H107" s="10">
        <f t="shared" si="28"/>
        <v>0</v>
      </c>
      <c r="I107" s="32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</row>
    <row r="108" spans="1:61" s="12" customFormat="1" ht="17.25" customHeight="1">
      <c r="A108" s="49" t="s">
        <v>184</v>
      </c>
      <c r="B108" s="10">
        <v>2280</v>
      </c>
      <c r="C108" s="10"/>
      <c r="D108" s="10">
        <f t="shared" si="24"/>
        <v>2280</v>
      </c>
      <c r="E108" s="10">
        <f t="shared" si="25"/>
        <v>0</v>
      </c>
      <c r="F108" s="10">
        <f t="shared" si="26"/>
        <v>0</v>
      </c>
      <c r="G108" s="10">
        <f t="shared" si="27"/>
        <v>2280</v>
      </c>
      <c r="H108" s="10">
        <f t="shared" si="28"/>
        <v>0</v>
      </c>
      <c r="I108" s="32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12" customFormat="1" ht="17.25" customHeight="1">
      <c r="A109" s="49" t="s">
        <v>183</v>
      </c>
      <c r="B109" s="10">
        <v>3714</v>
      </c>
      <c r="C109" s="10"/>
      <c r="D109" s="10">
        <f t="shared" si="24"/>
        <v>3714</v>
      </c>
      <c r="E109" s="10">
        <f t="shared" si="25"/>
        <v>0</v>
      </c>
      <c r="F109" s="10">
        <f t="shared" si="26"/>
        <v>0</v>
      </c>
      <c r="G109" s="10">
        <f t="shared" si="27"/>
        <v>3714</v>
      </c>
      <c r="H109" s="10">
        <f t="shared" si="28"/>
        <v>0</v>
      </c>
      <c r="I109" s="32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14" customFormat="1" ht="21.75" customHeight="1">
      <c r="A110" s="14" t="s">
        <v>68</v>
      </c>
      <c r="B110" s="36">
        <v>20091</v>
      </c>
      <c r="C110" s="36"/>
      <c r="D110" s="36">
        <f t="shared" si="24"/>
        <v>20091</v>
      </c>
      <c r="E110" s="36">
        <f t="shared" si="25"/>
        <v>0</v>
      </c>
      <c r="F110" s="36">
        <f t="shared" si="26"/>
        <v>0</v>
      </c>
      <c r="G110" s="36">
        <f t="shared" si="27"/>
        <v>20091</v>
      </c>
      <c r="H110" s="36">
        <f t="shared" si="28"/>
        <v>0</v>
      </c>
      <c r="I110" s="3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</row>
    <row r="111" spans="1:61" s="14" customFormat="1" ht="21.75" customHeight="1">
      <c r="A111" s="14" t="s">
        <v>69</v>
      </c>
      <c r="B111" s="36">
        <v>22470</v>
      </c>
      <c r="C111" s="36"/>
      <c r="D111" s="36">
        <f t="shared" si="24"/>
        <v>22470</v>
      </c>
      <c r="E111" s="36">
        <f t="shared" si="25"/>
        <v>0</v>
      </c>
      <c r="F111" s="36">
        <f t="shared" si="26"/>
        <v>0</v>
      </c>
      <c r="G111" s="36">
        <f t="shared" si="27"/>
        <v>22470</v>
      </c>
      <c r="H111" s="36">
        <f t="shared" si="28"/>
        <v>0</v>
      </c>
      <c r="I111" s="3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</row>
    <row r="112" spans="1:61" s="14" customFormat="1" ht="21.75" customHeight="1">
      <c r="A112" s="14" t="s">
        <v>70</v>
      </c>
      <c r="B112" s="36">
        <v>10023</v>
      </c>
      <c r="C112" s="36">
        <v>5750</v>
      </c>
      <c r="D112" s="36">
        <f t="shared" si="24"/>
        <v>15773</v>
      </c>
      <c r="E112" s="36">
        <f t="shared" si="25"/>
        <v>5750</v>
      </c>
      <c r="F112" s="36">
        <f t="shared" si="26"/>
        <v>5750</v>
      </c>
      <c r="G112" s="36">
        <f t="shared" si="27"/>
        <v>15773</v>
      </c>
      <c r="H112" s="28">
        <f t="shared" si="28"/>
        <v>5750</v>
      </c>
      <c r="I112" s="32" t="s">
        <v>197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</row>
    <row r="113" spans="1:61" s="14" customFormat="1" ht="18.75" customHeight="1">
      <c r="A113" s="14" t="s">
        <v>127</v>
      </c>
      <c r="B113" s="36">
        <v>75</v>
      </c>
      <c r="C113" s="36"/>
      <c r="D113" s="36">
        <f t="shared" si="24"/>
        <v>75</v>
      </c>
      <c r="E113" s="36">
        <f t="shared" si="25"/>
        <v>0</v>
      </c>
      <c r="F113" s="36">
        <f t="shared" si="26"/>
        <v>0</v>
      </c>
      <c r="G113" s="36">
        <f t="shared" si="27"/>
        <v>75</v>
      </c>
      <c r="H113" s="36">
        <f t="shared" si="28"/>
        <v>0</v>
      </c>
      <c r="I113" s="3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</row>
    <row r="114" spans="1:61" s="47" customFormat="1" ht="24.75" customHeight="1">
      <c r="A114" s="9" t="s">
        <v>71</v>
      </c>
      <c r="B114" s="50">
        <f>SUM(B105:B113)</f>
        <v>242609</v>
      </c>
      <c r="C114" s="50">
        <f>SUM(C105:C113)</f>
        <v>5750</v>
      </c>
      <c r="D114" s="50">
        <f t="shared" si="24"/>
        <v>248359</v>
      </c>
      <c r="E114" s="50">
        <f t="shared" si="25"/>
        <v>5750</v>
      </c>
      <c r="F114" s="50">
        <f t="shared" si="26"/>
        <v>5750</v>
      </c>
      <c r="G114" s="50">
        <f t="shared" si="27"/>
        <v>248359</v>
      </c>
      <c r="H114" s="29">
        <f t="shared" si="28"/>
        <v>5750</v>
      </c>
      <c r="I114" s="5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1:61" s="47" customFormat="1" ht="24.75" customHeight="1">
      <c r="A115" s="3" t="s">
        <v>72</v>
      </c>
      <c r="B115" s="52"/>
      <c r="C115" s="52"/>
      <c r="D115" s="52"/>
      <c r="E115" s="52"/>
      <c r="F115" s="52"/>
      <c r="G115" s="52"/>
      <c r="H115" s="52"/>
      <c r="I115" s="3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1:61" s="14" customFormat="1" ht="21.75" customHeight="1">
      <c r="A116" s="20" t="s">
        <v>73</v>
      </c>
      <c r="B116" s="36">
        <v>6396</v>
      </c>
      <c r="C116" s="36">
        <v>-2</v>
      </c>
      <c r="D116" s="36">
        <f aca="true" t="shared" si="29" ref="D116:D127">+B116+C116</f>
        <v>6394</v>
      </c>
      <c r="E116" s="36">
        <f aca="true" t="shared" si="30" ref="E116:E127">+D116-B116</f>
        <v>-2</v>
      </c>
      <c r="F116" s="36">
        <f aca="true" t="shared" si="31" ref="F116:F127">+C116</f>
        <v>-2</v>
      </c>
      <c r="G116" s="36">
        <f aca="true" t="shared" si="32" ref="G116:G127">+D116</f>
        <v>6394</v>
      </c>
      <c r="H116" s="36">
        <f aca="true" t="shared" si="33" ref="H116:H127">+E116</f>
        <v>-2</v>
      </c>
      <c r="I116" s="3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</row>
    <row r="117" spans="1:61" s="14" customFormat="1" ht="21.75" customHeight="1">
      <c r="A117" s="14" t="s">
        <v>74</v>
      </c>
      <c r="B117" s="36">
        <f>3312-504-352</f>
        <v>2456</v>
      </c>
      <c r="C117" s="36"/>
      <c r="D117" s="36">
        <f t="shared" si="29"/>
        <v>2456</v>
      </c>
      <c r="E117" s="36">
        <f t="shared" si="30"/>
        <v>0</v>
      </c>
      <c r="F117" s="36">
        <f t="shared" si="31"/>
        <v>0</v>
      </c>
      <c r="G117" s="36">
        <f t="shared" si="32"/>
        <v>2456</v>
      </c>
      <c r="H117" s="36">
        <f t="shared" si="33"/>
        <v>0</v>
      </c>
      <c r="I117" s="3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</row>
    <row r="118" spans="1:61" s="14" customFormat="1" ht="21.75" customHeight="1">
      <c r="A118" s="14" t="s">
        <v>129</v>
      </c>
      <c r="B118" s="36">
        <v>51250</v>
      </c>
      <c r="C118" s="36">
        <v>2</v>
      </c>
      <c r="D118" s="36">
        <f t="shared" si="29"/>
        <v>51252</v>
      </c>
      <c r="E118" s="36">
        <f t="shared" si="30"/>
        <v>2</v>
      </c>
      <c r="F118" s="36">
        <f t="shared" si="31"/>
        <v>2</v>
      </c>
      <c r="G118" s="36">
        <f t="shared" si="32"/>
        <v>51252</v>
      </c>
      <c r="H118" s="36">
        <f t="shared" si="33"/>
        <v>2</v>
      </c>
      <c r="I118" s="3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</row>
    <row r="119" spans="1:61" s="14" customFormat="1" ht="21.75" customHeight="1">
      <c r="A119" s="20" t="s">
        <v>140</v>
      </c>
      <c r="B119" s="36">
        <v>1220</v>
      </c>
      <c r="C119" s="36"/>
      <c r="D119" s="36">
        <f t="shared" si="29"/>
        <v>1220</v>
      </c>
      <c r="E119" s="36">
        <f t="shared" si="30"/>
        <v>0</v>
      </c>
      <c r="F119" s="36">
        <f t="shared" si="31"/>
        <v>0</v>
      </c>
      <c r="G119" s="36">
        <f t="shared" si="32"/>
        <v>1220</v>
      </c>
      <c r="H119" s="36">
        <f t="shared" si="33"/>
        <v>0</v>
      </c>
      <c r="I119" s="3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</row>
    <row r="120" spans="1:61" s="14" customFormat="1" ht="21.75" customHeight="1">
      <c r="A120" s="20" t="s">
        <v>75</v>
      </c>
      <c r="B120" s="36">
        <v>8000</v>
      </c>
      <c r="C120" s="36"/>
      <c r="D120" s="36">
        <f t="shared" si="29"/>
        <v>8000</v>
      </c>
      <c r="E120" s="36">
        <f t="shared" si="30"/>
        <v>0</v>
      </c>
      <c r="F120" s="36">
        <f t="shared" si="31"/>
        <v>0</v>
      </c>
      <c r="G120" s="36">
        <f t="shared" si="32"/>
        <v>8000</v>
      </c>
      <c r="H120" s="36">
        <f t="shared" si="33"/>
        <v>0</v>
      </c>
      <c r="I120" s="3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</row>
    <row r="121" spans="1:61" s="12" customFormat="1" ht="21.75" customHeight="1">
      <c r="A121" s="14" t="s">
        <v>76</v>
      </c>
      <c r="B121" s="10">
        <v>20000</v>
      </c>
      <c r="C121" s="10"/>
      <c r="D121" s="10">
        <f t="shared" si="29"/>
        <v>20000</v>
      </c>
      <c r="E121" s="10">
        <f t="shared" si="30"/>
        <v>0</v>
      </c>
      <c r="F121" s="10">
        <f t="shared" si="31"/>
        <v>0</v>
      </c>
      <c r="G121" s="10">
        <f t="shared" si="32"/>
        <v>20000</v>
      </c>
      <c r="H121" s="10">
        <f t="shared" si="33"/>
        <v>0</v>
      </c>
      <c r="I121" s="32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12" customFormat="1" ht="23.25" customHeight="1">
      <c r="A122" s="13" t="s">
        <v>77</v>
      </c>
      <c r="B122" s="10">
        <v>150</v>
      </c>
      <c r="C122" s="10"/>
      <c r="D122" s="10">
        <f t="shared" si="29"/>
        <v>150</v>
      </c>
      <c r="E122" s="10">
        <f t="shared" si="30"/>
        <v>0</v>
      </c>
      <c r="F122" s="10">
        <f t="shared" si="31"/>
        <v>0</v>
      </c>
      <c r="G122" s="10">
        <f t="shared" si="32"/>
        <v>150</v>
      </c>
      <c r="H122" s="10">
        <f t="shared" si="33"/>
        <v>0</v>
      </c>
      <c r="I122" s="32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12" customFormat="1" ht="24.75" customHeight="1">
      <c r="A123" s="13" t="s">
        <v>78</v>
      </c>
      <c r="B123" s="10">
        <v>200</v>
      </c>
      <c r="C123" s="10">
        <v>100</v>
      </c>
      <c r="D123" s="10">
        <f t="shared" si="29"/>
        <v>300</v>
      </c>
      <c r="E123" s="10">
        <f t="shared" si="30"/>
        <v>100</v>
      </c>
      <c r="F123" s="10">
        <f t="shared" si="31"/>
        <v>100</v>
      </c>
      <c r="G123" s="10">
        <f t="shared" si="32"/>
        <v>300</v>
      </c>
      <c r="H123" s="28">
        <f t="shared" si="33"/>
        <v>100</v>
      </c>
      <c r="I123" s="32" t="s">
        <v>216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14" customFormat="1" ht="21.75" customHeight="1">
      <c r="A124" s="20" t="s">
        <v>139</v>
      </c>
      <c r="B124" s="36">
        <v>2650</v>
      </c>
      <c r="C124" s="36"/>
      <c r="D124" s="36">
        <f t="shared" si="29"/>
        <v>2650</v>
      </c>
      <c r="E124" s="36">
        <f t="shared" si="30"/>
        <v>0</v>
      </c>
      <c r="F124" s="36">
        <f t="shared" si="31"/>
        <v>0</v>
      </c>
      <c r="G124" s="36">
        <f t="shared" si="32"/>
        <v>2650</v>
      </c>
      <c r="H124" s="10">
        <f t="shared" si="33"/>
        <v>0</v>
      </c>
      <c r="I124" s="3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</row>
    <row r="125" spans="1:61" s="14" customFormat="1" ht="21.75" customHeight="1">
      <c r="A125" s="20" t="s">
        <v>161</v>
      </c>
      <c r="B125" s="36">
        <v>695</v>
      </c>
      <c r="C125" s="36"/>
      <c r="D125" s="36">
        <f t="shared" si="29"/>
        <v>695</v>
      </c>
      <c r="E125" s="36">
        <f t="shared" si="30"/>
        <v>0</v>
      </c>
      <c r="F125" s="36">
        <f t="shared" si="31"/>
        <v>0</v>
      </c>
      <c r="G125" s="36">
        <f t="shared" si="32"/>
        <v>695</v>
      </c>
      <c r="H125" s="10">
        <f t="shared" si="33"/>
        <v>0</v>
      </c>
      <c r="I125" s="35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</row>
    <row r="126" spans="1:61" s="14" customFormat="1" ht="21.75" customHeight="1">
      <c r="A126" s="22" t="s">
        <v>153</v>
      </c>
      <c r="B126" s="42">
        <v>470</v>
      </c>
      <c r="C126" s="42"/>
      <c r="D126" s="42">
        <f t="shared" si="29"/>
        <v>470</v>
      </c>
      <c r="E126" s="42">
        <f t="shared" si="30"/>
        <v>0</v>
      </c>
      <c r="F126" s="42">
        <f t="shared" si="31"/>
        <v>0</v>
      </c>
      <c r="G126" s="42">
        <f t="shared" si="32"/>
        <v>470</v>
      </c>
      <c r="H126" s="10">
        <f t="shared" si="33"/>
        <v>0</v>
      </c>
      <c r="I126" s="4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</row>
    <row r="127" spans="1:61" s="47" customFormat="1" ht="24.75" customHeight="1">
      <c r="A127" s="9" t="s">
        <v>79</v>
      </c>
      <c r="B127" s="50">
        <f>SUM(B116:B126)</f>
        <v>93487</v>
      </c>
      <c r="C127" s="50">
        <f>SUM(C116:C126)</f>
        <v>100</v>
      </c>
      <c r="D127" s="50">
        <f t="shared" si="29"/>
        <v>93587</v>
      </c>
      <c r="E127" s="50">
        <f t="shared" si="30"/>
        <v>100</v>
      </c>
      <c r="F127" s="50">
        <f t="shared" si="31"/>
        <v>100</v>
      </c>
      <c r="G127" s="50">
        <f t="shared" si="32"/>
        <v>93587</v>
      </c>
      <c r="H127" s="29">
        <f t="shared" si="33"/>
        <v>100</v>
      </c>
      <c r="I127" s="5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1:61" s="47" customFormat="1" ht="24.75" customHeight="1">
      <c r="A128" s="3" t="s">
        <v>80</v>
      </c>
      <c r="B128" s="52"/>
      <c r="C128" s="52"/>
      <c r="D128" s="52"/>
      <c r="E128" s="52"/>
      <c r="F128" s="52"/>
      <c r="G128" s="52"/>
      <c r="H128" s="52"/>
      <c r="I128" s="3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1:61" s="14" customFormat="1" ht="21" customHeight="1">
      <c r="A129" s="20" t="s">
        <v>81</v>
      </c>
      <c r="B129" s="36">
        <f>2723+112-79</f>
        <v>2756</v>
      </c>
      <c r="C129" s="36"/>
      <c r="D129" s="36">
        <f aca="true" t="shared" si="34" ref="D129:D134">+B129+C129</f>
        <v>2756</v>
      </c>
      <c r="E129" s="36">
        <f aca="true" t="shared" si="35" ref="E129:E134">+D129-B129</f>
        <v>0</v>
      </c>
      <c r="F129" s="36">
        <f aca="true" t="shared" si="36" ref="F129:H134">+C129</f>
        <v>0</v>
      </c>
      <c r="G129" s="36">
        <f t="shared" si="36"/>
        <v>2756</v>
      </c>
      <c r="H129" s="36">
        <f t="shared" si="36"/>
        <v>0</v>
      </c>
      <c r="I129" s="3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</row>
    <row r="130" spans="1:61" s="14" customFormat="1" ht="21" customHeight="1">
      <c r="A130" s="14" t="s">
        <v>82</v>
      </c>
      <c r="B130" s="36">
        <v>80</v>
      </c>
      <c r="C130" s="36"/>
      <c r="D130" s="36">
        <f t="shared" si="34"/>
        <v>80</v>
      </c>
      <c r="E130" s="36">
        <f t="shared" si="35"/>
        <v>0</v>
      </c>
      <c r="F130" s="36">
        <f t="shared" si="36"/>
        <v>0</v>
      </c>
      <c r="G130" s="36">
        <f t="shared" si="36"/>
        <v>80</v>
      </c>
      <c r="H130" s="36">
        <f t="shared" si="36"/>
        <v>0</v>
      </c>
      <c r="I130" s="3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</row>
    <row r="131" spans="1:61" s="14" customFormat="1" ht="21" customHeight="1">
      <c r="A131" s="14" t="s">
        <v>83</v>
      </c>
      <c r="B131" s="36">
        <v>501</v>
      </c>
      <c r="C131" s="36"/>
      <c r="D131" s="36">
        <f t="shared" si="34"/>
        <v>501</v>
      </c>
      <c r="E131" s="36">
        <f t="shared" si="35"/>
        <v>0</v>
      </c>
      <c r="F131" s="36">
        <f t="shared" si="36"/>
        <v>0</v>
      </c>
      <c r="G131" s="36">
        <f t="shared" si="36"/>
        <v>501</v>
      </c>
      <c r="H131" s="36">
        <f t="shared" si="36"/>
        <v>0</v>
      </c>
      <c r="I131" s="3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</row>
    <row r="132" spans="1:61" s="14" customFormat="1" ht="24" customHeight="1">
      <c r="A132" s="14" t="s">
        <v>84</v>
      </c>
      <c r="B132" s="36">
        <f>625+200</f>
        <v>825</v>
      </c>
      <c r="C132" s="36"/>
      <c r="D132" s="36">
        <f t="shared" si="34"/>
        <v>825</v>
      </c>
      <c r="E132" s="36">
        <f t="shared" si="35"/>
        <v>0</v>
      </c>
      <c r="F132" s="36">
        <f t="shared" si="36"/>
        <v>0</v>
      </c>
      <c r="G132" s="36">
        <f t="shared" si="36"/>
        <v>825</v>
      </c>
      <c r="H132" s="36">
        <f t="shared" si="36"/>
        <v>0</v>
      </c>
      <c r="I132" s="3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</row>
    <row r="133" spans="1:61" s="12" customFormat="1" ht="22.5" customHeight="1">
      <c r="A133" s="18" t="s">
        <v>128</v>
      </c>
      <c r="B133" s="10">
        <f>1500+763</f>
        <v>2263</v>
      </c>
      <c r="C133" s="10">
        <v>-1500</v>
      </c>
      <c r="D133" s="10">
        <f t="shared" si="34"/>
        <v>763</v>
      </c>
      <c r="E133" s="10">
        <f t="shared" si="35"/>
        <v>-1500</v>
      </c>
      <c r="F133" s="10">
        <f t="shared" si="36"/>
        <v>-1500</v>
      </c>
      <c r="G133" s="10">
        <f t="shared" si="36"/>
        <v>763</v>
      </c>
      <c r="H133" s="36">
        <f t="shared" si="36"/>
        <v>-1500</v>
      </c>
      <c r="I133" s="32" t="s">
        <v>215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47" customFormat="1" ht="24.75" customHeight="1">
      <c r="A134" s="9" t="s">
        <v>85</v>
      </c>
      <c r="B134" s="50">
        <f>SUM(B129:B133)</f>
        <v>6425</v>
      </c>
      <c r="C134" s="50">
        <f>SUM(C129:C133)</f>
        <v>-1500</v>
      </c>
      <c r="D134" s="50">
        <f t="shared" si="34"/>
        <v>4925</v>
      </c>
      <c r="E134" s="50">
        <f t="shared" si="35"/>
        <v>-1500</v>
      </c>
      <c r="F134" s="50">
        <f t="shared" si="36"/>
        <v>-1500</v>
      </c>
      <c r="G134" s="50">
        <f t="shared" si="36"/>
        <v>4925</v>
      </c>
      <c r="H134" s="50">
        <f t="shared" si="36"/>
        <v>-1500</v>
      </c>
      <c r="I134" s="5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61" s="47" customFormat="1" ht="24.75" customHeight="1">
      <c r="A135" s="3" t="s">
        <v>86</v>
      </c>
      <c r="B135" s="59"/>
      <c r="C135" s="59"/>
      <c r="D135" s="59"/>
      <c r="E135" s="59"/>
      <c r="F135" s="59"/>
      <c r="G135" s="59"/>
      <c r="H135" s="59"/>
      <c r="I135" s="3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1:61" s="14" customFormat="1" ht="19.5" customHeight="1">
      <c r="A136" s="20" t="s">
        <v>87</v>
      </c>
      <c r="B136" s="36">
        <v>2225</v>
      </c>
      <c r="C136" s="36"/>
      <c r="D136" s="36">
        <f aca="true" t="shared" si="37" ref="D136:D141">+B136+C136</f>
        <v>2225</v>
      </c>
      <c r="E136" s="36">
        <f aca="true" t="shared" si="38" ref="E136:E141">+D136-B136</f>
        <v>0</v>
      </c>
      <c r="F136" s="36">
        <f aca="true" t="shared" si="39" ref="F136:H140">+C136</f>
        <v>0</v>
      </c>
      <c r="G136" s="36">
        <f t="shared" si="39"/>
        <v>2225</v>
      </c>
      <c r="H136" s="36">
        <f t="shared" si="39"/>
        <v>0</v>
      </c>
      <c r="I136" s="3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</row>
    <row r="137" spans="1:61" s="14" customFormat="1" ht="28.5" customHeight="1">
      <c r="A137" s="14" t="s">
        <v>187</v>
      </c>
      <c r="B137" s="36">
        <v>745</v>
      </c>
      <c r="C137" s="36"/>
      <c r="D137" s="36">
        <f t="shared" si="37"/>
        <v>745</v>
      </c>
      <c r="E137" s="36">
        <f t="shared" si="38"/>
        <v>0</v>
      </c>
      <c r="F137" s="36">
        <f t="shared" si="39"/>
        <v>0</v>
      </c>
      <c r="G137" s="36">
        <f t="shared" si="39"/>
        <v>745</v>
      </c>
      <c r="H137" s="36">
        <f t="shared" si="39"/>
        <v>0</v>
      </c>
      <c r="I137" s="3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</row>
    <row r="138" spans="1:61" s="12" customFormat="1" ht="21.75" customHeight="1">
      <c r="A138" s="18" t="s">
        <v>88</v>
      </c>
      <c r="B138" s="10">
        <v>1500</v>
      </c>
      <c r="C138" s="10"/>
      <c r="D138" s="10">
        <f t="shared" si="37"/>
        <v>1500</v>
      </c>
      <c r="E138" s="10">
        <f t="shared" si="38"/>
        <v>0</v>
      </c>
      <c r="F138" s="10">
        <f t="shared" si="39"/>
        <v>0</v>
      </c>
      <c r="G138" s="10">
        <f t="shared" si="39"/>
        <v>1500</v>
      </c>
      <c r="H138" s="10">
        <f t="shared" si="39"/>
        <v>0</v>
      </c>
      <c r="I138" s="32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58" customFormat="1" ht="25.5" customHeight="1">
      <c r="A139" s="14" t="s">
        <v>137</v>
      </c>
      <c r="B139" s="10">
        <v>263</v>
      </c>
      <c r="C139" s="10"/>
      <c r="D139" s="10">
        <f t="shared" si="37"/>
        <v>263</v>
      </c>
      <c r="E139" s="10">
        <f t="shared" si="38"/>
        <v>0</v>
      </c>
      <c r="F139" s="10">
        <f>+C139</f>
        <v>0</v>
      </c>
      <c r="G139" s="36">
        <f t="shared" si="39"/>
        <v>263</v>
      </c>
      <c r="H139" s="10">
        <f>+E139</f>
        <v>0</v>
      </c>
      <c r="I139" s="32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</row>
    <row r="140" spans="1:61" s="58" customFormat="1" ht="25.5" customHeight="1">
      <c r="A140" s="14" t="s">
        <v>195</v>
      </c>
      <c r="B140" s="10">
        <v>0</v>
      </c>
      <c r="C140" s="10">
        <v>350</v>
      </c>
      <c r="D140" s="10">
        <f t="shared" si="37"/>
        <v>350</v>
      </c>
      <c r="E140" s="10">
        <f t="shared" si="38"/>
        <v>350</v>
      </c>
      <c r="F140" s="10">
        <f>+C140</f>
        <v>350</v>
      </c>
      <c r="G140" s="36">
        <f t="shared" si="39"/>
        <v>350</v>
      </c>
      <c r="H140" s="28">
        <f>+E140</f>
        <v>350</v>
      </c>
      <c r="I140" s="21" t="s">
        <v>121</v>
      </c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</row>
    <row r="141" spans="1:61" s="47" customFormat="1" ht="24.75" customHeight="1">
      <c r="A141" s="9" t="s">
        <v>89</v>
      </c>
      <c r="B141" s="50">
        <f>SUM(B136:B140)</f>
        <v>4733</v>
      </c>
      <c r="C141" s="50">
        <f>SUM(C136:C140)</f>
        <v>350</v>
      </c>
      <c r="D141" s="50">
        <f t="shared" si="37"/>
        <v>5083</v>
      </c>
      <c r="E141" s="50">
        <f t="shared" si="38"/>
        <v>350</v>
      </c>
      <c r="F141" s="50">
        <f>+C141</f>
        <v>350</v>
      </c>
      <c r="G141" s="50">
        <f>+D141</f>
        <v>5083</v>
      </c>
      <c r="H141" s="50">
        <f>+E141</f>
        <v>350</v>
      </c>
      <c r="I141" s="5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1:61" s="47" customFormat="1" ht="24.75" customHeight="1">
      <c r="A142" s="3" t="s">
        <v>90</v>
      </c>
      <c r="B142" s="52"/>
      <c r="C142" s="52"/>
      <c r="D142" s="52"/>
      <c r="E142" s="52"/>
      <c r="F142" s="52"/>
      <c r="G142" s="52"/>
      <c r="H142" s="52"/>
      <c r="I142" s="3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1:61" s="14" customFormat="1" ht="15.75" customHeight="1">
      <c r="A143" s="14" t="s">
        <v>188</v>
      </c>
      <c r="B143" s="36">
        <f>1200+20000</f>
        <v>21200</v>
      </c>
      <c r="C143" s="36"/>
      <c r="D143" s="36">
        <f aca="true" t="shared" si="40" ref="D143:D168">+B143+C143</f>
        <v>21200</v>
      </c>
      <c r="E143" s="36">
        <f aca="true" t="shared" si="41" ref="E143:E168">+D143-B143</f>
        <v>0</v>
      </c>
      <c r="F143" s="36">
        <f aca="true" t="shared" si="42" ref="F143:F168">+C143</f>
        <v>0</v>
      </c>
      <c r="G143" s="36">
        <f aca="true" t="shared" si="43" ref="G143:G168">+D143</f>
        <v>21200</v>
      </c>
      <c r="H143" s="36">
        <f aca="true" t="shared" si="44" ref="H143:H168">+E143</f>
        <v>0</v>
      </c>
      <c r="I143" s="3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</row>
    <row r="144" spans="1:61" s="12" customFormat="1" ht="16.5" customHeight="1">
      <c r="A144" s="14" t="s">
        <v>91</v>
      </c>
      <c r="B144" s="10">
        <v>1000</v>
      </c>
      <c r="C144" s="10"/>
      <c r="D144" s="10">
        <f t="shared" si="40"/>
        <v>1000</v>
      </c>
      <c r="E144" s="10">
        <f t="shared" si="41"/>
        <v>0</v>
      </c>
      <c r="F144" s="10">
        <f t="shared" si="42"/>
        <v>0</v>
      </c>
      <c r="G144" s="10">
        <f t="shared" si="43"/>
        <v>1000</v>
      </c>
      <c r="H144" s="10">
        <f t="shared" si="44"/>
        <v>0</v>
      </c>
      <c r="I144" s="32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12" customFormat="1" ht="16.5" customHeight="1">
      <c r="A145" s="14" t="s">
        <v>92</v>
      </c>
      <c r="B145" s="10">
        <v>6000</v>
      </c>
      <c r="C145" s="10">
        <v>7500</v>
      </c>
      <c r="D145" s="10">
        <f t="shared" si="40"/>
        <v>13500</v>
      </c>
      <c r="E145" s="10">
        <f t="shared" si="41"/>
        <v>7500</v>
      </c>
      <c r="F145" s="10">
        <f t="shared" si="42"/>
        <v>7500</v>
      </c>
      <c r="G145" s="10">
        <f t="shared" si="43"/>
        <v>13500</v>
      </c>
      <c r="H145" s="28">
        <f t="shared" si="44"/>
        <v>7500</v>
      </c>
      <c r="I145" s="32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12" customFormat="1" ht="16.5" customHeight="1">
      <c r="A146" s="14" t="s">
        <v>93</v>
      </c>
      <c r="B146" s="10">
        <v>8000</v>
      </c>
      <c r="C146" s="10"/>
      <c r="D146" s="10">
        <f t="shared" si="40"/>
        <v>8000</v>
      </c>
      <c r="E146" s="10">
        <f t="shared" si="41"/>
        <v>0</v>
      </c>
      <c r="F146" s="10">
        <f t="shared" si="42"/>
        <v>0</v>
      </c>
      <c r="G146" s="10">
        <f t="shared" si="43"/>
        <v>8000</v>
      </c>
      <c r="H146" s="10">
        <f t="shared" si="44"/>
        <v>0</v>
      </c>
      <c r="I146" s="32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14" customFormat="1" ht="18" customHeight="1">
      <c r="A147" s="15" t="s">
        <v>189</v>
      </c>
      <c r="B147" s="36">
        <f>2610+3000</f>
        <v>5610</v>
      </c>
      <c r="C147" s="36"/>
      <c r="D147" s="36">
        <f t="shared" si="40"/>
        <v>5610</v>
      </c>
      <c r="E147" s="36">
        <f t="shared" si="41"/>
        <v>0</v>
      </c>
      <c r="F147" s="36">
        <f t="shared" si="42"/>
        <v>0</v>
      </c>
      <c r="G147" s="36">
        <f t="shared" si="43"/>
        <v>5610</v>
      </c>
      <c r="H147" s="36">
        <f t="shared" si="44"/>
        <v>0</v>
      </c>
      <c r="I147" s="35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</row>
    <row r="148" spans="1:61" s="60" customFormat="1" ht="55.5" customHeight="1">
      <c r="A148" s="60" t="s">
        <v>190</v>
      </c>
      <c r="B148" s="61">
        <f>937+6000+5000-1348+1711</f>
        <v>12300</v>
      </c>
      <c r="C148" s="61">
        <f>-8085-219-350-450+6000-375</f>
        <v>-3479</v>
      </c>
      <c r="D148" s="61">
        <f t="shared" si="40"/>
        <v>8821</v>
      </c>
      <c r="E148" s="61">
        <f t="shared" si="41"/>
        <v>-3479</v>
      </c>
      <c r="F148" s="61">
        <f t="shared" si="42"/>
        <v>-3479</v>
      </c>
      <c r="G148" s="61">
        <f t="shared" si="43"/>
        <v>8821</v>
      </c>
      <c r="H148" s="34">
        <f t="shared" si="44"/>
        <v>-3479</v>
      </c>
      <c r="I148" s="90" t="s">
        <v>217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</row>
    <row r="149" spans="1:61" s="12" customFormat="1" ht="20.25" customHeight="1">
      <c r="A149" s="18" t="s">
        <v>94</v>
      </c>
      <c r="B149" s="10">
        <v>2000</v>
      </c>
      <c r="C149" s="10"/>
      <c r="D149" s="10">
        <f t="shared" si="40"/>
        <v>2000</v>
      </c>
      <c r="E149" s="10">
        <f t="shared" si="41"/>
        <v>0</v>
      </c>
      <c r="F149" s="10">
        <f t="shared" si="42"/>
        <v>0</v>
      </c>
      <c r="G149" s="10">
        <f t="shared" si="43"/>
        <v>2000</v>
      </c>
      <c r="H149" s="10">
        <f t="shared" si="44"/>
        <v>0</v>
      </c>
      <c r="I149" s="32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14" customFormat="1" ht="25.5" customHeight="1">
      <c r="A150" s="24" t="s">
        <v>198</v>
      </c>
      <c r="B150" s="36">
        <v>1250</v>
      </c>
      <c r="C150" s="36"/>
      <c r="D150" s="36">
        <f t="shared" si="40"/>
        <v>1250</v>
      </c>
      <c r="E150" s="36">
        <f t="shared" si="41"/>
        <v>0</v>
      </c>
      <c r="F150" s="36">
        <f t="shared" si="42"/>
        <v>0</v>
      </c>
      <c r="G150" s="36">
        <f t="shared" si="43"/>
        <v>1250</v>
      </c>
      <c r="H150" s="36">
        <f t="shared" si="44"/>
        <v>0</v>
      </c>
      <c r="I150" s="3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</row>
    <row r="151" spans="1:61" s="12" customFormat="1" ht="27.75" customHeight="1">
      <c r="A151" s="56" t="s">
        <v>95</v>
      </c>
      <c r="B151" s="38">
        <v>3375</v>
      </c>
      <c r="C151" s="38"/>
      <c r="D151" s="38">
        <f t="shared" si="40"/>
        <v>3375</v>
      </c>
      <c r="E151" s="38">
        <f t="shared" si="41"/>
        <v>0</v>
      </c>
      <c r="F151" s="38">
        <f t="shared" si="42"/>
        <v>0</v>
      </c>
      <c r="G151" s="38">
        <f t="shared" si="43"/>
        <v>3375</v>
      </c>
      <c r="H151" s="38">
        <f t="shared" si="44"/>
        <v>0</v>
      </c>
      <c r="I151" s="43" t="s">
        <v>180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s="14" customFormat="1" ht="30.75" customHeight="1">
      <c r="A152" s="24" t="s">
        <v>125</v>
      </c>
      <c r="B152" s="36">
        <v>1563</v>
      </c>
      <c r="C152" s="36"/>
      <c r="D152" s="36">
        <f t="shared" si="40"/>
        <v>1563</v>
      </c>
      <c r="E152" s="36">
        <f t="shared" si="41"/>
        <v>0</v>
      </c>
      <c r="F152" s="36">
        <f t="shared" si="42"/>
        <v>0</v>
      </c>
      <c r="G152" s="36">
        <f t="shared" si="43"/>
        <v>1563</v>
      </c>
      <c r="H152" s="36">
        <f t="shared" si="44"/>
        <v>0</v>
      </c>
      <c r="I152" s="3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1:61" s="14" customFormat="1" ht="21.75" customHeight="1">
      <c r="A153" s="14" t="s">
        <v>96</v>
      </c>
      <c r="B153" s="36">
        <v>0</v>
      </c>
      <c r="C153" s="36"/>
      <c r="D153" s="36">
        <f t="shared" si="40"/>
        <v>0</v>
      </c>
      <c r="E153" s="36">
        <f t="shared" si="41"/>
        <v>0</v>
      </c>
      <c r="F153" s="36">
        <f t="shared" si="42"/>
        <v>0</v>
      </c>
      <c r="G153" s="36">
        <f t="shared" si="43"/>
        <v>0</v>
      </c>
      <c r="H153" s="36">
        <f t="shared" si="44"/>
        <v>0</v>
      </c>
      <c r="I153" s="3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</row>
    <row r="154" spans="1:61" s="12" customFormat="1" ht="18.75" customHeight="1">
      <c r="A154" s="18" t="s">
        <v>97</v>
      </c>
      <c r="B154" s="10">
        <v>0</v>
      </c>
      <c r="C154" s="10"/>
      <c r="D154" s="10">
        <f t="shared" si="40"/>
        <v>0</v>
      </c>
      <c r="E154" s="10">
        <f t="shared" si="41"/>
        <v>0</v>
      </c>
      <c r="F154" s="10">
        <f t="shared" si="42"/>
        <v>0</v>
      </c>
      <c r="G154" s="10">
        <f t="shared" si="43"/>
        <v>0</v>
      </c>
      <c r="H154" s="10">
        <f t="shared" si="44"/>
        <v>0</v>
      </c>
      <c r="I154" s="35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s="12" customFormat="1" ht="18" customHeight="1">
      <c r="A155" s="18" t="s">
        <v>99</v>
      </c>
      <c r="B155" s="10">
        <v>2469</v>
      </c>
      <c r="C155" s="10"/>
      <c r="D155" s="10">
        <f t="shared" si="40"/>
        <v>2469</v>
      </c>
      <c r="E155" s="10">
        <f t="shared" si="41"/>
        <v>0</v>
      </c>
      <c r="F155" s="10">
        <f t="shared" si="42"/>
        <v>0</v>
      </c>
      <c r="G155" s="10">
        <f t="shared" si="43"/>
        <v>2469</v>
      </c>
      <c r="H155" s="10">
        <f t="shared" si="44"/>
        <v>0</v>
      </c>
      <c r="I155" s="32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s="12" customFormat="1" ht="19.5" customHeight="1">
      <c r="A156" s="18" t="s">
        <v>100</v>
      </c>
      <c r="B156" s="10">
        <v>100</v>
      </c>
      <c r="C156" s="10"/>
      <c r="D156" s="10">
        <f t="shared" si="40"/>
        <v>100</v>
      </c>
      <c r="E156" s="10">
        <f t="shared" si="41"/>
        <v>0</v>
      </c>
      <c r="F156" s="10">
        <f t="shared" si="42"/>
        <v>0</v>
      </c>
      <c r="G156" s="10">
        <f t="shared" si="43"/>
        <v>100</v>
      </c>
      <c r="H156" s="10">
        <f t="shared" si="44"/>
        <v>0</v>
      </c>
      <c r="I156" s="32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s="12" customFormat="1" ht="20.25" customHeight="1">
      <c r="A157" s="18" t="s">
        <v>101</v>
      </c>
      <c r="B157" s="10">
        <v>1875</v>
      </c>
      <c r="C157" s="10"/>
      <c r="D157" s="10">
        <f t="shared" si="40"/>
        <v>1875</v>
      </c>
      <c r="E157" s="10">
        <f t="shared" si="41"/>
        <v>0</v>
      </c>
      <c r="F157" s="10">
        <f t="shared" si="42"/>
        <v>0</v>
      </c>
      <c r="G157" s="10">
        <f t="shared" si="43"/>
        <v>1875</v>
      </c>
      <c r="H157" s="10">
        <f t="shared" si="44"/>
        <v>0</v>
      </c>
      <c r="I157" s="32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s="12" customFormat="1" ht="18.75" customHeight="1">
      <c r="A158" s="18" t="s">
        <v>102</v>
      </c>
      <c r="B158" s="10">
        <v>1013</v>
      </c>
      <c r="C158" s="10"/>
      <c r="D158" s="10">
        <f t="shared" si="40"/>
        <v>1013</v>
      </c>
      <c r="E158" s="10">
        <f t="shared" si="41"/>
        <v>0</v>
      </c>
      <c r="F158" s="10">
        <f t="shared" si="42"/>
        <v>0</v>
      </c>
      <c r="G158" s="10">
        <f t="shared" si="43"/>
        <v>1013</v>
      </c>
      <c r="H158" s="10">
        <f t="shared" si="44"/>
        <v>0</v>
      </c>
      <c r="I158" s="32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s="12" customFormat="1" ht="18.75" customHeight="1">
      <c r="A159" s="18" t="s">
        <v>130</v>
      </c>
      <c r="B159" s="10">
        <v>100</v>
      </c>
      <c r="C159" s="10">
        <v>300</v>
      </c>
      <c r="D159" s="10">
        <f t="shared" si="40"/>
        <v>400</v>
      </c>
      <c r="E159" s="10">
        <f t="shared" si="41"/>
        <v>300</v>
      </c>
      <c r="F159" s="10">
        <f t="shared" si="42"/>
        <v>300</v>
      </c>
      <c r="G159" s="10">
        <f t="shared" si="43"/>
        <v>400</v>
      </c>
      <c r="H159" s="28">
        <f t="shared" si="44"/>
        <v>300</v>
      </c>
      <c r="I159" s="2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s="12" customFormat="1" ht="18.75" customHeight="1">
      <c r="A160" s="18" t="s">
        <v>135</v>
      </c>
      <c r="B160" s="10">
        <v>120</v>
      </c>
      <c r="C160" s="10"/>
      <c r="D160" s="10">
        <f t="shared" si="40"/>
        <v>120</v>
      </c>
      <c r="E160" s="10">
        <f t="shared" si="41"/>
        <v>0</v>
      </c>
      <c r="F160" s="10">
        <f t="shared" si="42"/>
        <v>0</v>
      </c>
      <c r="G160" s="10">
        <f t="shared" si="43"/>
        <v>120</v>
      </c>
      <c r="H160" s="10">
        <f t="shared" si="44"/>
        <v>0</v>
      </c>
      <c r="I160" s="32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s="12" customFormat="1" ht="18.75" customHeight="1">
      <c r="A161" s="18" t="s">
        <v>120</v>
      </c>
      <c r="B161" s="10">
        <v>210</v>
      </c>
      <c r="C161" s="10"/>
      <c r="D161" s="10">
        <f t="shared" si="40"/>
        <v>210</v>
      </c>
      <c r="E161" s="10">
        <f t="shared" si="41"/>
        <v>0</v>
      </c>
      <c r="F161" s="10">
        <f t="shared" si="42"/>
        <v>0</v>
      </c>
      <c r="G161" s="10">
        <f t="shared" si="43"/>
        <v>210</v>
      </c>
      <c r="H161" s="10">
        <f t="shared" si="44"/>
        <v>0</v>
      </c>
      <c r="I161" s="2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s="12" customFormat="1" ht="26.25" customHeight="1">
      <c r="A162" s="18" t="s">
        <v>142</v>
      </c>
      <c r="B162" s="10">
        <v>2875</v>
      </c>
      <c r="C162" s="10"/>
      <c r="D162" s="10">
        <f t="shared" si="40"/>
        <v>2875</v>
      </c>
      <c r="E162" s="10">
        <f t="shared" si="41"/>
        <v>0</v>
      </c>
      <c r="F162" s="10">
        <f t="shared" si="42"/>
        <v>0</v>
      </c>
      <c r="G162" s="10">
        <f t="shared" si="43"/>
        <v>2875</v>
      </c>
      <c r="H162" s="10">
        <f t="shared" si="44"/>
        <v>0</v>
      </c>
      <c r="I162" s="2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s="12" customFormat="1" ht="18.75" customHeight="1">
      <c r="A163" s="18" t="s">
        <v>98</v>
      </c>
      <c r="B163" s="10">
        <v>675</v>
      </c>
      <c r="C163" s="10"/>
      <c r="D163" s="10">
        <f>+B163+C163</f>
        <v>675</v>
      </c>
      <c r="E163" s="10">
        <f>+D163-B163</f>
        <v>0</v>
      </c>
      <c r="F163" s="10">
        <f>+C163</f>
        <v>0</v>
      </c>
      <c r="G163" s="10">
        <f>+D163</f>
        <v>675</v>
      </c>
      <c r="H163" s="10">
        <f>+E163</f>
        <v>0</v>
      </c>
      <c r="I163" s="53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s="12" customFormat="1" ht="18.75" customHeight="1">
      <c r="A164" s="18" t="s">
        <v>211</v>
      </c>
      <c r="B164" s="10">
        <v>0</v>
      </c>
      <c r="C164" s="10">
        <v>375</v>
      </c>
      <c r="D164" s="10">
        <f t="shared" si="40"/>
        <v>375</v>
      </c>
      <c r="E164" s="10">
        <f t="shared" si="41"/>
        <v>375</v>
      </c>
      <c r="F164" s="10">
        <f t="shared" si="42"/>
        <v>375</v>
      </c>
      <c r="G164" s="10">
        <f t="shared" si="43"/>
        <v>375</v>
      </c>
      <c r="H164" s="28">
        <f t="shared" si="44"/>
        <v>375</v>
      </c>
      <c r="I164" s="21" t="s">
        <v>121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s="12" customFormat="1" ht="18.75" customHeight="1">
      <c r="A165" s="18" t="s">
        <v>213</v>
      </c>
      <c r="B165" s="10">
        <v>0</v>
      </c>
      <c r="C165" s="10">
        <v>431</v>
      </c>
      <c r="D165" s="10">
        <f t="shared" si="40"/>
        <v>431</v>
      </c>
      <c r="E165" s="10">
        <f t="shared" si="41"/>
        <v>431</v>
      </c>
      <c r="F165" s="10">
        <f t="shared" si="42"/>
        <v>431</v>
      </c>
      <c r="G165" s="10">
        <f t="shared" si="43"/>
        <v>431</v>
      </c>
      <c r="H165" s="28">
        <f t="shared" si="44"/>
        <v>431</v>
      </c>
      <c r="I165" s="32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s="12" customFormat="1" ht="18.75" customHeight="1" hidden="1" outlineLevel="1">
      <c r="A166" s="18"/>
      <c r="B166" s="10"/>
      <c r="C166" s="10"/>
      <c r="D166" s="10">
        <f t="shared" si="40"/>
        <v>0</v>
      </c>
      <c r="E166" s="10">
        <f t="shared" si="41"/>
        <v>0</v>
      </c>
      <c r="F166" s="10">
        <f t="shared" si="42"/>
        <v>0</v>
      </c>
      <c r="G166" s="10">
        <f t="shared" si="43"/>
        <v>0</v>
      </c>
      <c r="H166" s="28">
        <f t="shared" si="44"/>
        <v>0</v>
      </c>
      <c r="I166" s="2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s="47" customFormat="1" ht="24.75" customHeight="1" collapsed="1">
      <c r="A167" s="9" t="s">
        <v>103</v>
      </c>
      <c r="B167" s="50">
        <f>SUM(B143:B166)</f>
        <v>71735</v>
      </c>
      <c r="C167" s="50">
        <f>SUM(C143:C166)</f>
        <v>5127</v>
      </c>
      <c r="D167" s="50">
        <f t="shared" si="40"/>
        <v>76862</v>
      </c>
      <c r="E167" s="50">
        <f t="shared" si="41"/>
        <v>5127</v>
      </c>
      <c r="F167" s="50">
        <f t="shared" si="42"/>
        <v>5127</v>
      </c>
      <c r="G167" s="50">
        <f t="shared" si="43"/>
        <v>76862</v>
      </c>
      <c r="H167" s="29">
        <f t="shared" si="44"/>
        <v>5127</v>
      </c>
      <c r="I167" s="5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1:61" s="67" customFormat="1" ht="28.5" customHeight="1" hidden="1" outlineLevel="1">
      <c r="A168" s="63" t="s">
        <v>104</v>
      </c>
      <c r="B168" s="64">
        <f>+B24+B49+B53+B87+B97+B103+B114+B127+B134+B141+B167</f>
        <v>2273192</v>
      </c>
      <c r="C168" s="64">
        <f>+C24+C49+C53+C87+C97+C103+C114+C127+C134+C141+C167</f>
        <v>-11796</v>
      </c>
      <c r="D168" s="64">
        <f t="shared" si="40"/>
        <v>2261396</v>
      </c>
      <c r="E168" s="64">
        <f t="shared" si="41"/>
        <v>-11796</v>
      </c>
      <c r="F168" s="64">
        <f t="shared" si="42"/>
        <v>-11796</v>
      </c>
      <c r="G168" s="64">
        <f t="shared" si="43"/>
        <v>2261396</v>
      </c>
      <c r="H168" s="30">
        <f t="shared" si="44"/>
        <v>-11796</v>
      </c>
      <c r="I168" s="65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</row>
    <row r="169" spans="1:61" s="71" customFormat="1" ht="17.25" customHeight="1" collapsed="1">
      <c r="A169" s="68" t="s">
        <v>105</v>
      </c>
      <c r="B169" s="69"/>
      <c r="C169" s="69"/>
      <c r="D169" s="69"/>
      <c r="E169" s="69"/>
      <c r="F169" s="69"/>
      <c r="G169" s="69"/>
      <c r="H169" s="69"/>
      <c r="I169" s="53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</row>
    <row r="170" spans="1:61" s="12" customFormat="1" ht="17.25" customHeight="1">
      <c r="A170" s="14" t="s">
        <v>106</v>
      </c>
      <c r="B170" s="10">
        <v>59485</v>
      </c>
      <c r="C170" s="10"/>
      <c r="D170" s="10">
        <f aca="true" t="shared" si="45" ref="D170:D176">+B170+C170</f>
        <v>59485</v>
      </c>
      <c r="E170" s="10">
        <f aca="true" t="shared" si="46" ref="E170:E176">+D170-B170</f>
        <v>0</v>
      </c>
      <c r="F170" s="10">
        <f aca="true" t="shared" si="47" ref="F170:H176">+C170</f>
        <v>0</v>
      </c>
      <c r="G170" s="10">
        <f t="shared" si="47"/>
        <v>59485</v>
      </c>
      <c r="H170" s="10">
        <f t="shared" si="47"/>
        <v>0</v>
      </c>
      <c r="I170" s="32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</row>
    <row r="171" spans="1:61" s="12" customFormat="1" ht="17.25" customHeight="1">
      <c r="A171" s="14" t="s">
        <v>107</v>
      </c>
      <c r="B171" s="10">
        <v>40095</v>
      </c>
      <c r="C171" s="10"/>
      <c r="D171" s="10">
        <f t="shared" si="45"/>
        <v>40095</v>
      </c>
      <c r="E171" s="10">
        <f t="shared" si="46"/>
        <v>0</v>
      </c>
      <c r="F171" s="10">
        <f t="shared" si="47"/>
        <v>0</v>
      </c>
      <c r="G171" s="10">
        <f t="shared" si="47"/>
        <v>40095</v>
      </c>
      <c r="H171" s="10">
        <f t="shared" si="47"/>
        <v>0</v>
      </c>
      <c r="I171" s="72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</row>
    <row r="172" spans="1:61" s="12" customFormat="1" ht="17.25" customHeight="1">
      <c r="A172" s="14" t="s">
        <v>191</v>
      </c>
      <c r="B172" s="10">
        <v>54516</v>
      </c>
      <c r="C172" s="10"/>
      <c r="D172" s="10">
        <f t="shared" si="45"/>
        <v>54516</v>
      </c>
      <c r="E172" s="10">
        <f t="shared" si="46"/>
        <v>0</v>
      </c>
      <c r="F172" s="10">
        <f t="shared" si="47"/>
        <v>0</v>
      </c>
      <c r="G172" s="10">
        <f t="shared" si="47"/>
        <v>54516</v>
      </c>
      <c r="H172" s="10">
        <f t="shared" si="47"/>
        <v>0</v>
      </c>
      <c r="I172" s="32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1" s="12" customFormat="1" ht="17.25" customHeight="1">
      <c r="A173" s="14" t="s">
        <v>108</v>
      </c>
      <c r="B173" s="10">
        <v>25000</v>
      </c>
      <c r="C173" s="10"/>
      <c r="D173" s="10">
        <f t="shared" si="45"/>
        <v>25000</v>
      </c>
      <c r="E173" s="10">
        <f t="shared" si="46"/>
        <v>0</v>
      </c>
      <c r="F173" s="10">
        <f t="shared" si="47"/>
        <v>0</v>
      </c>
      <c r="G173" s="10">
        <f t="shared" si="47"/>
        <v>25000</v>
      </c>
      <c r="H173" s="10">
        <f t="shared" si="47"/>
        <v>0</v>
      </c>
      <c r="I173" s="32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</row>
    <row r="174" spans="1:61" s="14" customFormat="1" ht="15.75" customHeight="1">
      <c r="A174" s="14" t="s">
        <v>156</v>
      </c>
      <c r="B174" s="36">
        <v>3975</v>
      </c>
      <c r="C174" s="36"/>
      <c r="D174" s="36">
        <f t="shared" si="45"/>
        <v>3975</v>
      </c>
      <c r="E174" s="36">
        <f t="shared" si="46"/>
        <v>0</v>
      </c>
      <c r="F174" s="36">
        <f t="shared" si="47"/>
        <v>0</v>
      </c>
      <c r="G174" s="36">
        <f t="shared" si="47"/>
        <v>3975</v>
      </c>
      <c r="H174" s="10">
        <f t="shared" si="47"/>
        <v>0</v>
      </c>
      <c r="I174" s="35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</row>
    <row r="175" spans="1:61" s="47" customFormat="1" ht="19.5" customHeight="1">
      <c r="A175" s="16" t="s">
        <v>109</v>
      </c>
      <c r="B175" s="50">
        <f>SUM(B170:B174)</f>
        <v>183071</v>
      </c>
      <c r="C175" s="50">
        <f>SUM(C170:C174)</f>
        <v>0</v>
      </c>
      <c r="D175" s="50">
        <f t="shared" si="45"/>
        <v>183071</v>
      </c>
      <c r="E175" s="50">
        <f t="shared" si="46"/>
        <v>0</v>
      </c>
      <c r="F175" s="50">
        <f t="shared" si="47"/>
        <v>0</v>
      </c>
      <c r="G175" s="50">
        <f t="shared" si="47"/>
        <v>183071</v>
      </c>
      <c r="H175" s="29">
        <f t="shared" si="47"/>
        <v>0</v>
      </c>
      <c r="I175" s="5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  <row r="176" spans="1:61" s="77" customFormat="1" ht="27.75" customHeight="1">
      <c r="A176" s="73" t="s">
        <v>110</v>
      </c>
      <c r="B176" s="74">
        <f>+B168+B175</f>
        <v>2456263</v>
      </c>
      <c r="C176" s="74">
        <f>+C168+C175</f>
        <v>-11796</v>
      </c>
      <c r="D176" s="74">
        <f t="shared" si="45"/>
        <v>2444467</v>
      </c>
      <c r="E176" s="74">
        <f t="shared" si="46"/>
        <v>-11796</v>
      </c>
      <c r="F176" s="74">
        <f t="shared" si="47"/>
        <v>-11796</v>
      </c>
      <c r="G176" s="74">
        <f t="shared" si="47"/>
        <v>2444467</v>
      </c>
      <c r="H176" s="30">
        <f t="shared" si="47"/>
        <v>-11796</v>
      </c>
      <c r="I176" s="75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</row>
    <row r="177" spans="1:61" s="58" customFormat="1" ht="40.5" customHeight="1" hidden="1" outlineLevel="1">
      <c r="A177" s="78" t="s">
        <v>133</v>
      </c>
      <c r="B177" s="79"/>
      <c r="C177" s="79"/>
      <c r="D177" s="79"/>
      <c r="E177" s="79"/>
      <c r="F177" s="79"/>
      <c r="G177" s="80"/>
      <c r="H177" s="80"/>
      <c r="I177" s="81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</row>
    <row r="178" spans="1:61" s="12" customFormat="1" ht="17.25" customHeight="1" hidden="1" outlineLevel="1">
      <c r="A178" s="49" t="s">
        <v>157</v>
      </c>
      <c r="B178" s="46">
        <v>0</v>
      </c>
      <c r="C178" s="10">
        <v>2500</v>
      </c>
      <c r="D178" s="10">
        <f>+B178+C178</f>
        <v>2500</v>
      </c>
      <c r="E178" s="10">
        <f aca="true" t="shared" si="48" ref="E178:E187">+D178-B178</f>
        <v>2500</v>
      </c>
      <c r="F178" s="10">
        <f aca="true" t="shared" si="49" ref="F178:F187">+C178</f>
        <v>2500</v>
      </c>
      <c r="G178" s="10">
        <f aca="true" t="shared" si="50" ref="G178:G187">+D178</f>
        <v>2500</v>
      </c>
      <c r="H178" s="10">
        <f aca="true" t="shared" si="51" ref="H178:H187">+E178</f>
        <v>2500</v>
      </c>
      <c r="I178" s="32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</row>
    <row r="179" spans="1:61" s="12" customFormat="1" ht="17.25" customHeight="1" hidden="1" outlineLevel="1">
      <c r="A179" s="49" t="s">
        <v>183</v>
      </c>
      <c r="B179" s="46">
        <v>0</v>
      </c>
      <c r="C179" s="10">
        <v>3714</v>
      </c>
      <c r="D179" s="10">
        <f>+B179+C179</f>
        <v>3714</v>
      </c>
      <c r="E179" s="10">
        <f t="shared" si="48"/>
        <v>3714</v>
      </c>
      <c r="F179" s="10">
        <f t="shared" si="49"/>
        <v>3714</v>
      </c>
      <c r="G179" s="10">
        <f t="shared" si="50"/>
        <v>3714</v>
      </c>
      <c r="H179" s="10">
        <f t="shared" si="51"/>
        <v>3714</v>
      </c>
      <c r="I179" s="32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</row>
    <row r="180" spans="1:61" s="12" customFormat="1" ht="17.25" customHeight="1" hidden="1" outlineLevel="1">
      <c r="A180" s="49" t="s">
        <v>169</v>
      </c>
      <c r="B180" s="46">
        <v>0</v>
      </c>
      <c r="C180" s="10">
        <v>125</v>
      </c>
      <c r="D180" s="10">
        <f>+B180+C180</f>
        <v>125</v>
      </c>
      <c r="E180" s="10">
        <f t="shared" si="48"/>
        <v>125</v>
      </c>
      <c r="F180" s="10">
        <f t="shared" si="49"/>
        <v>125</v>
      </c>
      <c r="G180" s="10">
        <f t="shared" si="50"/>
        <v>125</v>
      </c>
      <c r="H180" s="10">
        <f t="shared" si="51"/>
        <v>125</v>
      </c>
      <c r="I180" s="32" t="s">
        <v>170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</row>
    <row r="181" spans="1:61" s="12" customFormat="1" ht="17.25" customHeight="1" hidden="1" outlineLevel="1">
      <c r="A181" s="49" t="s">
        <v>168</v>
      </c>
      <c r="B181" s="46">
        <v>0</v>
      </c>
      <c r="C181" s="10">
        <v>2200</v>
      </c>
      <c r="D181" s="10"/>
      <c r="E181" s="10">
        <f t="shared" si="48"/>
        <v>0</v>
      </c>
      <c r="F181" s="10">
        <f t="shared" si="49"/>
        <v>2200</v>
      </c>
      <c r="G181" s="10">
        <f t="shared" si="50"/>
        <v>0</v>
      </c>
      <c r="H181" s="10">
        <f t="shared" si="51"/>
        <v>0</v>
      </c>
      <c r="I181" s="32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</row>
    <row r="182" spans="1:61" s="12" customFormat="1" ht="17.25" customHeight="1" hidden="1" outlineLevel="1">
      <c r="A182" s="49" t="s">
        <v>158</v>
      </c>
      <c r="B182" s="46">
        <v>0</v>
      </c>
      <c r="C182" s="10">
        <v>595</v>
      </c>
      <c r="D182" s="10"/>
      <c r="E182" s="10">
        <f t="shared" si="48"/>
        <v>0</v>
      </c>
      <c r="F182" s="10">
        <f t="shared" si="49"/>
        <v>595</v>
      </c>
      <c r="G182" s="10">
        <f t="shared" si="50"/>
        <v>0</v>
      </c>
      <c r="H182" s="10">
        <f t="shared" si="51"/>
        <v>0</v>
      </c>
      <c r="I182" s="32" t="s">
        <v>181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61" s="12" customFormat="1" ht="17.25" customHeight="1" hidden="1" outlineLevel="1">
      <c r="A183" s="49" t="s">
        <v>174</v>
      </c>
      <c r="B183" s="46">
        <v>0</v>
      </c>
      <c r="C183" s="10">
        <v>2550</v>
      </c>
      <c r="D183" s="10">
        <v>2550</v>
      </c>
      <c r="E183" s="10">
        <f t="shared" si="48"/>
        <v>2550</v>
      </c>
      <c r="F183" s="10">
        <f t="shared" si="49"/>
        <v>2550</v>
      </c>
      <c r="G183" s="10">
        <f t="shared" si="50"/>
        <v>2550</v>
      </c>
      <c r="H183" s="10">
        <f t="shared" si="51"/>
        <v>2550</v>
      </c>
      <c r="I183" s="32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</row>
    <row r="184" spans="1:61" s="12" customFormat="1" ht="17.25" customHeight="1" hidden="1" outlineLevel="1">
      <c r="A184" s="49" t="s">
        <v>175</v>
      </c>
      <c r="B184" s="46">
        <v>0</v>
      </c>
      <c r="C184" s="10">
        <v>3000</v>
      </c>
      <c r="D184" s="10">
        <v>3000</v>
      </c>
      <c r="E184" s="10">
        <f t="shared" si="48"/>
        <v>3000</v>
      </c>
      <c r="F184" s="10">
        <f t="shared" si="49"/>
        <v>3000</v>
      </c>
      <c r="G184" s="10">
        <f t="shared" si="50"/>
        <v>3000</v>
      </c>
      <c r="H184" s="10">
        <f t="shared" si="51"/>
        <v>3000</v>
      </c>
      <c r="I184" s="48" t="s">
        <v>178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</row>
    <row r="185" spans="1:61" s="12" customFormat="1" ht="17.25" customHeight="1" hidden="1" outlineLevel="1">
      <c r="A185" s="49" t="s">
        <v>159</v>
      </c>
      <c r="B185" s="46">
        <v>0</v>
      </c>
      <c r="C185" s="10">
        <v>500</v>
      </c>
      <c r="D185" s="10"/>
      <c r="E185" s="10">
        <f t="shared" si="48"/>
        <v>0</v>
      </c>
      <c r="F185" s="10">
        <f t="shared" si="49"/>
        <v>500</v>
      </c>
      <c r="G185" s="10">
        <f t="shared" si="50"/>
        <v>0</v>
      </c>
      <c r="H185" s="10">
        <f t="shared" si="51"/>
        <v>0</v>
      </c>
      <c r="I185" s="48" t="s">
        <v>179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</row>
    <row r="186" spans="1:61" s="12" customFormat="1" ht="17.25" customHeight="1" hidden="1" outlineLevel="1">
      <c r="A186" s="49" t="s">
        <v>171</v>
      </c>
      <c r="B186" s="46">
        <v>0</v>
      </c>
      <c r="C186" s="10">
        <v>8000</v>
      </c>
      <c r="D186" s="10">
        <f>+B186+C186</f>
        <v>8000</v>
      </c>
      <c r="E186" s="10">
        <f t="shared" si="48"/>
        <v>8000</v>
      </c>
      <c r="F186" s="10">
        <f t="shared" si="49"/>
        <v>8000</v>
      </c>
      <c r="G186" s="10">
        <f t="shared" si="50"/>
        <v>8000</v>
      </c>
      <c r="H186" s="10">
        <f t="shared" si="51"/>
        <v>8000</v>
      </c>
      <c r="I186" s="32" t="s">
        <v>177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</row>
    <row r="187" spans="1:61" s="58" customFormat="1" ht="17.25" customHeight="1" hidden="1" outlineLevel="1">
      <c r="A187" s="14" t="s">
        <v>160</v>
      </c>
      <c r="B187" s="46">
        <v>0</v>
      </c>
      <c r="C187" s="10">
        <v>400</v>
      </c>
      <c r="D187" s="10">
        <f>+B187+C187</f>
        <v>400</v>
      </c>
      <c r="E187" s="10">
        <f t="shared" si="48"/>
        <v>400</v>
      </c>
      <c r="F187" s="10">
        <f t="shared" si="49"/>
        <v>400</v>
      </c>
      <c r="G187" s="10">
        <f t="shared" si="50"/>
        <v>400</v>
      </c>
      <c r="H187" s="10">
        <f t="shared" si="51"/>
        <v>400</v>
      </c>
      <c r="I187" s="32" t="s">
        <v>182</v>
      </c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</row>
    <row r="188" spans="1:61" s="55" customFormat="1" ht="18" customHeight="1" hidden="1" outlineLevel="1">
      <c r="A188" s="9" t="s">
        <v>136</v>
      </c>
      <c r="B188" s="82">
        <f aca="true" t="shared" si="52" ref="B188:H188">SUM(B178:B187)</f>
        <v>0</v>
      </c>
      <c r="C188" s="82">
        <f t="shared" si="52"/>
        <v>23584</v>
      </c>
      <c r="D188" s="82">
        <f t="shared" si="52"/>
        <v>20289</v>
      </c>
      <c r="E188" s="82">
        <f t="shared" si="52"/>
        <v>20289</v>
      </c>
      <c r="F188" s="82">
        <f t="shared" si="52"/>
        <v>23584</v>
      </c>
      <c r="G188" s="82">
        <f t="shared" si="52"/>
        <v>20289</v>
      </c>
      <c r="H188" s="29">
        <f t="shared" si="52"/>
        <v>20289</v>
      </c>
      <c r="I188" s="83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</row>
    <row r="189" spans="1:61" s="55" customFormat="1" ht="18" customHeight="1" hidden="1" outlineLevel="1">
      <c r="A189" s="40" t="s">
        <v>138</v>
      </c>
      <c r="B189" s="84">
        <f aca="true" t="shared" si="53" ref="B189:H189">B176+B188</f>
        <v>2456263</v>
      </c>
      <c r="C189" s="84">
        <f t="shared" si="53"/>
        <v>11788</v>
      </c>
      <c r="D189" s="84">
        <f t="shared" si="53"/>
        <v>2464756</v>
      </c>
      <c r="E189" s="84">
        <f t="shared" si="53"/>
        <v>8493</v>
      </c>
      <c r="F189" s="84">
        <f t="shared" si="53"/>
        <v>11788</v>
      </c>
      <c r="G189" s="84">
        <f t="shared" si="53"/>
        <v>2464756</v>
      </c>
      <c r="H189" s="41">
        <f t="shared" si="53"/>
        <v>8493</v>
      </c>
      <c r="I189" s="8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</row>
    <row r="190" spans="1:61" s="12" customFormat="1" ht="12.75" collapsed="1">
      <c r="A190" s="23"/>
      <c r="B190" s="85"/>
      <c r="C190" s="85"/>
      <c r="D190" s="85"/>
      <c r="E190" s="85"/>
      <c r="F190" s="85"/>
      <c r="G190" s="85"/>
      <c r="H190" s="85"/>
      <c r="I190" s="86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</row>
    <row r="191" spans="1:61" s="12" customFormat="1" ht="12.75">
      <c r="A191" s="23"/>
      <c r="B191" s="85"/>
      <c r="C191" s="85"/>
      <c r="D191" s="85"/>
      <c r="E191" s="85"/>
      <c r="F191" s="85"/>
      <c r="G191" s="85"/>
      <c r="H191" s="85"/>
      <c r="I191" s="86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</row>
    <row r="192" spans="1:61" s="12" customFormat="1" ht="12.75">
      <c r="A192" s="23"/>
      <c r="B192" s="85"/>
      <c r="C192" s="85"/>
      <c r="D192" s="85"/>
      <c r="E192" s="85"/>
      <c r="F192" s="85"/>
      <c r="G192" s="85"/>
      <c r="H192" s="85"/>
      <c r="I192" s="86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</row>
    <row r="193" spans="1:61" s="12" customFormat="1" ht="12.75">
      <c r="A193" s="23"/>
      <c r="B193" s="85"/>
      <c r="C193" s="85"/>
      <c r="D193" s="85"/>
      <c r="E193" s="85"/>
      <c r="F193" s="85"/>
      <c r="G193" s="85"/>
      <c r="H193" s="85"/>
      <c r="I193" s="86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</row>
    <row r="194" spans="1:61" s="12" customFormat="1" ht="12.75">
      <c r="A194" s="23"/>
      <c r="B194" s="85"/>
      <c r="C194" s="85"/>
      <c r="D194" s="85"/>
      <c r="E194" s="85"/>
      <c r="F194" s="85"/>
      <c r="G194" s="85"/>
      <c r="H194" s="85"/>
      <c r="I194" s="86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</row>
    <row r="195" spans="1:61" s="12" customFormat="1" ht="12.75">
      <c r="A195" s="23"/>
      <c r="B195" s="85"/>
      <c r="C195" s="85"/>
      <c r="D195" s="85"/>
      <c r="E195" s="85"/>
      <c r="F195" s="85"/>
      <c r="G195" s="85"/>
      <c r="H195" s="85"/>
      <c r="I195" s="86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</row>
    <row r="196" spans="1:61" s="12" customFormat="1" ht="12.75">
      <c r="A196" s="23"/>
      <c r="B196" s="85"/>
      <c r="C196" s="85"/>
      <c r="D196" s="85"/>
      <c r="E196" s="85"/>
      <c r="F196" s="85"/>
      <c r="G196" s="85"/>
      <c r="H196" s="85"/>
      <c r="I196" s="86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</row>
    <row r="197" spans="1:61" s="12" customFormat="1" ht="12.75">
      <c r="A197" s="23"/>
      <c r="B197" s="85"/>
      <c r="C197" s="85"/>
      <c r="D197" s="85"/>
      <c r="E197" s="85"/>
      <c r="F197" s="85"/>
      <c r="G197" s="85"/>
      <c r="H197" s="85"/>
      <c r="I197" s="86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</row>
    <row r="198" spans="1:61" s="12" customFormat="1" ht="12.75">
      <c r="A198" s="23"/>
      <c r="B198" s="85"/>
      <c r="C198" s="85"/>
      <c r="D198" s="85"/>
      <c r="E198" s="85"/>
      <c r="F198" s="85"/>
      <c r="G198" s="85"/>
      <c r="H198" s="85"/>
      <c r="I198" s="86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</row>
    <row r="199" spans="1:61" s="12" customFormat="1" ht="12.75">
      <c r="A199" s="23"/>
      <c r="B199" s="85"/>
      <c r="C199" s="85"/>
      <c r="D199" s="85"/>
      <c r="E199" s="85"/>
      <c r="F199" s="85"/>
      <c r="G199" s="85"/>
      <c r="H199" s="85"/>
      <c r="I199" s="86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</row>
    <row r="200" spans="1:61" s="12" customFormat="1" ht="12.75">
      <c r="A200" s="23"/>
      <c r="B200" s="85"/>
      <c r="C200" s="85"/>
      <c r="D200" s="85"/>
      <c r="E200" s="85"/>
      <c r="F200" s="85"/>
      <c r="G200" s="85"/>
      <c r="H200" s="85"/>
      <c r="I200" s="86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</row>
    <row r="201" spans="1:61" s="12" customFormat="1" ht="12.75">
      <c r="A201" s="23"/>
      <c r="B201" s="85"/>
      <c r="C201" s="85"/>
      <c r="D201" s="85"/>
      <c r="E201" s="85"/>
      <c r="F201" s="85"/>
      <c r="G201" s="85"/>
      <c r="H201" s="85"/>
      <c r="I201" s="86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</row>
    <row r="202" spans="1:61" s="12" customFormat="1" ht="17.25" customHeight="1" hidden="1" outlineLevel="1">
      <c r="A202" s="49" t="s">
        <v>172</v>
      </c>
      <c r="B202" s="46">
        <v>0</v>
      </c>
      <c r="C202" s="87">
        <v>1398</v>
      </c>
      <c r="D202" s="87"/>
      <c r="E202" s="87">
        <f>+D202-B202</f>
        <v>0</v>
      </c>
      <c r="F202" s="88">
        <f aca="true" t="shared" si="54" ref="F202:H203">+C202</f>
        <v>1398</v>
      </c>
      <c r="G202" s="10">
        <f t="shared" si="54"/>
        <v>0</v>
      </c>
      <c r="H202" s="10">
        <f t="shared" si="54"/>
        <v>0</v>
      </c>
      <c r="I202" s="89" t="s">
        <v>176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</row>
    <row r="203" spans="1:61" s="12" customFormat="1" ht="17.25" customHeight="1" hidden="1" outlineLevel="1">
      <c r="A203" s="49" t="s">
        <v>173</v>
      </c>
      <c r="B203" s="46">
        <v>0</v>
      </c>
      <c r="C203" s="87">
        <f>6200+4360</f>
        <v>10560</v>
      </c>
      <c r="D203" s="87"/>
      <c r="E203" s="87">
        <f>+D203-B203</f>
        <v>0</v>
      </c>
      <c r="F203" s="88">
        <f t="shared" si="54"/>
        <v>10560</v>
      </c>
      <c r="G203" s="10">
        <f t="shared" si="54"/>
        <v>0</v>
      </c>
      <c r="H203" s="10">
        <f t="shared" si="54"/>
        <v>0</v>
      </c>
      <c r="I203" s="89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</row>
    <row r="204" spans="1:61" s="12" customFormat="1" ht="12.75" collapsed="1">
      <c r="A204" s="23"/>
      <c r="B204" s="85"/>
      <c r="C204" s="85"/>
      <c r="D204" s="85"/>
      <c r="E204" s="85"/>
      <c r="F204" s="85"/>
      <c r="G204" s="85"/>
      <c r="H204" s="85"/>
      <c r="I204" s="86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</row>
    <row r="205" spans="1:61" s="12" customFormat="1" ht="12.75">
      <c r="A205" s="23"/>
      <c r="B205" s="85"/>
      <c r="C205" s="85"/>
      <c r="D205" s="85"/>
      <c r="E205" s="85"/>
      <c r="F205" s="85"/>
      <c r="G205" s="85"/>
      <c r="H205" s="85"/>
      <c r="I205" s="86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</row>
    <row r="206" spans="1:61" s="12" customFormat="1" ht="12.75">
      <c r="A206" s="23"/>
      <c r="B206" s="85"/>
      <c r="C206" s="85"/>
      <c r="D206" s="85"/>
      <c r="E206" s="85"/>
      <c r="F206" s="85"/>
      <c r="G206" s="85"/>
      <c r="H206" s="85"/>
      <c r="I206" s="86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</row>
    <row r="207" spans="1:61" s="12" customFormat="1" ht="12.75">
      <c r="A207" s="23"/>
      <c r="B207" s="85"/>
      <c r="C207" s="85"/>
      <c r="D207" s="85"/>
      <c r="E207" s="85"/>
      <c r="F207" s="85"/>
      <c r="G207" s="85"/>
      <c r="H207" s="85"/>
      <c r="I207" s="86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</row>
    <row r="208" spans="1:61" s="12" customFormat="1" ht="12.75">
      <c r="A208" s="23"/>
      <c r="B208" s="85"/>
      <c r="C208" s="85"/>
      <c r="D208" s="85"/>
      <c r="E208" s="85"/>
      <c r="F208" s="85"/>
      <c r="G208" s="85"/>
      <c r="H208" s="85"/>
      <c r="I208" s="86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</row>
    <row r="209" spans="1:61" s="12" customFormat="1" ht="12.75">
      <c r="A209" s="23"/>
      <c r="B209" s="85"/>
      <c r="C209" s="85"/>
      <c r="D209" s="85"/>
      <c r="E209" s="85"/>
      <c r="F209" s="85"/>
      <c r="G209" s="85"/>
      <c r="H209" s="85"/>
      <c r="I209" s="86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</row>
    <row r="210" spans="1:61" s="12" customFormat="1" ht="12.75">
      <c r="A210" s="23"/>
      <c r="B210" s="85"/>
      <c r="C210" s="85"/>
      <c r="D210" s="85"/>
      <c r="E210" s="85"/>
      <c r="F210" s="85"/>
      <c r="G210" s="85"/>
      <c r="H210" s="85"/>
      <c r="I210" s="86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</row>
    <row r="211" spans="1:61" s="12" customFormat="1" ht="12.75">
      <c r="A211" s="23"/>
      <c r="B211" s="85"/>
      <c r="C211" s="85"/>
      <c r="D211" s="85"/>
      <c r="E211" s="85"/>
      <c r="F211" s="85"/>
      <c r="G211" s="85"/>
      <c r="H211" s="85"/>
      <c r="I211" s="86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</row>
    <row r="212" spans="1:61" s="12" customFormat="1" ht="12.75">
      <c r="A212" s="23"/>
      <c r="B212" s="85"/>
      <c r="C212" s="85"/>
      <c r="D212" s="85"/>
      <c r="E212" s="85"/>
      <c r="F212" s="85"/>
      <c r="G212" s="85"/>
      <c r="H212" s="85"/>
      <c r="I212" s="86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s="12" customFormat="1" ht="12.75">
      <c r="A213" s="23"/>
      <c r="B213" s="85"/>
      <c r="C213" s="85"/>
      <c r="D213" s="85"/>
      <c r="E213" s="85"/>
      <c r="F213" s="85"/>
      <c r="G213" s="85"/>
      <c r="H213" s="85"/>
      <c r="I213" s="86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s="12" customFormat="1" ht="12.75">
      <c r="A214" s="23"/>
      <c r="B214" s="85"/>
      <c r="C214" s="85"/>
      <c r="D214" s="85"/>
      <c r="E214" s="85"/>
      <c r="F214" s="85"/>
      <c r="G214" s="85"/>
      <c r="H214" s="85"/>
      <c r="I214" s="86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s="12" customFormat="1" ht="12.75">
      <c r="A215" s="23"/>
      <c r="B215" s="85"/>
      <c r="C215" s="85"/>
      <c r="D215" s="85"/>
      <c r="E215" s="85"/>
      <c r="F215" s="85"/>
      <c r="G215" s="85"/>
      <c r="H215" s="85"/>
      <c r="I215" s="86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s="12" customFormat="1" ht="12.75">
      <c r="A216" s="23"/>
      <c r="B216" s="85"/>
      <c r="C216" s="85"/>
      <c r="D216" s="85"/>
      <c r="E216" s="85"/>
      <c r="F216" s="85"/>
      <c r="G216" s="85"/>
      <c r="H216" s="85"/>
      <c r="I216" s="86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s="12" customFormat="1" ht="12.75">
      <c r="A217" s="23"/>
      <c r="B217" s="85"/>
      <c r="C217" s="85"/>
      <c r="D217" s="85"/>
      <c r="E217" s="85"/>
      <c r="F217" s="85"/>
      <c r="G217" s="85"/>
      <c r="H217" s="85"/>
      <c r="I217" s="86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s="12" customFormat="1" ht="12.75">
      <c r="A218" s="23"/>
      <c r="B218" s="85"/>
      <c r="C218" s="85"/>
      <c r="D218" s="85"/>
      <c r="E218" s="85"/>
      <c r="F218" s="85"/>
      <c r="G218" s="85"/>
      <c r="H218" s="85"/>
      <c r="I218" s="86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s="12" customFormat="1" ht="12.75">
      <c r="A219" s="23"/>
      <c r="B219" s="85"/>
      <c r="C219" s="85"/>
      <c r="D219" s="85"/>
      <c r="E219" s="85"/>
      <c r="F219" s="85"/>
      <c r="G219" s="85"/>
      <c r="H219" s="85"/>
      <c r="I219" s="86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s="12" customFormat="1" ht="12.75">
      <c r="A220" s="23"/>
      <c r="B220" s="85"/>
      <c r="C220" s="85"/>
      <c r="D220" s="85"/>
      <c r="E220" s="85"/>
      <c r="F220" s="85"/>
      <c r="G220" s="85"/>
      <c r="H220" s="85"/>
      <c r="I220" s="86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s="12" customFormat="1" ht="12.75">
      <c r="A221" s="23"/>
      <c r="B221" s="85"/>
      <c r="C221" s="85"/>
      <c r="D221" s="85"/>
      <c r="E221" s="85"/>
      <c r="F221" s="85"/>
      <c r="G221" s="85"/>
      <c r="H221" s="85"/>
      <c r="I221" s="86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s="12" customFormat="1" ht="12.75">
      <c r="A222" s="23"/>
      <c r="B222" s="85"/>
      <c r="C222" s="85"/>
      <c r="D222" s="85"/>
      <c r="E222" s="85"/>
      <c r="F222" s="85"/>
      <c r="G222" s="85"/>
      <c r="H222" s="85"/>
      <c r="I222" s="86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s="12" customFormat="1" ht="12.75">
      <c r="A223" s="23"/>
      <c r="B223" s="85"/>
      <c r="C223" s="85"/>
      <c r="D223" s="85"/>
      <c r="E223" s="85"/>
      <c r="F223" s="85"/>
      <c r="G223" s="85"/>
      <c r="H223" s="85"/>
      <c r="I223" s="86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1" s="12" customFormat="1" ht="12.75">
      <c r="A224" s="23"/>
      <c r="B224" s="85"/>
      <c r="C224" s="85"/>
      <c r="D224" s="85"/>
      <c r="E224" s="85"/>
      <c r="F224" s="85"/>
      <c r="G224" s="85"/>
      <c r="H224" s="85"/>
      <c r="I224" s="86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</row>
    <row r="225" spans="1:61" s="12" customFormat="1" ht="12.75">
      <c r="A225" s="23"/>
      <c r="B225" s="85"/>
      <c r="C225" s="85"/>
      <c r="D225" s="85"/>
      <c r="E225" s="85"/>
      <c r="F225" s="85"/>
      <c r="G225" s="85"/>
      <c r="H225" s="85"/>
      <c r="I225" s="86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</row>
    <row r="226" spans="1:61" s="12" customFormat="1" ht="12.75">
      <c r="A226" s="23"/>
      <c r="B226" s="85"/>
      <c r="C226" s="85"/>
      <c r="D226" s="85"/>
      <c r="E226" s="85"/>
      <c r="F226" s="85"/>
      <c r="G226" s="85"/>
      <c r="H226" s="85"/>
      <c r="I226" s="86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</row>
    <row r="227" spans="1:61" s="12" customFormat="1" ht="12.75">
      <c r="A227" s="23"/>
      <c r="B227" s="85"/>
      <c r="C227" s="85"/>
      <c r="D227" s="85"/>
      <c r="E227" s="85"/>
      <c r="F227" s="85"/>
      <c r="G227" s="85"/>
      <c r="H227" s="85"/>
      <c r="I227" s="86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</row>
    <row r="228" spans="1:61" s="12" customFormat="1" ht="12.75">
      <c r="A228" s="23"/>
      <c r="B228" s="85"/>
      <c r="C228" s="85"/>
      <c r="D228" s="85"/>
      <c r="E228" s="85"/>
      <c r="F228" s="85"/>
      <c r="G228" s="85"/>
      <c r="H228" s="85"/>
      <c r="I228" s="86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</row>
    <row r="229" spans="1:61" s="12" customFormat="1" ht="12.75">
      <c r="A229" s="23"/>
      <c r="B229" s="85"/>
      <c r="C229" s="85"/>
      <c r="D229" s="85"/>
      <c r="E229" s="85"/>
      <c r="F229" s="85"/>
      <c r="G229" s="85"/>
      <c r="H229" s="85"/>
      <c r="I229" s="86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</row>
    <row r="230" spans="1:61" s="12" customFormat="1" ht="12.75">
      <c r="A230" s="23"/>
      <c r="B230" s="85"/>
      <c r="C230" s="85"/>
      <c r="D230" s="85"/>
      <c r="E230" s="85"/>
      <c r="F230" s="85"/>
      <c r="G230" s="85"/>
      <c r="H230" s="85"/>
      <c r="I230" s="86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</row>
    <row r="231" spans="1:61" s="12" customFormat="1" ht="12.75">
      <c r="A231" s="23"/>
      <c r="B231" s="85"/>
      <c r="C231" s="85"/>
      <c r="D231" s="85"/>
      <c r="E231" s="85"/>
      <c r="F231" s="85"/>
      <c r="G231" s="85"/>
      <c r="H231" s="85"/>
      <c r="I231" s="86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</row>
    <row r="232" spans="1:61" s="12" customFormat="1" ht="12.75">
      <c r="A232" s="23"/>
      <c r="B232" s="85"/>
      <c r="C232" s="85"/>
      <c r="D232" s="85"/>
      <c r="E232" s="85"/>
      <c r="F232" s="85"/>
      <c r="G232" s="85"/>
      <c r="H232" s="85"/>
      <c r="I232" s="86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</row>
    <row r="233" spans="1:61" s="12" customFormat="1" ht="12.75">
      <c r="A233" s="23"/>
      <c r="B233" s="85"/>
      <c r="C233" s="85"/>
      <c r="D233" s="85"/>
      <c r="E233" s="85"/>
      <c r="F233" s="85"/>
      <c r="G233" s="85"/>
      <c r="H233" s="85"/>
      <c r="I233" s="86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</row>
    <row r="234" spans="1:61" s="12" customFormat="1" ht="12.75">
      <c r="A234" s="23"/>
      <c r="B234" s="85"/>
      <c r="C234" s="85"/>
      <c r="D234" s="85"/>
      <c r="E234" s="85"/>
      <c r="F234" s="85"/>
      <c r="G234" s="85"/>
      <c r="H234" s="85"/>
      <c r="I234" s="86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</row>
    <row r="235" spans="1:61" s="12" customFormat="1" ht="12.75">
      <c r="A235" s="23"/>
      <c r="B235" s="85"/>
      <c r="C235" s="85"/>
      <c r="D235" s="85"/>
      <c r="E235" s="85"/>
      <c r="F235" s="85"/>
      <c r="G235" s="85"/>
      <c r="H235" s="85"/>
      <c r="I235" s="86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</row>
    <row r="236" spans="1:61" s="12" customFormat="1" ht="12.75">
      <c r="A236" s="23"/>
      <c r="B236" s="85"/>
      <c r="C236" s="85"/>
      <c r="D236" s="85"/>
      <c r="E236" s="85"/>
      <c r="F236" s="85"/>
      <c r="G236" s="85"/>
      <c r="H236" s="85"/>
      <c r="I236" s="86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</row>
    <row r="237" spans="1:61" s="12" customFormat="1" ht="12.75">
      <c r="A237" s="23"/>
      <c r="B237" s="85"/>
      <c r="C237" s="85"/>
      <c r="D237" s="85"/>
      <c r="E237" s="85"/>
      <c r="F237" s="85"/>
      <c r="G237" s="85"/>
      <c r="H237" s="85"/>
      <c r="I237" s="86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</row>
    <row r="238" spans="1:61" s="12" customFormat="1" ht="12.75">
      <c r="A238" s="23"/>
      <c r="B238" s="85"/>
      <c r="C238" s="85"/>
      <c r="D238" s="85"/>
      <c r="E238" s="85"/>
      <c r="F238" s="85"/>
      <c r="G238" s="85"/>
      <c r="H238" s="85"/>
      <c r="I238" s="86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</row>
    <row r="239" spans="1:61" s="12" customFormat="1" ht="12.75">
      <c r="A239" s="23"/>
      <c r="B239" s="85"/>
      <c r="C239" s="85"/>
      <c r="D239" s="85"/>
      <c r="E239" s="85"/>
      <c r="F239" s="85"/>
      <c r="G239" s="85"/>
      <c r="H239" s="85"/>
      <c r="I239" s="86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</row>
    <row r="240" spans="1:61" s="12" customFormat="1" ht="12.75">
      <c r="A240" s="23"/>
      <c r="B240" s="85"/>
      <c r="C240" s="85"/>
      <c r="D240" s="85"/>
      <c r="E240" s="85"/>
      <c r="F240" s="85"/>
      <c r="G240" s="85"/>
      <c r="H240" s="85"/>
      <c r="I240" s="86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</row>
    <row r="241" spans="1:61" s="12" customFormat="1" ht="12.75">
      <c r="A241" s="23"/>
      <c r="B241" s="85"/>
      <c r="C241" s="85"/>
      <c r="D241" s="85"/>
      <c r="E241" s="85"/>
      <c r="F241" s="85"/>
      <c r="G241" s="85"/>
      <c r="H241" s="85"/>
      <c r="I241" s="86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</row>
    <row r="242" spans="1:61" s="12" customFormat="1" ht="12.75">
      <c r="A242" s="23"/>
      <c r="B242" s="85"/>
      <c r="C242" s="85"/>
      <c r="D242" s="85"/>
      <c r="E242" s="85"/>
      <c r="F242" s="85"/>
      <c r="G242" s="85"/>
      <c r="H242" s="85"/>
      <c r="I242" s="86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</row>
    <row r="243" spans="1:61" s="12" customFormat="1" ht="12.75">
      <c r="A243" s="23"/>
      <c r="B243" s="85"/>
      <c r="C243" s="85"/>
      <c r="D243" s="85"/>
      <c r="E243" s="85"/>
      <c r="F243" s="85"/>
      <c r="G243" s="85"/>
      <c r="H243" s="85"/>
      <c r="I243" s="86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</row>
    <row r="244" spans="1:61" s="12" customFormat="1" ht="12.75">
      <c r="A244" s="23"/>
      <c r="B244" s="85"/>
      <c r="C244" s="85"/>
      <c r="D244" s="85"/>
      <c r="E244" s="85"/>
      <c r="F244" s="85"/>
      <c r="G244" s="85"/>
      <c r="H244" s="85"/>
      <c r="I244" s="86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</row>
    <row r="245" spans="1:61" s="12" customFormat="1" ht="12.75">
      <c r="A245" s="23"/>
      <c r="B245" s="85"/>
      <c r="C245" s="85"/>
      <c r="D245" s="85"/>
      <c r="E245" s="85"/>
      <c r="F245" s="85"/>
      <c r="G245" s="85"/>
      <c r="H245" s="85"/>
      <c r="I245" s="86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</row>
    <row r="246" spans="1:61" s="12" customFormat="1" ht="12.75">
      <c r="A246" s="23"/>
      <c r="B246" s="85"/>
      <c r="C246" s="85"/>
      <c r="D246" s="85"/>
      <c r="E246" s="85"/>
      <c r="F246" s="85"/>
      <c r="G246" s="85"/>
      <c r="H246" s="85"/>
      <c r="I246" s="86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</row>
    <row r="247" spans="1:61" s="12" customFormat="1" ht="12.75">
      <c r="A247" s="23"/>
      <c r="B247" s="85"/>
      <c r="C247" s="85"/>
      <c r="D247" s="85"/>
      <c r="E247" s="85"/>
      <c r="F247" s="85"/>
      <c r="G247" s="85"/>
      <c r="H247" s="85"/>
      <c r="I247" s="86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</row>
    <row r="248" spans="1:61" s="12" customFormat="1" ht="12.75">
      <c r="A248" s="23"/>
      <c r="B248" s="85"/>
      <c r="C248" s="85"/>
      <c r="D248" s="85"/>
      <c r="E248" s="85"/>
      <c r="F248" s="85"/>
      <c r="G248" s="85"/>
      <c r="H248" s="85"/>
      <c r="I248" s="86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</row>
    <row r="249" spans="1:61" s="12" customFormat="1" ht="12.75">
      <c r="A249" s="23"/>
      <c r="B249" s="85"/>
      <c r="C249" s="85"/>
      <c r="D249" s="85"/>
      <c r="E249" s="85"/>
      <c r="F249" s="85"/>
      <c r="G249" s="85"/>
      <c r="H249" s="85"/>
      <c r="I249" s="86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</row>
    <row r="250" spans="1:61" s="12" customFormat="1" ht="12.75">
      <c r="A250" s="23"/>
      <c r="B250" s="85"/>
      <c r="C250" s="85"/>
      <c r="D250" s="85"/>
      <c r="E250" s="85"/>
      <c r="F250" s="85"/>
      <c r="G250" s="85"/>
      <c r="H250" s="85"/>
      <c r="I250" s="86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</row>
    <row r="251" spans="1:61" s="12" customFormat="1" ht="12.75">
      <c r="A251" s="23"/>
      <c r="B251" s="85"/>
      <c r="C251" s="85"/>
      <c r="D251" s="85"/>
      <c r="E251" s="85"/>
      <c r="F251" s="85"/>
      <c r="G251" s="85"/>
      <c r="H251" s="85"/>
      <c r="I251" s="86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</row>
    <row r="252" spans="1:61" s="12" customFormat="1" ht="12.75">
      <c r="A252" s="23"/>
      <c r="B252" s="85"/>
      <c r="C252" s="85"/>
      <c r="D252" s="85"/>
      <c r="E252" s="85"/>
      <c r="F252" s="85"/>
      <c r="G252" s="85"/>
      <c r="H252" s="85"/>
      <c r="I252" s="86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</row>
    <row r="253" spans="1:61" s="12" customFormat="1" ht="12.75">
      <c r="A253" s="23"/>
      <c r="B253" s="85"/>
      <c r="C253" s="85"/>
      <c r="D253" s="85"/>
      <c r="E253" s="85"/>
      <c r="F253" s="85"/>
      <c r="G253" s="85"/>
      <c r="H253" s="85"/>
      <c r="I253" s="86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</row>
    <row r="254" spans="1:61" s="12" customFormat="1" ht="12.75">
      <c r="A254" s="23"/>
      <c r="B254" s="85"/>
      <c r="C254" s="85"/>
      <c r="D254" s="85"/>
      <c r="E254" s="85"/>
      <c r="F254" s="85"/>
      <c r="G254" s="85"/>
      <c r="H254" s="85"/>
      <c r="I254" s="86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</row>
    <row r="255" spans="1:61" s="12" customFormat="1" ht="12.75">
      <c r="A255" s="23"/>
      <c r="B255" s="85"/>
      <c r="C255" s="85"/>
      <c r="D255" s="85"/>
      <c r="E255" s="85"/>
      <c r="F255" s="85"/>
      <c r="G255" s="85"/>
      <c r="H255" s="85"/>
      <c r="I255" s="86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</row>
    <row r="256" spans="1:61" s="12" customFormat="1" ht="12.75">
      <c r="A256" s="23"/>
      <c r="B256" s="85"/>
      <c r="C256" s="85"/>
      <c r="D256" s="85"/>
      <c r="E256" s="85"/>
      <c r="F256" s="85"/>
      <c r="G256" s="85"/>
      <c r="H256" s="85"/>
      <c r="I256" s="86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</row>
    <row r="257" spans="1:61" s="12" customFormat="1" ht="12.75">
      <c r="A257" s="23"/>
      <c r="B257" s="85"/>
      <c r="C257" s="85"/>
      <c r="D257" s="85"/>
      <c r="E257" s="85"/>
      <c r="F257" s="85"/>
      <c r="G257" s="85"/>
      <c r="H257" s="85"/>
      <c r="I257" s="86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</row>
    <row r="258" spans="1:61" s="12" customFormat="1" ht="12.75">
      <c r="A258" s="23"/>
      <c r="B258" s="85"/>
      <c r="C258" s="85"/>
      <c r="D258" s="85"/>
      <c r="E258" s="85"/>
      <c r="F258" s="85"/>
      <c r="G258" s="85"/>
      <c r="H258" s="85"/>
      <c r="I258" s="86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</row>
    <row r="259" spans="1:61" s="12" customFormat="1" ht="12.75">
      <c r="A259" s="23"/>
      <c r="B259" s="85"/>
      <c r="C259" s="85"/>
      <c r="D259" s="85"/>
      <c r="E259" s="85"/>
      <c r="F259" s="85"/>
      <c r="G259" s="85"/>
      <c r="H259" s="85"/>
      <c r="I259" s="86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</row>
    <row r="260" spans="1:61" s="12" customFormat="1" ht="12.75">
      <c r="A260" s="23"/>
      <c r="B260" s="85"/>
      <c r="C260" s="85"/>
      <c r="D260" s="85"/>
      <c r="E260" s="85"/>
      <c r="F260" s="85"/>
      <c r="G260" s="85"/>
      <c r="H260" s="85"/>
      <c r="I260" s="86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</row>
    <row r="261" spans="1:61" s="12" customFormat="1" ht="12.75">
      <c r="A261" s="23"/>
      <c r="B261" s="85"/>
      <c r="C261" s="85"/>
      <c r="D261" s="85"/>
      <c r="E261" s="85"/>
      <c r="F261" s="85"/>
      <c r="G261" s="85"/>
      <c r="H261" s="85"/>
      <c r="I261" s="86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</row>
    <row r="262" spans="1:61" s="12" customFormat="1" ht="12.75">
      <c r="A262" s="23"/>
      <c r="B262" s="85"/>
      <c r="C262" s="85"/>
      <c r="D262" s="85"/>
      <c r="E262" s="85"/>
      <c r="F262" s="85"/>
      <c r="G262" s="85"/>
      <c r="H262" s="85"/>
      <c r="I262" s="86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</row>
  </sheetData>
  <printOptions horizontalCentered="1"/>
  <pageMargins left="0.61" right="0.39" top="0.89" bottom="0.61" header="0.47" footer="0.39"/>
  <pageSetup blackAndWhite="1" horizontalDpi="300" verticalDpi="300" orientation="landscape" paperSize="9" scale="78" r:id="rId1"/>
  <headerFooter alignWithMargins="0">
    <oddHeader>&amp;C&amp;"Arial CE,Félkövér"&amp;12FELHALMOZÁSI KIADÁSOK&amp;"Arial CE,Normál"&amp;10
&amp;R&amp;9
9.sz.melléklet
ezer Ft-ban</oddHeader>
    <oddFooter>&amp;L&amp;8Kaposvár, Nyomt: &amp;D  &amp;T&amp;C&amp;8C:\Dok\Beszámolók\ &amp;F _ &amp;A     &amp;"Arial CE,Dőlt"Szabó Tiborné&amp;R&amp;8&amp;P/&amp;N</oddFooter>
  </headerFooter>
  <rowBreaks count="6" manualBreakCount="6">
    <brk id="24" max="255" man="1"/>
    <brk id="49" max="255" man="1"/>
    <brk id="73" max="255" man="1"/>
    <brk id="103" max="255" man="1"/>
    <brk id="127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2004-11-24T07:48:00Z</cp:lastPrinted>
  <dcterms:created xsi:type="dcterms:W3CDTF">2004-03-30T13:55:25Z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