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3165" activeTab="0"/>
  </bookViews>
  <sheets>
    <sheet name=" Sorbarendezve 1,2,4 szerint" sheetId="1" r:id="rId1"/>
    <sheet name="Munka2" sheetId="2" r:id="rId2"/>
    <sheet name="Munka3" sheetId="3" r:id="rId3"/>
  </sheets>
  <definedNames>
    <definedName name="alagútzsalus">#REF!</definedName>
    <definedName name="blokkos">#REF!</definedName>
    <definedName name="egyéb">#REF!</definedName>
    <definedName name="öntött">#REF!</definedName>
    <definedName name="panelos">#REF!</definedName>
  </definedNames>
  <calcPr fullCalcOnLoad="1"/>
</workbook>
</file>

<file path=xl/comments1.xml><?xml version="1.0" encoding="utf-8"?>
<comments xmlns="http://schemas.openxmlformats.org/spreadsheetml/2006/main">
  <authors>
    <author>Polg?rmesteri Hivatal</author>
  </authors>
  <commentList>
    <comment ref="X16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2 db lakás + 1 db egyéb</t>
        </r>
      </text>
    </comment>
  </commentList>
</comments>
</file>

<file path=xl/sharedStrings.xml><?xml version="1.0" encoding="utf-8"?>
<sst xmlns="http://schemas.openxmlformats.org/spreadsheetml/2006/main" count="667" uniqueCount="254">
  <si>
    <t>Sor-
szám</t>
  </si>
  <si>
    <t>Régi
S
szám</t>
  </si>
  <si>
    <t>S.
szám</t>
  </si>
  <si>
    <t>Ké-
szítő</t>
  </si>
  <si>
    <t>Pályázat
címe</t>
  </si>
  <si>
    <t>Ikt.sz.</t>
  </si>
  <si>
    <t>Hrsz.</t>
  </si>
  <si>
    <t>Lakás
szám</t>
  </si>
  <si>
    <t>Nyílás
-záró
csere</t>
  </si>
  <si>
    <t>Szek-ció
szám</t>
  </si>
  <si>
    <t>Építés
éve</t>
  </si>
  <si>
    <t>Teljes
felújítási ktg.
összesen
[ Ft ]</t>
  </si>
  <si>
    <t>Elismerhető
bekerülési ktg.
összesen
[ Ft ]</t>
  </si>
  <si>
    <t>Önkorm.
támogatás
{ 1 / 3 rész }
[ Ft ]</t>
  </si>
  <si>
    <t>Önkorm.
tulajdonú
lakás, egyéb 
részek
[ db ]</t>
  </si>
  <si>
    <t>Önkorm.
tulajd.-ra eső
vállalt
saját erő
[ Ft ]</t>
  </si>
  <si>
    <t>Tulajd. lakók
által vállalt
összes
saját erő
[ Ft ]</t>
  </si>
  <si>
    <t>Összes lakó
által vállalt
összes
saját erő
[ Ft ]</t>
  </si>
  <si>
    <t>Állami
támogatás
{ 1 / 3 rész }
[ Ft ]</t>
  </si>
  <si>
    <t>Tervezett
energia-
megtakarítás
[ GJ/év ]</t>
  </si>
  <si>
    <t>Éves
megtakarítás/
Elism. bek. ktg.
[ GJ/év/Ft ]</t>
  </si>
  <si>
    <t>Éves energia
megtakarítás /
Támogatások
[ GJ/év/Ft ]</t>
  </si>
  <si>
    <t>Beruházás
megtérülési
hányadosa</t>
  </si>
  <si>
    <t>Pályázati
cél</t>
  </si>
  <si>
    <t>Kivitelező(-k)</t>
  </si>
  <si>
    <r>
      <t>Felújítás, korszerűsítés
tervezett</t>
    </r>
    <r>
      <rPr>
        <sz val="10"/>
        <rFont val="Arial"/>
        <family val="0"/>
      </rPr>
      <t xml:space="preserve">
kezdete            vége</t>
    </r>
  </si>
  <si>
    <t>Pályázatot
benyújtó</t>
  </si>
  <si>
    <t>Pályázatot
készítő
neve</t>
  </si>
  <si>
    <r>
      <t xml:space="preserve">Pályázat készítő
</t>
    </r>
    <r>
      <rPr>
        <sz val="8"/>
        <rFont val="Arial CE"/>
        <family val="0"/>
      </rPr>
      <t>telefonszáma</t>
    </r>
  </si>
  <si>
    <t>Műszaki ellenőr
neve</t>
  </si>
  <si>
    <r>
      <t xml:space="preserve">Műszaki ellenőr
</t>
    </r>
    <r>
      <rPr>
        <sz val="8"/>
        <rFont val="Arial CE"/>
        <family val="0"/>
      </rPr>
      <t>telefonszáma</t>
    </r>
  </si>
  <si>
    <t>Megjegyzés</t>
  </si>
  <si>
    <t>28.</t>
  </si>
  <si>
    <t>B</t>
  </si>
  <si>
    <t>30.</t>
  </si>
  <si>
    <t>Kaposvár,</t>
  </si>
  <si>
    <t>Gr. Apponyi A.</t>
  </si>
  <si>
    <t>köz</t>
  </si>
  <si>
    <t>11.</t>
  </si>
  <si>
    <t>LEP-2004-LA-2-04-</t>
  </si>
  <si>
    <t>blokkos</t>
  </si>
  <si>
    <t>502</t>
  </si>
  <si>
    <t>1964.</t>
  </si>
  <si>
    <t>─</t>
  </si>
  <si>
    <t>Külső nyílászárók cseréje</t>
  </si>
  <si>
    <t>BauMix  Kft.</t>
  </si>
  <si>
    <t>Kaposvár</t>
  </si>
  <si>
    <t>"Új Élet" Lakásfennt. Szövetkezeti Ház</t>
  </si>
  <si>
    <t>Dr. Pap Tamásné</t>
  </si>
  <si>
    <t>424-372; 20/355-47-73</t>
  </si>
  <si>
    <t>Lakásszöv. S.m.Sz.</t>
  </si>
  <si>
    <t>510-028; 30/363-72-44</t>
  </si>
  <si>
    <t>310-174; 30/33-68-406; 30/571-89-00</t>
  </si>
  <si>
    <t>27.</t>
  </si>
  <si>
    <t>Léva</t>
  </si>
  <si>
    <t>6.</t>
  </si>
  <si>
    <t>4879/3</t>
  </si>
  <si>
    <t>1972.</t>
  </si>
  <si>
    <t>Hauk és Társa BT.</t>
  </si>
  <si>
    <t>Zamárdi</t>
  </si>
  <si>
    <t>"OTTHON" Lakásszöv. Szövetkezeti Ház</t>
  </si>
  <si>
    <t>Ács Sándor</t>
  </si>
  <si>
    <t>411-432; 30/471-12-80</t>
  </si>
  <si>
    <t>8.</t>
  </si>
  <si>
    <t>29.</t>
  </si>
  <si>
    <t>Honvéd</t>
  </si>
  <si>
    <t>utca</t>
  </si>
  <si>
    <t>16.</t>
  </si>
  <si>
    <t>panel</t>
  </si>
  <si>
    <t>4330/19</t>
  </si>
  <si>
    <t>1975.</t>
  </si>
  <si>
    <t>Homlokzatok teljes hőszigetelése</t>
  </si>
  <si>
    <t>GEK-KO  BT.</t>
  </si>
  <si>
    <t>Társasház</t>
  </si>
  <si>
    <t>Balla Béla</t>
  </si>
  <si>
    <t>317-842; 30/572-31-88</t>
  </si>
  <si>
    <t>VÉBO BT.</t>
  </si>
  <si>
    <t>Bogó József</t>
  </si>
  <si>
    <t>26.</t>
  </si>
  <si>
    <t xml:space="preserve">Kinizsi </t>
  </si>
  <si>
    <t>ltp.</t>
  </si>
  <si>
    <t>18.</t>
  </si>
  <si>
    <t>öntöttfalas</t>
  </si>
  <si>
    <t>5381/34</t>
  </si>
  <si>
    <t>T-T Ablak Kft.</t>
  </si>
  <si>
    <t>3.</t>
  </si>
  <si>
    <t>22.</t>
  </si>
  <si>
    <t>4330/13</t>
  </si>
  <si>
    <t>Tóth Építőipari Kft.</t>
  </si>
  <si>
    <t>Hegedüs János</t>
  </si>
  <si>
    <t>413-163; 30/ 477-20-66; 30/937-05-73</t>
  </si>
  <si>
    <t>4.</t>
  </si>
  <si>
    <t>Füredi</t>
  </si>
  <si>
    <t>13.</t>
  </si>
  <si>
    <t>5637/1</t>
  </si>
  <si>
    <t>1976.</t>
  </si>
  <si>
    <t>7.</t>
  </si>
  <si>
    <t>48-as Ifjúság</t>
  </si>
  <si>
    <t>útja</t>
  </si>
  <si>
    <t>31.</t>
  </si>
  <si>
    <t>5637/73</t>
  </si>
  <si>
    <t>KI-TEAM  BT.</t>
  </si>
  <si>
    <t>Simon Attila</t>
  </si>
  <si>
    <t>2.</t>
  </si>
  <si>
    <t>G</t>
  </si>
  <si>
    <t>1 / B.</t>
  </si>
  <si>
    <t>5381/3</t>
  </si>
  <si>
    <t>Homlokzatok teljes hőszigetelése, 
külső nyílászárók cseréje</t>
  </si>
  <si>
    <t>Pécs
Kaposvár</t>
  </si>
  <si>
    <t>6 666 773
9 661 232</t>
  </si>
  <si>
    <t>Bursics József</t>
  </si>
  <si>
    <t xml:space="preserve">30 / 3368-799     </t>
  </si>
  <si>
    <t>Genszky István</t>
  </si>
  <si>
    <t>14.</t>
  </si>
  <si>
    <t>W</t>
  </si>
  <si>
    <t>62-64.</t>
  </si>
  <si>
    <t>5637/31</t>
  </si>
  <si>
    <t>1977.</t>
  </si>
  <si>
    <t>Homlokzatok teljes hőszigetelése, 
külső nyílászárók teljes cseréje</t>
  </si>
  <si>
    <t>FIXÉP  Kft.
T-T Ablak Kft.</t>
  </si>
  <si>
    <t>8 789 781
13 664 150</t>
  </si>
  <si>
    <t>Bozsoky Jánosné</t>
  </si>
  <si>
    <t>319-335, 30/93-95-409</t>
  </si>
  <si>
    <t>Waibl Károly</t>
  </si>
  <si>
    <t>526-505; 30/95-65-001; 311-650</t>
  </si>
  <si>
    <t>12.</t>
  </si>
  <si>
    <t>58-60.</t>
  </si>
  <si>
    <t>5637/67</t>
  </si>
  <si>
    <t>8 116 903
12 689 607</t>
  </si>
  <si>
    <t>54-56.</t>
  </si>
  <si>
    <t>5637/68</t>
  </si>
  <si>
    <t>8 102 555
13 407 966</t>
  </si>
  <si>
    <t>25.</t>
  </si>
  <si>
    <t>Kanizsai</t>
  </si>
  <si>
    <t>5637/4</t>
  </si>
  <si>
    <t>1978.</t>
  </si>
  <si>
    <t>Homlokzatok teljes hőszigetelése, 
tető és zárófödémek hőszig.</t>
  </si>
  <si>
    <t>FIXÉP Kft.
LAKMÁR BT.</t>
  </si>
  <si>
    <t>Pécs</t>
  </si>
  <si>
    <t>1.</t>
  </si>
  <si>
    <t>21-23</t>
  </si>
  <si>
    <t>5637/93</t>
  </si>
  <si>
    <t>Homlokzatok teljes hőszigetelése,
tető és zárófödémek hőszig., 
külső nyílászárók cseréje</t>
  </si>
  <si>
    <t>FIXÉP  Kft.
Produkt Tetőszig. Kft.
T+T Ablak Kft.</t>
  </si>
  <si>
    <t>Pécs
Szekszárd
Kaposvár</t>
  </si>
  <si>
    <t>9 122 585
2 690 994
12 000 000</t>
  </si>
  <si>
    <t>Pákoliczné
Nemes Mária</t>
  </si>
  <si>
    <t>413-803; 30/351-54-79</t>
  </si>
  <si>
    <t>5.</t>
  </si>
  <si>
    <t>Béke</t>
  </si>
  <si>
    <t>77-79.</t>
  </si>
  <si>
    <t>5637/46</t>
  </si>
  <si>
    <t>SPIDER - ALPIN BT.
ARANYABLAK Kft.</t>
  </si>
  <si>
    <t>Kaposvár
Kaposvár</t>
  </si>
  <si>
    <t>9 461 880
11 810 520</t>
  </si>
  <si>
    <t>Gyenes András</t>
  </si>
  <si>
    <t>49-51.</t>
  </si>
  <si>
    <t>5637/97</t>
  </si>
  <si>
    <t>AQUA BLUE Kft.</t>
  </si>
  <si>
    <t>Horváth Attiláné</t>
  </si>
  <si>
    <t>17-19.</t>
  </si>
  <si>
    <t>5637/45</t>
  </si>
  <si>
    <t>KI-TEAM BT.
ISO-SUN Kft.</t>
  </si>
  <si>
    <t>Kaposvár
Nagyberény</t>
  </si>
  <si>
    <t>10 070 238
2 088 804</t>
  </si>
  <si>
    <t>Matucza Tünde</t>
  </si>
  <si>
    <t>311-293; 30/288-2677</t>
  </si>
  <si>
    <t>10.</t>
  </si>
  <si>
    <t>5637/83</t>
  </si>
  <si>
    <t>KI-TEAM BT.</t>
  </si>
  <si>
    <t>24.</t>
  </si>
  <si>
    <t>97-99.</t>
  </si>
  <si>
    <t>5637/28</t>
  </si>
  <si>
    <t>1979.</t>
  </si>
  <si>
    <t>FIXÉP Kft.</t>
  </si>
  <si>
    <t>23.</t>
  </si>
  <si>
    <t>53-55.</t>
  </si>
  <si>
    <t>5637/21</t>
  </si>
  <si>
    <t>Dévai György</t>
  </si>
  <si>
    <t>17.</t>
  </si>
  <si>
    <t>P</t>
  </si>
  <si>
    <t>33-35.</t>
  </si>
  <si>
    <t>5637/9/A</t>
  </si>
  <si>
    <t>CTR Palatium  Kft.
Somogy-fa BT.</t>
  </si>
  <si>
    <t>Szekszárd
Kaposvár</t>
  </si>
  <si>
    <t>6 982 763
15 298 540</t>
  </si>
  <si>
    <t>"Rózsa Ferenc" Lak.szöv. Szövetkezeti Ház</t>
  </si>
  <si>
    <t>Kósa István</t>
  </si>
  <si>
    <t>Resán Mihály</t>
  </si>
  <si>
    <t>Baka János</t>
  </si>
  <si>
    <t>Búzavirág</t>
  </si>
  <si>
    <t>9-10.</t>
  </si>
  <si>
    <t>5381/39</t>
  </si>
  <si>
    <t>1980.</t>
  </si>
  <si>
    <t>SPIDER-ALPIN  BT.</t>
  </si>
  <si>
    <t>Milbacher János</t>
  </si>
  <si>
    <t>19.</t>
  </si>
  <si>
    <t>Petőfi</t>
  </si>
  <si>
    <t>37-39.</t>
  </si>
  <si>
    <t>4804/2</t>
  </si>
  <si>
    <t>CTR Palatium  Kft.</t>
  </si>
  <si>
    <t>Szekszárd</t>
  </si>
  <si>
    <t>Páder József &amp;
Olasz Judit</t>
  </si>
  <si>
    <t>424-604; 20/929-21-57; 20/961-74-22</t>
  </si>
  <si>
    <t>45-47.</t>
  </si>
  <si>
    <t>4846/9</t>
  </si>
  <si>
    <t>1981.</t>
  </si>
  <si>
    <t>20.</t>
  </si>
  <si>
    <t>41-43.</t>
  </si>
  <si>
    <t>4846/8</t>
  </si>
  <si>
    <t>21.</t>
  </si>
  <si>
    <t>L</t>
  </si>
  <si>
    <t>21-23.</t>
  </si>
  <si>
    <t>Tető és zárófödémek hőszig.</t>
  </si>
  <si>
    <t>BauMix Kft.</t>
  </si>
  <si>
    <t>Jurmann Béla</t>
  </si>
  <si>
    <t>411-053; 20/421-43-81</t>
  </si>
  <si>
    <t>Lucz Géza</t>
  </si>
  <si>
    <t>9.</t>
  </si>
  <si>
    <t>26-27.</t>
  </si>
  <si>
    <t>5381/20</t>
  </si>
  <si>
    <t>1982.</t>
  </si>
  <si>
    <t>BauMix  Kft.
BauMix  Kft.
BauMix  Kft.</t>
  </si>
  <si>
    <t>10 033 814
3 184 285
17 221 714</t>
  </si>
  <si>
    <t>D</t>
  </si>
  <si>
    <t>Zaranyi</t>
  </si>
  <si>
    <t>4368/20</t>
  </si>
  <si>
    <t>1986.</t>
  </si>
  <si>
    <t>Homlokzatok teljes hőszigetelése,
tető és zárófödémek hőszig., 
külső nyílászárók hőszigetelése</t>
  </si>
  <si>
    <t>EMBERFIA  Kft.</t>
  </si>
  <si>
    <t>10 546 203
3 411 139
2 281 255</t>
  </si>
  <si>
    <t>"ERDŐSZÉL" Lakásfennt. Szövetkezeti Ház</t>
  </si>
  <si>
    <t>Heffer Kálmánné</t>
  </si>
  <si>
    <t>15.</t>
  </si>
  <si>
    <t>Toldi</t>
  </si>
  <si>
    <t>10-12.</t>
  </si>
  <si>
    <t>5419/7</t>
  </si>
  <si>
    <t>Legoza Sándor</t>
  </si>
  <si>
    <t>MINDÖSSZESEN:</t>
  </si>
  <si>
    <t>Pályázatok szerint összesen:</t>
  </si>
  <si>
    <r>
      <t>Pályázat
beadás</t>
    </r>
    <r>
      <rPr>
        <sz val="9"/>
        <rFont val="Arial"/>
        <family val="0"/>
      </rPr>
      <t xml:space="preserve">
</t>
    </r>
    <r>
      <rPr>
        <b/>
        <sz val="12"/>
        <rFont val="Arial"/>
        <family val="2"/>
      </rPr>
      <t>2004.09.</t>
    </r>
  </si>
  <si>
    <r>
      <t xml:space="preserve">Pályázat
</t>
    </r>
    <r>
      <rPr>
        <b/>
        <sz val="12"/>
        <rFont val="Arial"/>
        <family val="2"/>
      </rPr>
      <t>k  ó  d  j  a</t>
    </r>
  </si>
  <si>
    <r>
      <t xml:space="preserve">Építési
</t>
    </r>
    <r>
      <rPr>
        <b/>
        <sz val="12"/>
        <rFont val="Arial"/>
        <family val="2"/>
      </rPr>
      <t>mód</t>
    </r>
  </si>
  <si>
    <r>
      <t xml:space="preserve">Elkülönített szla.száma
</t>
    </r>
    <r>
      <rPr>
        <b/>
        <sz val="10"/>
        <rFont val="Arial"/>
        <family val="2"/>
      </rPr>
      <t>11743002 -15398006 -</t>
    </r>
  </si>
  <si>
    <r>
      <t>Saját erő</t>
    </r>
    <r>
      <rPr>
        <sz val="9"/>
        <color indexed="12"/>
        <rFont val="Arial CE"/>
        <family val="0"/>
      </rPr>
      <t xml:space="preserve">
összesen
{ </t>
    </r>
    <r>
      <rPr>
        <i/>
        <sz val="9"/>
        <color indexed="12"/>
        <rFont val="Arial CE"/>
        <family val="0"/>
      </rPr>
      <t>2 / 3</t>
    </r>
    <r>
      <rPr>
        <sz val="9"/>
        <color indexed="12"/>
        <rFont val="Arial CE"/>
        <family val="0"/>
      </rPr>
      <t xml:space="preserve"> ٭ rész }
[ Ft ]</t>
    </r>
  </si>
  <si>
    <r>
      <t>Kivitelező(-k)</t>
    </r>
    <r>
      <rPr>
        <sz val="9"/>
        <rFont val="Arial"/>
        <family val="0"/>
      </rPr>
      <t xml:space="preserve">
telephelye</t>
    </r>
  </si>
  <si>
    <r>
      <t>Kivitelezés
összege
bontva</t>
    </r>
    <r>
      <rPr>
        <sz val="10"/>
        <rFont val="Arial CE"/>
        <family val="0"/>
      </rPr>
      <t xml:space="preserve">
</t>
    </r>
    <r>
      <rPr>
        <b/>
        <sz val="9"/>
        <rFont val="Arial CE"/>
        <family val="0"/>
      </rPr>
      <t>[ Ft ]</t>
    </r>
  </si>
  <si>
    <r>
      <t>Kivitelezés
összege
összesen</t>
    </r>
    <r>
      <rPr>
        <sz val="10"/>
        <rFont val="Arial CE"/>
        <family val="0"/>
      </rPr>
      <t xml:space="preserve">
</t>
    </r>
    <r>
      <rPr>
        <b/>
        <sz val="9"/>
        <rFont val="Arial CE"/>
        <family val="0"/>
      </rPr>
      <t>[ Ft ]</t>
    </r>
  </si>
  <si>
    <r>
      <t>Pályázó</t>
    </r>
    <r>
      <rPr>
        <sz val="10"/>
        <rFont val="Arial"/>
        <family val="0"/>
      </rPr>
      <t xml:space="preserve">
</t>
    </r>
    <r>
      <rPr>
        <sz val="8.5"/>
        <rFont val="Arial"/>
        <family val="2"/>
      </rPr>
      <t xml:space="preserve">( pályázatot benyújtó ) </t>
    </r>
    <r>
      <rPr>
        <b/>
        <sz val="10"/>
        <rFont val="Arial"/>
        <family val="2"/>
      </rPr>
      <t>képviselője</t>
    </r>
  </si>
  <si>
    <r>
      <t>Közös képviselő</t>
    </r>
    <r>
      <rPr>
        <sz val="9"/>
        <rFont val="Arial"/>
        <family val="0"/>
      </rPr>
      <t xml:space="preserve">
</t>
    </r>
    <r>
      <rPr>
        <sz val="9"/>
        <rFont val="Arial CE"/>
        <family val="0"/>
      </rPr>
      <t>telefonszáma(-i)</t>
    </r>
  </si>
  <si>
    <r>
      <t>Homlokzatok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teljes</t>
    </r>
    <r>
      <rPr>
        <sz val="10"/>
        <rFont val="Arial"/>
        <family val="0"/>
      </rPr>
      <t xml:space="preserve"> hőszigetelése</t>
    </r>
  </si>
  <si>
    <r>
      <t xml:space="preserve">CTR Palatium  Kft.
</t>
    </r>
    <r>
      <rPr>
        <sz val="10"/>
        <color indexed="10"/>
        <rFont val="Arial"/>
        <family val="2"/>
      </rPr>
      <t>ARANYABLAK Kft.</t>
    </r>
  </si>
  <si>
    <r>
      <t>EMBERFIA  Kft.</t>
    </r>
    <r>
      <rPr>
        <sz val="10"/>
        <rFont val="Arial"/>
        <family val="0"/>
      </rPr>
      <t xml:space="preserve">
BauMix  Kft.
</t>
    </r>
    <r>
      <rPr>
        <sz val="10"/>
        <color indexed="10"/>
        <rFont val="Arial"/>
        <family val="2"/>
      </rPr>
      <t>ARANYABLAK Kft.</t>
    </r>
  </si>
  <si>
    <t>BauMix  Kft.
ABLAK  ÉPSZER  Kft.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</si>
</sst>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/dd"/>
    <numFmt numFmtId="169" formatCode="mm/dd/"/>
    <numFmt numFmtId="170" formatCode="h:mm;@"/>
    <numFmt numFmtId="171" formatCode="h\ &quot;óra&quot;\ m\ &quot;perc&quot;;@"/>
    <numFmt numFmtId="172" formatCode="dd/\ h:mm"/>
    <numFmt numFmtId="173" formatCode="#,##0.000"/>
  </numFmts>
  <fonts count="2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E"/>
      <family val="0"/>
    </font>
    <font>
      <sz val="8"/>
      <name val="Arial CE"/>
      <family val="0"/>
    </font>
    <font>
      <sz val="9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sz val="9"/>
      <color indexed="12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2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8.5"/>
      <name val="Arial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19" applyFont="1" applyBorder="1" applyAlignment="1">
      <alignment horizontal="center" vertical="center" wrapText="1"/>
      <protection/>
    </xf>
    <xf numFmtId="0" fontId="1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20" fontId="6" fillId="0" borderId="8" xfId="0" applyNumberFormat="1" applyFont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16" fontId="0" fillId="0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0" fillId="0" borderId="8" xfId="0" applyNumberFormat="1" applyBorder="1" applyAlignment="1" quotePrefix="1">
      <alignment horizontal="center" vertical="center"/>
    </xf>
    <xf numFmtId="3" fontId="0" fillId="0" borderId="8" xfId="0" applyNumberFormat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173" fontId="0" fillId="0" borderId="8" xfId="0" applyNumberFormat="1" applyBorder="1" applyAlignment="1">
      <alignment vertical="center"/>
    </xf>
    <xf numFmtId="17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3" fillId="0" borderId="8" xfId="19" applyNumberFormat="1" applyBorder="1" applyAlignment="1">
      <alignment vertical="center"/>
      <protection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3" fillId="0" borderId="11" xfId="19" applyNumberFormat="1" applyBorder="1" applyAlignment="1">
      <alignment vertical="center"/>
      <protection/>
    </xf>
    <xf numFmtId="3" fontId="19" fillId="2" borderId="8" xfId="0" applyNumberFormat="1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vertical="center"/>
    </xf>
    <xf numFmtId="3" fontId="0" fillId="3" borderId="8" xfId="0" applyNumberFormat="1" applyFill="1" applyBorder="1" applyAlignment="1">
      <alignment vertical="center"/>
    </xf>
    <xf numFmtId="17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20" fontId="6" fillId="0" borderId="13" xfId="0" applyNumberFormat="1" applyFont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16" fontId="0" fillId="0" borderId="13" xfId="0" applyNumberFormat="1" applyFill="1" applyBorder="1" applyAlignment="1">
      <alignment horizontal="center" vertical="center"/>
    </xf>
    <xf numFmtId="17" fontId="0" fillId="0" borderId="13" xfId="0" applyNumberFormat="1" applyBorder="1" applyAlignment="1" quotePrefix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173" fontId="0" fillId="0" borderId="13" xfId="0" applyNumberFormat="1" applyBorder="1" applyAlignment="1">
      <alignment vertical="center"/>
    </xf>
    <xf numFmtId="17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3" fillId="0" borderId="13" xfId="19" applyNumberFormat="1" applyBorder="1" applyAlignment="1">
      <alignment vertical="center"/>
      <protection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3" fontId="3" fillId="0" borderId="8" xfId="19" applyNumberFormat="1" applyFont="1" applyBorder="1" applyAlignment="1">
      <alignment horizontal="right" vertical="center" wrapText="1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6" fillId="4" borderId="16" xfId="0" applyFont="1" applyFill="1" applyBorder="1" applyAlignment="1">
      <alignment horizontal="right" vertical="center"/>
    </xf>
    <xf numFmtId="20" fontId="6" fillId="4" borderId="16" xfId="0" applyNumberFormat="1" applyFont="1" applyFill="1" applyBorder="1" applyAlignment="1">
      <alignment horizontal="left" vertical="center"/>
    </xf>
    <xf numFmtId="0" fontId="0" fillId="4" borderId="16" xfId="0" applyFill="1" applyBorder="1" applyAlignment="1">
      <alignment vertical="center"/>
    </xf>
    <xf numFmtId="16" fontId="0" fillId="4" borderId="16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3" fontId="19" fillId="6" borderId="8" xfId="0" applyNumberFormat="1" applyFont="1" applyFill="1" applyBorder="1" applyAlignment="1">
      <alignment horizontal="center" vertical="center"/>
    </xf>
    <xf numFmtId="3" fontId="0" fillId="6" borderId="8" xfId="0" applyNumberFormat="1" applyFill="1" applyBorder="1" applyAlignment="1">
      <alignment horizontal="center" vertical="center"/>
    </xf>
    <xf numFmtId="3" fontId="0" fillId="6" borderId="8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4" borderId="19" xfId="0" applyFill="1" applyBorder="1" applyAlignment="1">
      <alignment vertical="center"/>
    </xf>
    <xf numFmtId="3" fontId="8" fillId="0" borderId="8" xfId="0" applyNumberFormat="1" applyFont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" fontId="0" fillId="0" borderId="11" xfId="0" applyNumberForma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8" xfId="0" applyNumberFormat="1" applyBorder="1" applyAlignment="1">
      <alignment vertical="center" wrapText="1"/>
    </xf>
    <xf numFmtId="20" fontId="6" fillId="0" borderId="8" xfId="0" applyNumberFormat="1" applyFont="1" applyBorder="1" applyAlignment="1">
      <alignment horizontal="right" vertical="center"/>
    </xf>
    <xf numFmtId="17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8" xfId="0" applyFill="1" applyBorder="1" applyAlignment="1" quotePrefix="1">
      <alignment horizontal="center" vertical="center"/>
    </xf>
    <xf numFmtId="3" fontId="3" fillId="0" borderId="13" xfId="19" applyNumberFormat="1" applyFont="1" applyBorder="1" applyAlignment="1">
      <alignment horizontal="right" vertical="center" wrapText="1"/>
      <protection/>
    </xf>
    <xf numFmtId="3" fontId="3" fillId="0" borderId="13" xfId="19" applyNumberFormat="1" applyBorder="1" applyAlignment="1">
      <alignment vertical="center" wrapText="1"/>
      <protection/>
    </xf>
    <xf numFmtId="16" fontId="0" fillId="0" borderId="8" xfId="0" applyNumberFormat="1" applyFill="1" applyBorder="1" applyAlignment="1" quotePrefix="1">
      <alignment horizontal="center" vertical="center"/>
    </xf>
    <xf numFmtId="3" fontId="3" fillId="0" borderId="20" xfId="19" applyNumberFormat="1" applyBorder="1" applyAlignment="1">
      <alignment vertical="center"/>
      <protection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16" fontId="22" fillId="0" borderId="21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6" fontId="22" fillId="0" borderId="21" xfId="0" applyNumberFormat="1" applyFont="1" applyBorder="1" applyAlignment="1">
      <alignment horizontal="center" vertical="center"/>
    </xf>
    <xf numFmtId="16" fontId="6" fillId="0" borderId="2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16" fontId="22" fillId="8" borderId="21" xfId="0" applyNumberFormat="1" applyFont="1" applyFill="1" applyBorder="1" applyAlignment="1">
      <alignment vertical="center"/>
    </xf>
    <xf numFmtId="3" fontId="8" fillId="9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10" borderId="2" xfId="0" applyNumberFormat="1" applyFont="1" applyFill="1" applyBorder="1" applyAlignment="1">
      <alignment horizontal="center" vertical="center"/>
    </xf>
    <xf numFmtId="3" fontId="8" fillId="11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0" fontId="3" fillId="0" borderId="22" xfId="19" applyBorder="1">
      <alignment/>
      <protection/>
    </xf>
    <xf numFmtId="3" fontId="8" fillId="0" borderId="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" fontId="0" fillId="0" borderId="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19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ályázatok_200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"/>
  <sheetViews>
    <sheetView tabSelected="1" zoomScale="85" zoomScaleNormal="85" workbookViewId="0" topLeftCell="A1">
      <pane xSplit="12" ySplit="1" topLeftCell="M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"/>
    </sheetView>
  </sheetViews>
  <sheetFormatPr defaultColWidth="9.140625" defaultRowHeight="12.75"/>
  <cols>
    <col min="1" max="2" width="4.7109375" style="0" customWidth="1"/>
    <col min="3" max="4" width="4.7109375" style="0" hidden="1" customWidth="1"/>
    <col min="5" max="5" width="4.7109375" style="0" customWidth="1"/>
    <col min="7" max="7" width="9.140625" style="0" hidden="1" customWidth="1"/>
    <col min="8" max="8" width="12.7109375" style="0" customWidth="1"/>
    <col min="9" max="9" width="4.7109375" style="0" customWidth="1"/>
    <col min="10" max="10" width="6.7109375" style="0" customWidth="1"/>
    <col min="11" max="11" width="21.7109375" style="0" hidden="1" customWidth="1"/>
    <col min="12" max="12" width="6.7109375" style="0" hidden="1" customWidth="1"/>
    <col min="13" max="13" width="9.7109375" style="0" customWidth="1"/>
    <col min="14" max="14" width="8.7109375" style="0" hidden="1" customWidth="1"/>
    <col min="15" max="17" width="5.7109375" style="0" customWidth="1"/>
    <col min="18" max="18" width="6.7109375" style="0" customWidth="1"/>
    <col min="19" max="19" width="11.7109375" style="0" hidden="1" customWidth="1"/>
    <col min="20" max="21" width="12.7109375" style="0" customWidth="1"/>
    <col min="22" max="22" width="12.7109375" style="0" hidden="1" customWidth="1"/>
    <col min="23" max="31" width="11.7109375" style="0" customWidth="1"/>
    <col min="32" max="32" width="10.7109375" style="0" customWidth="1"/>
    <col min="33" max="33" width="29.8515625" style="0" customWidth="1"/>
    <col min="34" max="34" width="19.28125" style="0" customWidth="1"/>
    <col min="35" max="35" width="10.7109375" style="0" hidden="1" customWidth="1"/>
    <col min="36" max="37" width="11.7109375" style="127" hidden="1" customWidth="1"/>
    <col min="38" max="39" width="10.8515625" style="0" hidden="1" customWidth="1"/>
    <col min="40" max="40" width="19.421875" style="0" customWidth="1"/>
    <col min="41" max="41" width="15.7109375" style="0" customWidth="1"/>
    <col min="42" max="42" width="15.7109375" style="0" hidden="1" customWidth="1"/>
    <col min="43" max="43" width="16.00390625" style="0" customWidth="1"/>
    <col min="44" max="46" width="16.00390625" style="0" hidden="1" customWidth="1"/>
    <col min="47" max="47" width="18.28125" style="0" customWidth="1"/>
  </cols>
  <sheetData>
    <row r="1" spans="1:47" ht="97.5" thickBot="1" thickTop="1">
      <c r="A1" s="1" t="s">
        <v>0</v>
      </c>
      <c r="B1" s="2" t="s">
        <v>1</v>
      </c>
      <c r="C1" s="3" t="s">
        <v>2</v>
      </c>
      <c r="D1" s="4" t="s">
        <v>3</v>
      </c>
      <c r="E1" s="136" t="s">
        <v>240</v>
      </c>
      <c r="F1" s="137"/>
      <c r="G1" s="132" t="s">
        <v>4</v>
      </c>
      <c r="H1" s="133"/>
      <c r="I1" s="133"/>
      <c r="J1" s="134"/>
      <c r="K1" s="5" t="s">
        <v>241</v>
      </c>
      <c r="L1" s="5" t="s">
        <v>5</v>
      </c>
      <c r="M1" s="5" t="s">
        <v>242</v>
      </c>
      <c r="N1" s="5" t="s">
        <v>6</v>
      </c>
      <c r="O1" s="6" t="s">
        <v>7</v>
      </c>
      <c r="P1" s="6" t="s">
        <v>8</v>
      </c>
      <c r="Q1" s="6" t="s">
        <v>9</v>
      </c>
      <c r="R1" s="6" t="s">
        <v>10</v>
      </c>
      <c r="S1" s="5" t="s">
        <v>243</v>
      </c>
      <c r="T1" s="7" t="s">
        <v>11</v>
      </c>
      <c r="U1" s="7" t="s">
        <v>12</v>
      </c>
      <c r="V1" s="8" t="s">
        <v>244</v>
      </c>
      <c r="W1" s="7" t="s">
        <v>13</v>
      </c>
      <c r="X1" s="7" t="s">
        <v>14</v>
      </c>
      <c r="Y1" s="7" t="s">
        <v>15</v>
      </c>
      <c r="Z1" s="7" t="s">
        <v>16</v>
      </c>
      <c r="AA1" s="7" t="s">
        <v>17</v>
      </c>
      <c r="AB1" s="7" t="s">
        <v>18</v>
      </c>
      <c r="AC1" s="7" t="s">
        <v>19</v>
      </c>
      <c r="AD1" s="7" t="s">
        <v>20</v>
      </c>
      <c r="AE1" s="7" t="s">
        <v>21</v>
      </c>
      <c r="AF1" s="7" t="s">
        <v>22</v>
      </c>
      <c r="AG1" s="9" t="s">
        <v>23</v>
      </c>
      <c r="AH1" s="5" t="s">
        <v>24</v>
      </c>
      <c r="AI1" s="10" t="s">
        <v>245</v>
      </c>
      <c r="AJ1" s="11" t="s">
        <v>246</v>
      </c>
      <c r="AK1" s="11" t="s">
        <v>247</v>
      </c>
      <c r="AL1" s="135" t="s">
        <v>25</v>
      </c>
      <c r="AM1" s="134"/>
      <c r="AN1" s="9" t="s">
        <v>26</v>
      </c>
      <c r="AO1" s="9" t="s">
        <v>248</v>
      </c>
      <c r="AP1" s="12" t="s">
        <v>249</v>
      </c>
      <c r="AQ1" s="9" t="s">
        <v>27</v>
      </c>
      <c r="AR1" s="7" t="s">
        <v>28</v>
      </c>
      <c r="AS1" s="5" t="s">
        <v>29</v>
      </c>
      <c r="AT1" s="7" t="s">
        <v>30</v>
      </c>
      <c r="AU1" s="13" t="s">
        <v>31</v>
      </c>
    </row>
    <row r="2" spans="1:47" ht="27.75" customHeight="1" thickTop="1">
      <c r="A2" s="14">
        <v>1</v>
      </c>
      <c r="B2" s="15">
        <v>28</v>
      </c>
      <c r="C2" s="16" t="s">
        <v>32</v>
      </c>
      <c r="D2" s="17" t="s">
        <v>33</v>
      </c>
      <c r="E2" s="18" t="s">
        <v>34</v>
      </c>
      <c r="F2" s="19">
        <v>0.6666666666666666</v>
      </c>
      <c r="G2" s="20" t="s">
        <v>35</v>
      </c>
      <c r="H2" s="20" t="s">
        <v>36</v>
      </c>
      <c r="I2" s="20" t="s">
        <v>37</v>
      </c>
      <c r="J2" s="21" t="s">
        <v>38</v>
      </c>
      <c r="K2" s="17" t="s">
        <v>39</v>
      </c>
      <c r="L2" s="17">
        <v>8071</v>
      </c>
      <c r="M2" s="22" t="s">
        <v>40</v>
      </c>
      <c r="N2" s="23" t="s">
        <v>41</v>
      </c>
      <c r="O2" s="22">
        <v>17</v>
      </c>
      <c r="P2" s="22">
        <v>16</v>
      </c>
      <c r="Q2" s="22">
        <v>1</v>
      </c>
      <c r="R2" s="22" t="s">
        <v>42</v>
      </c>
      <c r="S2" s="22"/>
      <c r="T2" s="24">
        <v>8339155</v>
      </c>
      <c r="U2" s="25">
        <v>8309155</v>
      </c>
      <c r="V2" s="26">
        <f aca="true" t="shared" si="0" ref="V2:V9">W2+AA2</f>
        <v>5569437</v>
      </c>
      <c r="W2" s="25">
        <v>2769718</v>
      </c>
      <c r="X2" s="27" t="s">
        <v>43</v>
      </c>
      <c r="Y2" s="27" t="s">
        <v>43</v>
      </c>
      <c r="Z2" s="24">
        <v>2799719</v>
      </c>
      <c r="AA2" s="24">
        <f>Z2</f>
        <v>2799719</v>
      </c>
      <c r="AB2" s="24">
        <v>2769718</v>
      </c>
      <c r="AC2" s="27">
        <v>85</v>
      </c>
      <c r="AD2" s="28">
        <f aca="true" t="shared" si="1" ref="AD2:AD9">(AC2/U2)*10000</f>
        <v>0.10229680394697174</v>
      </c>
      <c r="AE2" s="28">
        <f aca="true" t="shared" si="2" ref="AE2:AE9">(AC2/(W2+AB2))*10000</f>
        <v>0.1534452243874647</v>
      </c>
      <c r="AF2" s="29"/>
      <c r="AG2" s="30" t="s">
        <v>44</v>
      </c>
      <c r="AH2" s="24" t="s">
        <v>45</v>
      </c>
      <c r="AI2" s="30" t="s">
        <v>46</v>
      </c>
      <c r="AJ2" s="31">
        <v>8152155</v>
      </c>
      <c r="AK2" s="31">
        <v>8152155</v>
      </c>
      <c r="AL2" s="32">
        <v>38122</v>
      </c>
      <c r="AM2" s="32">
        <v>38183</v>
      </c>
      <c r="AN2" s="30" t="s">
        <v>47</v>
      </c>
      <c r="AO2" s="33" t="s">
        <v>48</v>
      </c>
      <c r="AP2" s="30" t="s">
        <v>49</v>
      </c>
      <c r="AQ2" s="34" t="s">
        <v>50</v>
      </c>
      <c r="AR2" s="30" t="s">
        <v>51</v>
      </c>
      <c r="AS2" s="34" t="s">
        <v>50</v>
      </c>
      <c r="AT2" s="30" t="s">
        <v>52</v>
      </c>
      <c r="AU2" s="35"/>
    </row>
    <row r="3" spans="1:47" ht="27.75" customHeight="1">
      <c r="A3" s="36">
        <v>2</v>
      </c>
      <c r="B3" s="22">
        <v>27</v>
      </c>
      <c r="C3" s="16" t="s">
        <v>53</v>
      </c>
      <c r="D3" s="22" t="s">
        <v>33</v>
      </c>
      <c r="E3" s="18" t="s">
        <v>34</v>
      </c>
      <c r="F3" s="19">
        <v>0.6666666666666666</v>
      </c>
      <c r="G3" s="20"/>
      <c r="H3" s="20" t="s">
        <v>54</v>
      </c>
      <c r="I3" s="20" t="s">
        <v>37</v>
      </c>
      <c r="J3" s="21" t="s">
        <v>55</v>
      </c>
      <c r="K3" s="17" t="s">
        <v>39</v>
      </c>
      <c r="L3" s="17">
        <v>8067</v>
      </c>
      <c r="M3" s="22" t="s">
        <v>40</v>
      </c>
      <c r="N3" s="23" t="s">
        <v>56</v>
      </c>
      <c r="O3" s="22">
        <v>43</v>
      </c>
      <c r="P3" s="22">
        <v>41</v>
      </c>
      <c r="Q3" s="22">
        <v>1</v>
      </c>
      <c r="R3" s="22" t="s">
        <v>57</v>
      </c>
      <c r="S3" s="22"/>
      <c r="T3" s="24">
        <v>16130856</v>
      </c>
      <c r="U3" s="25">
        <v>16101856</v>
      </c>
      <c r="V3" s="26">
        <f t="shared" si="0"/>
        <v>10763904</v>
      </c>
      <c r="W3" s="25">
        <v>5366952</v>
      </c>
      <c r="X3" s="27" t="s">
        <v>43</v>
      </c>
      <c r="Y3" s="27" t="s">
        <v>43</v>
      </c>
      <c r="Z3" s="24">
        <v>5396952</v>
      </c>
      <c r="AA3" s="24">
        <f>Z3</f>
        <v>5396952</v>
      </c>
      <c r="AB3" s="24">
        <v>5366952</v>
      </c>
      <c r="AC3" s="27">
        <v>318</v>
      </c>
      <c r="AD3" s="28">
        <f t="shared" si="1"/>
        <v>0.19749276108294597</v>
      </c>
      <c r="AE3" s="28">
        <f t="shared" si="2"/>
        <v>0.29625754059287285</v>
      </c>
      <c r="AF3" s="29"/>
      <c r="AG3" s="30" t="s">
        <v>44</v>
      </c>
      <c r="AH3" s="37" t="s">
        <v>58</v>
      </c>
      <c r="AI3" s="38" t="s">
        <v>59</v>
      </c>
      <c r="AJ3" s="39">
        <v>15769856</v>
      </c>
      <c r="AK3" s="39">
        <v>15769856</v>
      </c>
      <c r="AL3" s="32"/>
      <c r="AM3" s="32"/>
      <c r="AN3" s="30" t="s">
        <v>60</v>
      </c>
      <c r="AO3" s="33" t="s">
        <v>61</v>
      </c>
      <c r="AP3" s="30" t="s">
        <v>62</v>
      </c>
      <c r="AQ3" s="34" t="s">
        <v>50</v>
      </c>
      <c r="AR3" s="30" t="s">
        <v>51</v>
      </c>
      <c r="AS3" s="34" t="s">
        <v>50</v>
      </c>
      <c r="AT3" s="30" t="s">
        <v>51</v>
      </c>
      <c r="AU3" s="35"/>
    </row>
    <row r="4" spans="1:47" ht="27.75" customHeight="1">
      <c r="A4" s="36">
        <v>3</v>
      </c>
      <c r="B4" s="22">
        <v>8</v>
      </c>
      <c r="C4" s="16" t="s">
        <v>63</v>
      </c>
      <c r="D4" s="17" t="s">
        <v>33</v>
      </c>
      <c r="E4" s="18" t="s">
        <v>64</v>
      </c>
      <c r="F4" s="19">
        <v>0.6319444444444444</v>
      </c>
      <c r="G4" s="20" t="s">
        <v>35</v>
      </c>
      <c r="H4" s="20" t="s">
        <v>65</v>
      </c>
      <c r="I4" s="20" t="s">
        <v>66</v>
      </c>
      <c r="J4" s="17" t="s">
        <v>67</v>
      </c>
      <c r="K4" s="17" t="s">
        <v>39</v>
      </c>
      <c r="L4" s="17">
        <v>8064</v>
      </c>
      <c r="M4" s="22" t="s">
        <v>68</v>
      </c>
      <c r="N4" s="22" t="s">
        <v>69</v>
      </c>
      <c r="O4" s="22">
        <v>36</v>
      </c>
      <c r="P4" s="22"/>
      <c r="Q4" s="22">
        <v>3</v>
      </c>
      <c r="R4" s="22" t="s">
        <v>70</v>
      </c>
      <c r="S4" s="22"/>
      <c r="T4" s="24">
        <v>13865513</v>
      </c>
      <c r="U4" s="25">
        <v>13835513</v>
      </c>
      <c r="V4" s="26">
        <f t="shared" si="0"/>
        <v>9253676</v>
      </c>
      <c r="W4" s="25">
        <v>4611837</v>
      </c>
      <c r="X4" s="40">
        <v>3</v>
      </c>
      <c r="Y4" s="41">
        <f>115799+128119+157683</f>
        <v>401601</v>
      </c>
      <c r="Z4" s="24">
        <v>4240238</v>
      </c>
      <c r="AA4" s="42">
        <f>Y4+Z4</f>
        <v>4641839</v>
      </c>
      <c r="AB4" s="24">
        <v>4611837</v>
      </c>
      <c r="AC4" s="27">
        <v>302</v>
      </c>
      <c r="AD4" s="28">
        <f t="shared" si="1"/>
        <v>0.21827885962739507</v>
      </c>
      <c r="AE4" s="28">
        <f t="shared" si="2"/>
        <v>0.32741833677122584</v>
      </c>
      <c r="AF4" s="29"/>
      <c r="AG4" s="30" t="s">
        <v>71</v>
      </c>
      <c r="AH4" s="24" t="s">
        <v>72</v>
      </c>
      <c r="AI4" s="30" t="s">
        <v>46</v>
      </c>
      <c r="AJ4" s="31">
        <v>13527513</v>
      </c>
      <c r="AK4" s="31">
        <v>13527513</v>
      </c>
      <c r="AL4" s="32">
        <v>38061</v>
      </c>
      <c r="AM4" s="32">
        <v>38107</v>
      </c>
      <c r="AN4" s="30" t="s">
        <v>73</v>
      </c>
      <c r="AO4" s="33" t="s">
        <v>74</v>
      </c>
      <c r="AP4" s="30" t="s">
        <v>75</v>
      </c>
      <c r="AQ4" s="33" t="s">
        <v>76</v>
      </c>
      <c r="AR4" s="30" t="s">
        <v>51</v>
      </c>
      <c r="AS4" s="33" t="s">
        <v>77</v>
      </c>
      <c r="AT4" s="30" t="s">
        <v>51</v>
      </c>
      <c r="AU4" s="35"/>
    </row>
    <row r="5" spans="1:47" ht="27.75" customHeight="1">
      <c r="A5" s="36">
        <v>4</v>
      </c>
      <c r="B5" s="22">
        <v>26</v>
      </c>
      <c r="C5" s="16" t="s">
        <v>78</v>
      </c>
      <c r="D5" s="22" t="s">
        <v>33</v>
      </c>
      <c r="E5" s="18" t="s">
        <v>34</v>
      </c>
      <c r="F5" s="19">
        <v>0.6666666666666666</v>
      </c>
      <c r="G5" s="20"/>
      <c r="H5" s="20" t="s">
        <v>79</v>
      </c>
      <c r="I5" s="20" t="s">
        <v>80</v>
      </c>
      <c r="J5" s="21" t="s">
        <v>81</v>
      </c>
      <c r="K5" s="17" t="s">
        <v>39</v>
      </c>
      <c r="L5" s="17">
        <v>8067</v>
      </c>
      <c r="M5" s="22" t="s">
        <v>82</v>
      </c>
      <c r="N5" s="43" t="s">
        <v>83</v>
      </c>
      <c r="O5" s="22">
        <v>20</v>
      </c>
      <c r="P5" s="22">
        <v>18</v>
      </c>
      <c r="Q5" s="22">
        <v>1</v>
      </c>
      <c r="R5" s="22" t="s">
        <v>70</v>
      </c>
      <c r="S5" s="22"/>
      <c r="T5" s="24">
        <v>7469436</v>
      </c>
      <c r="U5" s="25">
        <v>7439436</v>
      </c>
      <c r="V5" s="26">
        <f t="shared" si="0"/>
        <v>4989633</v>
      </c>
      <c r="W5" s="25">
        <v>2479812</v>
      </c>
      <c r="X5" s="27" t="s">
        <v>43</v>
      </c>
      <c r="Y5" s="27" t="s">
        <v>43</v>
      </c>
      <c r="Z5" s="24">
        <v>2509821</v>
      </c>
      <c r="AA5" s="24">
        <f>Z5</f>
        <v>2509821</v>
      </c>
      <c r="AB5" s="24">
        <v>2479803</v>
      </c>
      <c r="AC5" s="27">
        <v>212</v>
      </c>
      <c r="AD5" s="28">
        <f t="shared" si="1"/>
        <v>0.28496783895983513</v>
      </c>
      <c r="AE5" s="28">
        <f t="shared" si="2"/>
        <v>0.42745253411807166</v>
      </c>
      <c r="AF5" s="29"/>
      <c r="AG5" s="30" t="s">
        <v>44</v>
      </c>
      <c r="AH5" s="24" t="s">
        <v>84</v>
      </c>
      <c r="AI5" s="30" t="s">
        <v>46</v>
      </c>
      <c r="AJ5" s="31">
        <v>7301336</v>
      </c>
      <c r="AK5" s="31">
        <v>7301336</v>
      </c>
      <c r="AL5" s="32"/>
      <c r="AM5" s="32"/>
      <c r="AN5" s="30" t="s">
        <v>60</v>
      </c>
      <c r="AO5" s="33" t="s">
        <v>61</v>
      </c>
      <c r="AP5" s="30" t="s">
        <v>62</v>
      </c>
      <c r="AQ5" s="34" t="s">
        <v>50</v>
      </c>
      <c r="AR5" s="30" t="s">
        <v>51</v>
      </c>
      <c r="AS5" s="34" t="s">
        <v>50</v>
      </c>
      <c r="AT5" s="30" t="s">
        <v>51</v>
      </c>
      <c r="AU5" s="35"/>
    </row>
    <row r="6" spans="1:47" ht="27.75" customHeight="1">
      <c r="A6" s="44">
        <v>5</v>
      </c>
      <c r="B6" s="45">
        <v>3</v>
      </c>
      <c r="C6" s="46" t="s">
        <v>85</v>
      </c>
      <c r="D6" s="47" t="s">
        <v>33</v>
      </c>
      <c r="E6" s="48" t="s">
        <v>32</v>
      </c>
      <c r="F6" s="49">
        <v>0.375</v>
      </c>
      <c r="G6" s="50" t="s">
        <v>35</v>
      </c>
      <c r="H6" s="50" t="s">
        <v>65</v>
      </c>
      <c r="I6" s="50" t="s">
        <v>66</v>
      </c>
      <c r="J6" s="51" t="s">
        <v>86</v>
      </c>
      <c r="K6" s="47" t="s">
        <v>39</v>
      </c>
      <c r="L6" s="47">
        <v>8059</v>
      </c>
      <c r="M6" s="45" t="s">
        <v>68</v>
      </c>
      <c r="N6" s="52" t="s">
        <v>87</v>
      </c>
      <c r="O6" s="45">
        <v>12</v>
      </c>
      <c r="P6" s="45"/>
      <c r="Q6" s="45">
        <v>1</v>
      </c>
      <c r="R6" s="45" t="s">
        <v>70</v>
      </c>
      <c r="S6" s="45"/>
      <c r="T6" s="53">
        <v>8786001</v>
      </c>
      <c r="U6" s="54">
        <v>8756001</v>
      </c>
      <c r="V6" s="55">
        <f t="shared" si="0"/>
        <v>5867334</v>
      </c>
      <c r="W6" s="54">
        <v>2918667</v>
      </c>
      <c r="X6" s="56" t="s">
        <v>43</v>
      </c>
      <c r="Y6" s="56" t="s">
        <v>43</v>
      </c>
      <c r="Z6" s="53">
        <v>2948667</v>
      </c>
      <c r="AA6" s="54">
        <f>Z6</f>
        <v>2948667</v>
      </c>
      <c r="AB6" s="53">
        <v>2918667</v>
      </c>
      <c r="AC6" s="56">
        <v>126</v>
      </c>
      <c r="AD6" s="57">
        <f t="shared" si="1"/>
        <v>0.14390130837125303</v>
      </c>
      <c r="AE6" s="57">
        <f t="shared" si="2"/>
        <v>0.21585196255687958</v>
      </c>
      <c r="AF6" s="58"/>
      <c r="AG6" s="59" t="s">
        <v>250</v>
      </c>
      <c r="AH6" s="53" t="s">
        <v>88</v>
      </c>
      <c r="AI6" s="59" t="s">
        <v>46</v>
      </c>
      <c r="AJ6" s="60">
        <v>8591001</v>
      </c>
      <c r="AK6" s="60">
        <v>8591001</v>
      </c>
      <c r="AL6" s="61">
        <v>38139</v>
      </c>
      <c r="AM6" s="61">
        <v>38260</v>
      </c>
      <c r="AN6" s="59" t="s">
        <v>73</v>
      </c>
      <c r="AO6" s="62" t="s">
        <v>89</v>
      </c>
      <c r="AP6" s="59" t="s">
        <v>90</v>
      </c>
      <c r="AQ6" s="62" t="s">
        <v>76</v>
      </c>
      <c r="AR6" s="59" t="s">
        <v>51</v>
      </c>
      <c r="AS6" s="62" t="s">
        <v>77</v>
      </c>
      <c r="AT6" s="59" t="s">
        <v>51</v>
      </c>
      <c r="AU6" s="63"/>
    </row>
    <row r="7" spans="1:47" ht="27.75" customHeight="1">
      <c r="A7" s="36">
        <v>6</v>
      </c>
      <c r="B7" s="22">
        <v>4</v>
      </c>
      <c r="C7" s="16" t="s">
        <v>91</v>
      </c>
      <c r="D7" s="17" t="s">
        <v>33</v>
      </c>
      <c r="E7" s="18" t="s">
        <v>32</v>
      </c>
      <c r="F7" s="19">
        <v>0.5416666666666666</v>
      </c>
      <c r="G7" s="20" t="s">
        <v>35</v>
      </c>
      <c r="H7" s="20" t="s">
        <v>92</v>
      </c>
      <c r="I7" s="20" t="s">
        <v>66</v>
      </c>
      <c r="J7" s="17" t="s">
        <v>93</v>
      </c>
      <c r="K7" s="17" t="s">
        <v>39</v>
      </c>
      <c r="L7" s="17">
        <v>8060</v>
      </c>
      <c r="M7" s="22" t="s">
        <v>68</v>
      </c>
      <c r="N7" s="23" t="s">
        <v>94</v>
      </c>
      <c r="O7" s="22">
        <v>15</v>
      </c>
      <c r="P7" s="22"/>
      <c r="Q7" s="22">
        <v>1</v>
      </c>
      <c r="R7" s="22" t="s">
        <v>95</v>
      </c>
      <c r="S7" s="22"/>
      <c r="T7" s="24">
        <v>8751240</v>
      </c>
      <c r="U7" s="25">
        <v>8721240</v>
      </c>
      <c r="V7" s="26">
        <f t="shared" si="0"/>
        <v>5844160</v>
      </c>
      <c r="W7" s="25">
        <v>2907080</v>
      </c>
      <c r="X7" s="27" t="s">
        <v>43</v>
      </c>
      <c r="Y7" s="27" t="s">
        <v>43</v>
      </c>
      <c r="Z7" s="24">
        <v>2937080</v>
      </c>
      <c r="AA7" s="25">
        <f>Z7</f>
        <v>2937080</v>
      </c>
      <c r="AB7" s="24">
        <v>2907080</v>
      </c>
      <c r="AC7" s="27">
        <v>111</v>
      </c>
      <c r="AD7" s="28">
        <f t="shared" si="1"/>
        <v>0.1272754791749797</v>
      </c>
      <c r="AE7" s="28">
        <f t="shared" si="2"/>
        <v>0.19091321876246956</v>
      </c>
      <c r="AF7" s="29"/>
      <c r="AG7" s="30" t="s">
        <v>71</v>
      </c>
      <c r="AH7" s="24" t="s">
        <v>88</v>
      </c>
      <c r="AI7" s="30" t="s">
        <v>46</v>
      </c>
      <c r="AJ7" s="31">
        <v>8554240</v>
      </c>
      <c r="AK7" s="31">
        <v>8554240</v>
      </c>
      <c r="AL7" s="32">
        <v>38169</v>
      </c>
      <c r="AM7" s="32">
        <v>38260</v>
      </c>
      <c r="AN7" s="30" t="s">
        <v>60</v>
      </c>
      <c r="AO7" s="33" t="s">
        <v>61</v>
      </c>
      <c r="AP7" s="30" t="s">
        <v>62</v>
      </c>
      <c r="AQ7" s="34" t="s">
        <v>50</v>
      </c>
      <c r="AR7" s="30" t="s">
        <v>51</v>
      </c>
      <c r="AS7" s="34" t="s">
        <v>50</v>
      </c>
      <c r="AT7" s="30" t="s">
        <v>51</v>
      </c>
      <c r="AU7" s="35"/>
    </row>
    <row r="8" spans="1:47" ht="27.75" customHeight="1">
      <c r="A8" s="36">
        <v>7</v>
      </c>
      <c r="B8" s="22">
        <v>7</v>
      </c>
      <c r="C8" s="16" t="s">
        <v>96</v>
      </c>
      <c r="D8" s="17" t="s">
        <v>33</v>
      </c>
      <c r="E8" s="18" t="s">
        <v>64</v>
      </c>
      <c r="F8" s="19">
        <v>0.47222222222222227</v>
      </c>
      <c r="G8" s="20" t="s">
        <v>35</v>
      </c>
      <c r="H8" s="20" t="s">
        <v>97</v>
      </c>
      <c r="I8" s="20" t="s">
        <v>98</v>
      </c>
      <c r="J8" s="17" t="s">
        <v>99</v>
      </c>
      <c r="K8" s="17" t="s">
        <v>39</v>
      </c>
      <c r="L8" s="17">
        <v>8062</v>
      </c>
      <c r="M8" s="22" t="s">
        <v>68</v>
      </c>
      <c r="N8" s="43" t="s">
        <v>100</v>
      </c>
      <c r="O8" s="22">
        <v>15</v>
      </c>
      <c r="P8" s="22"/>
      <c r="Q8" s="22">
        <v>1</v>
      </c>
      <c r="R8" s="22" t="s">
        <v>95</v>
      </c>
      <c r="S8" s="22"/>
      <c r="T8" s="24">
        <v>6928150</v>
      </c>
      <c r="U8" s="25">
        <v>6898150</v>
      </c>
      <c r="V8" s="26">
        <f t="shared" si="0"/>
        <v>4628767</v>
      </c>
      <c r="W8" s="25">
        <v>2299383</v>
      </c>
      <c r="X8" s="27" t="s">
        <v>43</v>
      </c>
      <c r="Y8" s="27" t="s">
        <v>43</v>
      </c>
      <c r="Z8" s="24">
        <v>2329384</v>
      </c>
      <c r="AA8" s="24">
        <f>Z8</f>
        <v>2329384</v>
      </c>
      <c r="AB8" s="24">
        <v>2299383</v>
      </c>
      <c r="AC8" s="27">
        <v>103</v>
      </c>
      <c r="AD8" s="28">
        <f t="shared" si="1"/>
        <v>0.14931539615694062</v>
      </c>
      <c r="AE8" s="28">
        <f t="shared" si="2"/>
        <v>0.2239731267039897</v>
      </c>
      <c r="AF8" s="29"/>
      <c r="AG8" s="30" t="s">
        <v>71</v>
      </c>
      <c r="AH8" s="24" t="s">
        <v>101</v>
      </c>
      <c r="AI8" s="30" t="s">
        <v>46</v>
      </c>
      <c r="AJ8" s="31">
        <v>6758150</v>
      </c>
      <c r="AK8" s="31">
        <v>6758150</v>
      </c>
      <c r="AL8" s="32">
        <v>38139</v>
      </c>
      <c r="AM8" s="32">
        <v>38260</v>
      </c>
      <c r="AN8" s="30" t="s">
        <v>73</v>
      </c>
      <c r="AO8" s="33" t="s">
        <v>102</v>
      </c>
      <c r="AP8" s="30" t="s">
        <v>75</v>
      </c>
      <c r="AQ8" s="33" t="s">
        <v>76</v>
      </c>
      <c r="AR8" s="30" t="s">
        <v>51</v>
      </c>
      <c r="AS8" s="33" t="s">
        <v>77</v>
      </c>
      <c r="AT8" s="30" t="s">
        <v>51</v>
      </c>
      <c r="AU8" s="35"/>
    </row>
    <row r="9" spans="1:47" ht="27.75" customHeight="1">
      <c r="A9" s="36">
        <v>8</v>
      </c>
      <c r="B9" s="22">
        <v>2</v>
      </c>
      <c r="C9" s="16" t="s">
        <v>103</v>
      </c>
      <c r="D9" s="17" t="s">
        <v>104</v>
      </c>
      <c r="E9" s="18" t="s">
        <v>32</v>
      </c>
      <c r="F9" s="19">
        <v>0.3611111111111111</v>
      </c>
      <c r="G9" s="20" t="s">
        <v>35</v>
      </c>
      <c r="H9" s="20" t="s">
        <v>79</v>
      </c>
      <c r="I9" s="20" t="s">
        <v>80</v>
      </c>
      <c r="J9" s="21" t="s">
        <v>105</v>
      </c>
      <c r="K9" s="17" t="s">
        <v>39</v>
      </c>
      <c r="L9" s="17">
        <v>8067</v>
      </c>
      <c r="M9" s="22" t="s">
        <v>68</v>
      </c>
      <c r="N9" s="23" t="s">
        <v>106</v>
      </c>
      <c r="O9" s="22">
        <v>14</v>
      </c>
      <c r="P9" s="22">
        <v>14</v>
      </c>
      <c r="Q9" s="22">
        <v>1</v>
      </c>
      <c r="R9" s="22" t="s">
        <v>95</v>
      </c>
      <c r="S9" s="22">
        <v>10460003</v>
      </c>
      <c r="T9" s="25">
        <v>16618987</v>
      </c>
      <c r="U9" s="25">
        <v>16448362</v>
      </c>
      <c r="V9" s="26">
        <f t="shared" si="0"/>
        <v>11256987</v>
      </c>
      <c r="W9" s="25">
        <v>5362000</v>
      </c>
      <c r="X9" s="27" t="s">
        <v>43</v>
      </c>
      <c r="Y9" s="27" t="s">
        <v>43</v>
      </c>
      <c r="Z9" s="24">
        <v>5894987</v>
      </c>
      <c r="AA9" s="25">
        <f>Z9</f>
        <v>5894987</v>
      </c>
      <c r="AB9" s="25">
        <v>5362000</v>
      </c>
      <c r="AC9" s="27">
        <v>355</v>
      </c>
      <c r="AD9" s="28">
        <f t="shared" si="1"/>
        <v>0.21582696197955759</v>
      </c>
      <c r="AE9" s="28">
        <f t="shared" si="2"/>
        <v>0.33103319656844465</v>
      </c>
      <c r="AF9" s="29">
        <v>0.048</v>
      </c>
      <c r="AG9" s="33" t="s">
        <v>107</v>
      </c>
      <c r="AH9" s="33" t="s">
        <v>253</v>
      </c>
      <c r="AI9" s="33" t="s">
        <v>108</v>
      </c>
      <c r="AJ9" s="64" t="s">
        <v>109</v>
      </c>
      <c r="AK9" s="31">
        <f>6666773+9661232</f>
        <v>16328005</v>
      </c>
      <c r="AL9" s="65">
        <v>38062</v>
      </c>
      <c r="AM9" s="65">
        <v>38168</v>
      </c>
      <c r="AN9" s="30" t="s">
        <v>73</v>
      </c>
      <c r="AO9" s="66" t="s">
        <v>110</v>
      </c>
      <c r="AP9" s="66" t="s">
        <v>111</v>
      </c>
      <c r="AQ9" s="30" t="s">
        <v>112</v>
      </c>
      <c r="AR9" s="38" t="s">
        <v>51</v>
      </c>
      <c r="AS9" s="38" t="s">
        <v>112</v>
      </c>
      <c r="AT9" s="38" t="s">
        <v>51</v>
      </c>
      <c r="AU9" s="67"/>
    </row>
    <row r="10" spans="1:47" ht="40.5" customHeight="1">
      <c r="A10" s="68"/>
      <c r="B10" s="69"/>
      <c r="C10" s="69"/>
      <c r="D10" s="70"/>
      <c r="E10" s="71"/>
      <c r="F10" s="72"/>
      <c r="G10" s="73"/>
      <c r="H10" s="73"/>
      <c r="I10" s="73"/>
      <c r="J10" s="74"/>
      <c r="K10" s="69"/>
      <c r="L10" s="69"/>
      <c r="M10" s="75"/>
      <c r="N10" s="23"/>
      <c r="O10" s="76">
        <f>SUM(O2:O9)</f>
        <v>172</v>
      </c>
      <c r="P10" s="76">
        <f>SUM(P2:P9)</f>
        <v>89</v>
      </c>
      <c r="Q10" s="76">
        <f>SUM(Q2:Q9)</f>
        <v>10</v>
      </c>
      <c r="R10" s="77"/>
      <c r="S10" s="22"/>
      <c r="T10" s="25">
        <f aca="true" t="shared" si="3" ref="T10:AC10">SUM(T2:T9)</f>
        <v>86889338</v>
      </c>
      <c r="U10" s="25">
        <f t="shared" si="3"/>
        <v>86509713</v>
      </c>
      <c r="V10" s="25">
        <f t="shared" si="3"/>
        <v>58173898</v>
      </c>
      <c r="W10" s="25">
        <f t="shared" si="3"/>
        <v>28715449</v>
      </c>
      <c r="X10" s="78">
        <f t="shared" si="3"/>
        <v>3</v>
      </c>
      <c r="Y10" s="79">
        <f t="shared" si="3"/>
        <v>401601</v>
      </c>
      <c r="Z10" s="25">
        <f t="shared" si="3"/>
        <v>29056848</v>
      </c>
      <c r="AA10" s="80">
        <f t="shared" si="3"/>
        <v>29458449</v>
      </c>
      <c r="AB10" s="25">
        <f t="shared" si="3"/>
        <v>28715440</v>
      </c>
      <c r="AC10" s="81">
        <f t="shared" si="3"/>
        <v>1612</v>
      </c>
      <c r="AD10" s="71"/>
      <c r="AE10" s="72"/>
      <c r="AF10" s="73"/>
      <c r="AG10" s="73"/>
      <c r="AH10" s="73"/>
      <c r="AI10" s="74"/>
      <c r="AJ10" s="69"/>
      <c r="AK10" s="69"/>
      <c r="AL10" s="75"/>
      <c r="AM10" s="65"/>
      <c r="AN10" s="73"/>
      <c r="AO10" s="73"/>
      <c r="AP10" s="66"/>
      <c r="AQ10" s="73"/>
      <c r="AR10" s="38"/>
      <c r="AS10" s="38"/>
      <c r="AT10" s="82"/>
      <c r="AU10" s="83"/>
    </row>
    <row r="11" spans="1:47" ht="40.5" customHeight="1">
      <c r="A11" s="36">
        <v>9</v>
      </c>
      <c r="B11" s="22">
        <v>14</v>
      </c>
      <c r="C11" s="16" t="s">
        <v>113</v>
      </c>
      <c r="D11" s="22" t="s">
        <v>114</v>
      </c>
      <c r="E11" s="18" t="s">
        <v>34</v>
      </c>
      <c r="F11" s="19">
        <v>0.4861111111111111</v>
      </c>
      <c r="G11" s="20" t="s">
        <v>35</v>
      </c>
      <c r="H11" s="20" t="s">
        <v>97</v>
      </c>
      <c r="I11" s="20" t="s">
        <v>98</v>
      </c>
      <c r="J11" s="17" t="s">
        <v>115</v>
      </c>
      <c r="K11" s="17" t="s">
        <v>39</v>
      </c>
      <c r="L11" s="17">
        <v>8068</v>
      </c>
      <c r="M11" s="22" t="s">
        <v>68</v>
      </c>
      <c r="N11" s="43" t="s">
        <v>116</v>
      </c>
      <c r="O11" s="22">
        <v>30</v>
      </c>
      <c r="P11" s="22">
        <v>29</v>
      </c>
      <c r="Q11" s="22">
        <v>1</v>
      </c>
      <c r="R11" s="22" t="s">
        <v>117</v>
      </c>
      <c r="S11" s="22">
        <v>10430006</v>
      </c>
      <c r="T11" s="24">
        <v>22878931</v>
      </c>
      <c r="U11" s="25">
        <v>22801431</v>
      </c>
      <c r="V11" s="26">
        <f>W11+AA11</f>
        <v>15278454</v>
      </c>
      <c r="W11" s="25">
        <v>7600477</v>
      </c>
      <c r="X11" s="40">
        <v>1</v>
      </c>
      <c r="Y11" s="41">
        <f>234676+0</f>
        <v>234676</v>
      </c>
      <c r="Z11" s="25">
        <v>7443301</v>
      </c>
      <c r="AA11" s="42">
        <f>Y11+Z11</f>
        <v>7677977</v>
      </c>
      <c r="AB11" s="24">
        <v>7600477</v>
      </c>
      <c r="AC11" s="27">
        <v>288</v>
      </c>
      <c r="AD11" s="28">
        <f>(AC11/U11)*10000</f>
        <v>0.12630786199339858</v>
      </c>
      <c r="AE11" s="28">
        <f>(AC11/(W11+AB11))*10000</f>
        <v>0.18946179299009788</v>
      </c>
      <c r="AF11" s="29"/>
      <c r="AG11" s="33" t="s">
        <v>118</v>
      </c>
      <c r="AH11" s="33" t="s">
        <v>119</v>
      </c>
      <c r="AI11" s="33" t="s">
        <v>108</v>
      </c>
      <c r="AJ11" s="64" t="s">
        <v>120</v>
      </c>
      <c r="AK11" s="39">
        <f>8789781+13664150</f>
        <v>22453931</v>
      </c>
      <c r="AL11" s="32">
        <v>38109</v>
      </c>
      <c r="AM11" s="32">
        <v>38183</v>
      </c>
      <c r="AN11" s="38" t="s">
        <v>73</v>
      </c>
      <c r="AO11" s="30" t="s">
        <v>121</v>
      </c>
      <c r="AP11" s="30" t="s">
        <v>122</v>
      </c>
      <c r="AQ11" s="30" t="s">
        <v>123</v>
      </c>
      <c r="AR11" s="30" t="s">
        <v>124</v>
      </c>
      <c r="AS11" s="30" t="s">
        <v>123</v>
      </c>
      <c r="AT11" s="30" t="s">
        <v>52</v>
      </c>
      <c r="AU11" s="35"/>
    </row>
    <row r="12" spans="1:47" ht="40.5" customHeight="1" hidden="1">
      <c r="A12" s="68"/>
      <c r="B12" s="70"/>
      <c r="C12" s="69"/>
      <c r="D12" s="70"/>
      <c r="E12" s="71"/>
      <c r="F12" s="72"/>
      <c r="G12" s="73"/>
      <c r="H12" s="73"/>
      <c r="I12" s="73"/>
      <c r="J12" s="69"/>
      <c r="K12" s="69"/>
      <c r="L12" s="69"/>
      <c r="M12" s="75"/>
      <c r="N12" s="43"/>
      <c r="O12" s="84">
        <f>SUM(O10:O11)</f>
        <v>202</v>
      </c>
      <c r="P12" s="84">
        <f>SUM(P10:P11)</f>
        <v>118</v>
      </c>
      <c r="Q12" s="84">
        <f>SUM(Q10:Q11)</f>
        <v>11</v>
      </c>
      <c r="R12" s="77"/>
      <c r="S12" s="22"/>
      <c r="T12" s="24">
        <f aca="true" t="shared" si="4" ref="T12:AC12">SUM(T10:T11)</f>
        <v>109768269</v>
      </c>
      <c r="U12" s="24">
        <f t="shared" si="4"/>
        <v>109311144</v>
      </c>
      <c r="V12" s="24">
        <f t="shared" si="4"/>
        <v>73452352</v>
      </c>
      <c r="W12" s="24">
        <f t="shared" si="4"/>
        <v>36315926</v>
      </c>
      <c r="X12" s="78">
        <f t="shared" si="4"/>
        <v>4</v>
      </c>
      <c r="Y12" s="80">
        <f t="shared" si="4"/>
        <v>636277</v>
      </c>
      <c r="Z12" s="24">
        <f t="shared" si="4"/>
        <v>36500149</v>
      </c>
      <c r="AA12" s="80">
        <f t="shared" si="4"/>
        <v>37136426</v>
      </c>
      <c r="AB12" s="24">
        <f t="shared" si="4"/>
        <v>36315917</v>
      </c>
      <c r="AC12" s="27">
        <f t="shared" si="4"/>
        <v>1900</v>
      </c>
      <c r="AD12" s="71"/>
      <c r="AE12" s="72"/>
      <c r="AF12" s="73"/>
      <c r="AG12" s="73"/>
      <c r="AH12" s="73"/>
      <c r="AI12" s="74"/>
      <c r="AJ12" s="69"/>
      <c r="AK12" s="69"/>
      <c r="AL12" s="75"/>
      <c r="AM12" s="65"/>
      <c r="AN12" s="73"/>
      <c r="AO12" s="73"/>
      <c r="AP12" s="66"/>
      <c r="AQ12" s="73"/>
      <c r="AR12" s="38"/>
      <c r="AS12" s="38"/>
      <c r="AT12" s="82"/>
      <c r="AU12" s="83"/>
    </row>
    <row r="13" spans="1:47" ht="27.75" customHeight="1">
      <c r="A13" s="36">
        <v>10</v>
      </c>
      <c r="B13" s="22">
        <v>12</v>
      </c>
      <c r="C13" s="16" t="s">
        <v>125</v>
      </c>
      <c r="D13" s="22" t="s">
        <v>114</v>
      </c>
      <c r="E13" s="18" t="s">
        <v>34</v>
      </c>
      <c r="F13" s="19">
        <v>0.4791666666666667</v>
      </c>
      <c r="G13" s="30" t="s">
        <v>35</v>
      </c>
      <c r="H13" s="20" t="s">
        <v>97</v>
      </c>
      <c r="I13" s="20" t="s">
        <v>98</v>
      </c>
      <c r="J13" s="17" t="s">
        <v>126</v>
      </c>
      <c r="K13" s="17" t="s">
        <v>39</v>
      </c>
      <c r="L13" s="17">
        <v>7134</v>
      </c>
      <c r="M13" s="22" t="s">
        <v>68</v>
      </c>
      <c r="N13" s="43" t="s">
        <v>127</v>
      </c>
      <c r="O13" s="22">
        <v>30</v>
      </c>
      <c r="P13" s="22">
        <v>27</v>
      </c>
      <c r="Q13" s="22">
        <v>1</v>
      </c>
      <c r="R13" s="22" t="s">
        <v>117</v>
      </c>
      <c r="S13" s="85">
        <v>10420007</v>
      </c>
      <c r="T13" s="24">
        <v>21231510</v>
      </c>
      <c r="U13" s="25">
        <v>21154010</v>
      </c>
      <c r="V13" s="26">
        <f aca="true" t="shared" si="5" ref="V13:V31">W13+AA13</f>
        <v>14180174</v>
      </c>
      <c r="W13" s="25">
        <v>7051337</v>
      </c>
      <c r="X13" s="40">
        <v>3</v>
      </c>
      <c r="Y13" s="86">
        <f>217891+217891+227365</f>
        <v>663147</v>
      </c>
      <c r="Z13" s="25">
        <v>6465690</v>
      </c>
      <c r="AA13" s="87">
        <f>Y13+Z13</f>
        <v>7128837</v>
      </c>
      <c r="AB13" s="24">
        <v>7051336</v>
      </c>
      <c r="AC13" s="27">
        <v>266</v>
      </c>
      <c r="AD13" s="28">
        <f aca="true" t="shared" si="6" ref="AD13:AD31">(AC13/U13)*10000</f>
        <v>0.12574448059729573</v>
      </c>
      <c r="AE13" s="28">
        <f aca="true" t="shared" si="7" ref="AE13:AE31">(AC13/(W13+AB13))*10000</f>
        <v>0.1886167253541226</v>
      </c>
      <c r="AF13" s="29"/>
      <c r="AG13" s="33" t="s">
        <v>118</v>
      </c>
      <c r="AH13" s="33" t="s">
        <v>119</v>
      </c>
      <c r="AI13" s="33" t="s">
        <v>108</v>
      </c>
      <c r="AJ13" s="64" t="s">
        <v>128</v>
      </c>
      <c r="AK13" s="31">
        <f>8116903+12689607</f>
        <v>20806510</v>
      </c>
      <c r="AL13" s="32">
        <v>38066</v>
      </c>
      <c r="AM13" s="32">
        <v>38082</v>
      </c>
      <c r="AN13" s="30" t="s">
        <v>73</v>
      </c>
      <c r="AO13" s="30" t="s">
        <v>121</v>
      </c>
      <c r="AP13" s="30" t="s">
        <v>122</v>
      </c>
      <c r="AQ13" s="30" t="s">
        <v>123</v>
      </c>
      <c r="AR13" s="30" t="s">
        <v>124</v>
      </c>
      <c r="AS13" s="30" t="s">
        <v>123</v>
      </c>
      <c r="AT13" s="30" t="s">
        <v>52</v>
      </c>
      <c r="AU13" s="88"/>
    </row>
    <row r="14" spans="1:47" ht="27.75" customHeight="1">
      <c r="A14" s="36">
        <v>11</v>
      </c>
      <c r="B14" s="22">
        <v>13</v>
      </c>
      <c r="C14" s="16" t="s">
        <v>93</v>
      </c>
      <c r="D14" s="22" t="s">
        <v>114</v>
      </c>
      <c r="E14" s="18" t="s">
        <v>34</v>
      </c>
      <c r="F14" s="19">
        <v>0.4826388888888889</v>
      </c>
      <c r="G14" s="20" t="s">
        <v>35</v>
      </c>
      <c r="H14" s="20" t="s">
        <v>97</v>
      </c>
      <c r="I14" s="20" t="s">
        <v>98</v>
      </c>
      <c r="J14" s="17" t="s">
        <v>129</v>
      </c>
      <c r="K14" s="17" t="s">
        <v>39</v>
      </c>
      <c r="L14" s="17">
        <v>8068</v>
      </c>
      <c r="M14" s="22" t="s">
        <v>68</v>
      </c>
      <c r="N14" s="43" t="s">
        <v>130</v>
      </c>
      <c r="O14" s="22">
        <v>30</v>
      </c>
      <c r="P14" s="22">
        <v>29</v>
      </c>
      <c r="Q14" s="22">
        <v>1</v>
      </c>
      <c r="R14" s="22" t="s">
        <v>117</v>
      </c>
      <c r="S14" s="22">
        <v>10430006</v>
      </c>
      <c r="T14" s="24">
        <v>21935521</v>
      </c>
      <c r="U14" s="25">
        <v>21858021</v>
      </c>
      <c r="V14" s="26">
        <f t="shared" si="5"/>
        <v>14649514</v>
      </c>
      <c r="W14" s="25">
        <v>7286007</v>
      </c>
      <c r="X14" s="40">
        <v>3</v>
      </c>
      <c r="Y14" s="41">
        <f>319900+275976+275976</f>
        <v>871852</v>
      </c>
      <c r="Z14" s="25">
        <v>6491655</v>
      </c>
      <c r="AA14" s="42">
        <f>Y14+Z14</f>
        <v>7363507</v>
      </c>
      <c r="AB14" s="24">
        <v>7286007</v>
      </c>
      <c r="AC14" s="27">
        <v>207</v>
      </c>
      <c r="AD14" s="28">
        <f t="shared" si="6"/>
        <v>0.09470207755770753</v>
      </c>
      <c r="AE14" s="28">
        <f t="shared" si="7"/>
        <v>0.14205311633656129</v>
      </c>
      <c r="AF14" s="29"/>
      <c r="AG14" s="33" t="s">
        <v>118</v>
      </c>
      <c r="AH14" s="33" t="s">
        <v>119</v>
      </c>
      <c r="AI14" s="33" t="s">
        <v>108</v>
      </c>
      <c r="AJ14" s="64" t="s">
        <v>131</v>
      </c>
      <c r="AK14" s="31">
        <f>8102555+13407966</f>
        <v>21510521</v>
      </c>
      <c r="AL14" s="32">
        <v>38109</v>
      </c>
      <c r="AM14" s="32">
        <v>38183</v>
      </c>
      <c r="AN14" s="30" t="s">
        <v>73</v>
      </c>
      <c r="AO14" s="30" t="s">
        <v>121</v>
      </c>
      <c r="AP14" s="30" t="s">
        <v>122</v>
      </c>
      <c r="AQ14" s="30" t="s">
        <v>123</v>
      </c>
      <c r="AR14" s="30" t="s">
        <v>124</v>
      </c>
      <c r="AS14" s="30" t="s">
        <v>123</v>
      </c>
      <c r="AT14" s="30" t="s">
        <v>52</v>
      </c>
      <c r="AU14" s="35"/>
    </row>
    <row r="15" spans="1:47" ht="27.75" customHeight="1">
      <c r="A15" s="36">
        <v>12</v>
      </c>
      <c r="B15" s="22">
        <v>25</v>
      </c>
      <c r="C15" s="16" t="s">
        <v>132</v>
      </c>
      <c r="D15" s="22" t="s">
        <v>33</v>
      </c>
      <c r="E15" s="18" t="s">
        <v>34</v>
      </c>
      <c r="F15" s="19">
        <v>0.6666666666666666</v>
      </c>
      <c r="G15" s="20"/>
      <c r="H15" s="20" t="s">
        <v>133</v>
      </c>
      <c r="I15" s="20" t="s">
        <v>66</v>
      </c>
      <c r="J15" s="21" t="s">
        <v>103</v>
      </c>
      <c r="K15" s="17" t="s">
        <v>39</v>
      </c>
      <c r="L15" s="89">
        <v>8067</v>
      </c>
      <c r="M15" s="22" t="s">
        <v>68</v>
      </c>
      <c r="N15" s="90" t="s">
        <v>134</v>
      </c>
      <c r="O15" s="91">
        <v>40</v>
      </c>
      <c r="P15" s="91"/>
      <c r="Q15" s="22">
        <v>1</v>
      </c>
      <c r="R15" s="91" t="s">
        <v>135</v>
      </c>
      <c r="S15" s="22"/>
      <c r="T15" s="24">
        <v>21786406</v>
      </c>
      <c r="U15" s="25">
        <v>21670706</v>
      </c>
      <c r="V15" s="26">
        <f t="shared" si="5"/>
        <v>14562838</v>
      </c>
      <c r="W15" s="25">
        <v>7223569</v>
      </c>
      <c r="X15" s="27" t="s">
        <v>43</v>
      </c>
      <c r="Y15" s="27" t="s">
        <v>43</v>
      </c>
      <c r="Z15" s="24">
        <v>7339269</v>
      </c>
      <c r="AA15" s="24">
        <f>Z15</f>
        <v>7339269</v>
      </c>
      <c r="AB15" s="24">
        <v>7223568</v>
      </c>
      <c r="AC15" s="27">
        <v>474</v>
      </c>
      <c r="AD15" s="28">
        <f t="shared" si="6"/>
        <v>0.218728453055475</v>
      </c>
      <c r="AE15" s="28">
        <f t="shared" si="7"/>
        <v>0.3280926871531709</v>
      </c>
      <c r="AF15" s="29"/>
      <c r="AG15" s="33" t="s">
        <v>136</v>
      </c>
      <c r="AH15" s="92" t="s">
        <v>137</v>
      </c>
      <c r="AI15" s="30" t="s">
        <v>138</v>
      </c>
      <c r="AJ15" s="31">
        <v>18325491</v>
      </c>
      <c r="AK15" s="31">
        <v>18325491</v>
      </c>
      <c r="AL15" s="32"/>
      <c r="AM15" s="32"/>
      <c r="AN15" s="30" t="s">
        <v>60</v>
      </c>
      <c r="AO15" s="33" t="s">
        <v>61</v>
      </c>
      <c r="AP15" s="30" t="s">
        <v>62</v>
      </c>
      <c r="AQ15" s="34" t="s">
        <v>50</v>
      </c>
      <c r="AR15" s="30" t="s">
        <v>51</v>
      </c>
      <c r="AS15" s="34" t="s">
        <v>50</v>
      </c>
      <c r="AT15" s="30" t="s">
        <v>51</v>
      </c>
      <c r="AU15" s="35"/>
    </row>
    <row r="16" spans="1:47" ht="40.5" customHeight="1">
      <c r="A16" s="36">
        <v>13</v>
      </c>
      <c r="B16" s="22">
        <v>1</v>
      </c>
      <c r="C16" s="16" t="s">
        <v>139</v>
      </c>
      <c r="D16" s="17" t="s">
        <v>104</v>
      </c>
      <c r="E16" s="93" t="s">
        <v>32</v>
      </c>
      <c r="F16" s="19">
        <v>0.3576388888888889</v>
      </c>
      <c r="G16" s="20" t="s">
        <v>35</v>
      </c>
      <c r="H16" s="20" t="s">
        <v>92</v>
      </c>
      <c r="I16" s="20" t="s">
        <v>66</v>
      </c>
      <c r="J16" s="17" t="s">
        <v>140</v>
      </c>
      <c r="K16" s="17" t="s">
        <v>39</v>
      </c>
      <c r="L16" s="17">
        <v>8057</v>
      </c>
      <c r="M16" s="22" t="s">
        <v>68</v>
      </c>
      <c r="N16" s="90" t="s">
        <v>141</v>
      </c>
      <c r="O16" s="22">
        <v>30</v>
      </c>
      <c r="P16" s="22">
        <v>27</v>
      </c>
      <c r="Q16" s="22">
        <v>2</v>
      </c>
      <c r="R16" s="91" t="s">
        <v>135</v>
      </c>
      <c r="S16" s="85">
        <v>10450004</v>
      </c>
      <c r="T16" s="24">
        <v>24626629</v>
      </c>
      <c r="U16" s="25">
        <v>24033003</v>
      </c>
      <c r="V16" s="26">
        <f t="shared" si="5"/>
        <v>16615628</v>
      </c>
      <c r="W16" s="25">
        <v>8011001</v>
      </c>
      <c r="X16" s="40">
        <v>3</v>
      </c>
      <c r="Y16" s="41">
        <f>278888+278888+45045</f>
        <v>602821</v>
      </c>
      <c r="Z16" s="24">
        <v>8001806</v>
      </c>
      <c r="AA16" s="42">
        <f>Y16+Z16</f>
        <v>8604627</v>
      </c>
      <c r="AB16" s="24">
        <v>8011001</v>
      </c>
      <c r="AC16" s="27">
        <v>505</v>
      </c>
      <c r="AD16" s="28">
        <f t="shared" si="6"/>
        <v>0.21012771479286213</v>
      </c>
      <c r="AE16" s="28">
        <f t="shared" si="7"/>
        <v>0.3151915721892932</v>
      </c>
      <c r="AF16" s="29">
        <v>0.053</v>
      </c>
      <c r="AG16" s="33" t="s">
        <v>142</v>
      </c>
      <c r="AH16" s="33" t="s">
        <v>143</v>
      </c>
      <c r="AI16" s="33" t="s">
        <v>144</v>
      </c>
      <c r="AJ16" s="64" t="s">
        <v>145</v>
      </c>
      <c r="AK16" s="31">
        <f>9122585+2690994+12000000</f>
        <v>23813579</v>
      </c>
      <c r="AL16" s="32">
        <v>38047</v>
      </c>
      <c r="AM16" s="32">
        <v>38138</v>
      </c>
      <c r="AN16" s="30" t="s">
        <v>73</v>
      </c>
      <c r="AO16" s="33" t="s">
        <v>146</v>
      </c>
      <c r="AP16" s="30" t="s">
        <v>147</v>
      </c>
      <c r="AQ16" s="30" t="s">
        <v>112</v>
      </c>
      <c r="AR16" s="30" t="s">
        <v>51</v>
      </c>
      <c r="AS16" s="30" t="s">
        <v>112</v>
      </c>
      <c r="AT16" s="30" t="s">
        <v>51</v>
      </c>
      <c r="AU16" s="88"/>
    </row>
    <row r="17" spans="1:47" ht="27.75" customHeight="1">
      <c r="A17" s="36">
        <v>14</v>
      </c>
      <c r="B17" s="22">
        <v>5</v>
      </c>
      <c r="C17" s="16" t="s">
        <v>148</v>
      </c>
      <c r="D17" s="17" t="s">
        <v>104</v>
      </c>
      <c r="E17" s="18" t="s">
        <v>32</v>
      </c>
      <c r="F17" s="19">
        <v>0.5833333333333334</v>
      </c>
      <c r="G17" s="20" t="s">
        <v>35</v>
      </c>
      <c r="H17" s="20" t="s">
        <v>149</v>
      </c>
      <c r="I17" s="20" t="s">
        <v>66</v>
      </c>
      <c r="J17" s="21" t="s">
        <v>150</v>
      </c>
      <c r="K17" s="17" t="s">
        <v>39</v>
      </c>
      <c r="L17" s="17">
        <v>8061</v>
      </c>
      <c r="M17" s="22" t="s">
        <v>68</v>
      </c>
      <c r="N17" s="94" t="s">
        <v>151</v>
      </c>
      <c r="O17" s="22">
        <v>30</v>
      </c>
      <c r="P17" s="22">
        <v>28</v>
      </c>
      <c r="Q17" s="22">
        <v>2</v>
      </c>
      <c r="R17" s="91" t="s">
        <v>135</v>
      </c>
      <c r="S17" s="22"/>
      <c r="T17" s="24">
        <v>21996750</v>
      </c>
      <c r="U17" s="25">
        <v>21756750</v>
      </c>
      <c r="V17" s="26">
        <f t="shared" si="5"/>
        <v>14744500</v>
      </c>
      <c r="W17" s="25">
        <v>7252250</v>
      </c>
      <c r="X17" s="27" t="s">
        <v>43</v>
      </c>
      <c r="Y17" s="27" t="s">
        <v>43</v>
      </c>
      <c r="Z17" s="24">
        <v>7492250</v>
      </c>
      <c r="AA17" s="24">
        <f>Z17</f>
        <v>7492250</v>
      </c>
      <c r="AB17" s="24">
        <v>7252250</v>
      </c>
      <c r="AC17" s="27">
        <v>403</v>
      </c>
      <c r="AD17" s="28">
        <f t="shared" si="6"/>
        <v>0.18522987118940099</v>
      </c>
      <c r="AE17" s="28">
        <f t="shared" si="7"/>
        <v>0.2778448067841015</v>
      </c>
      <c r="AF17" s="29">
        <v>0.043</v>
      </c>
      <c r="AG17" s="33" t="s">
        <v>107</v>
      </c>
      <c r="AH17" s="33" t="s">
        <v>152</v>
      </c>
      <c r="AI17" s="33" t="s">
        <v>153</v>
      </c>
      <c r="AJ17" s="64" t="s">
        <v>154</v>
      </c>
      <c r="AK17" s="31">
        <f>9461880+11810520</f>
        <v>21272400</v>
      </c>
      <c r="AL17" s="32">
        <v>38047</v>
      </c>
      <c r="AM17" s="32">
        <v>38199</v>
      </c>
      <c r="AN17" s="30" t="s">
        <v>73</v>
      </c>
      <c r="AO17" s="33" t="s">
        <v>155</v>
      </c>
      <c r="AP17" s="33" t="s">
        <v>111</v>
      </c>
      <c r="AQ17" s="30" t="s">
        <v>112</v>
      </c>
      <c r="AR17" s="30" t="s">
        <v>51</v>
      </c>
      <c r="AS17" s="30" t="s">
        <v>112</v>
      </c>
      <c r="AT17" s="30" t="s">
        <v>51</v>
      </c>
      <c r="AU17" s="35"/>
    </row>
    <row r="18" spans="1:47" ht="27.75" customHeight="1">
      <c r="A18" s="36">
        <v>15</v>
      </c>
      <c r="B18" s="22">
        <v>6</v>
      </c>
      <c r="C18" s="16" t="s">
        <v>55</v>
      </c>
      <c r="D18" s="17" t="s">
        <v>104</v>
      </c>
      <c r="E18" s="18" t="s">
        <v>64</v>
      </c>
      <c r="F18" s="19">
        <v>0.3541666666666667</v>
      </c>
      <c r="G18" s="20" t="s">
        <v>35</v>
      </c>
      <c r="H18" s="20" t="s">
        <v>97</v>
      </c>
      <c r="I18" s="20" t="s">
        <v>98</v>
      </c>
      <c r="J18" s="17" t="s">
        <v>156</v>
      </c>
      <c r="K18" s="17" t="s">
        <v>39</v>
      </c>
      <c r="L18" s="17">
        <v>8062</v>
      </c>
      <c r="M18" s="22" t="s">
        <v>68</v>
      </c>
      <c r="N18" s="94" t="s">
        <v>157</v>
      </c>
      <c r="O18" s="22">
        <v>30</v>
      </c>
      <c r="P18" s="22"/>
      <c r="Q18" s="22">
        <v>1</v>
      </c>
      <c r="R18" s="22" t="s">
        <v>135</v>
      </c>
      <c r="S18" s="22"/>
      <c r="T18" s="24">
        <v>9745823</v>
      </c>
      <c r="U18" s="25">
        <v>9611323</v>
      </c>
      <c r="V18" s="26">
        <f t="shared" si="5"/>
        <v>6542049</v>
      </c>
      <c r="W18" s="25">
        <v>3203774</v>
      </c>
      <c r="X18" s="40">
        <v>3</v>
      </c>
      <c r="Y18" s="41">
        <f>106314+106314+102062</f>
        <v>314690</v>
      </c>
      <c r="Z18" s="24">
        <v>3023585</v>
      </c>
      <c r="AA18" s="42">
        <f>Y18+Z18</f>
        <v>3338275</v>
      </c>
      <c r="AB18" s="24">
        <v>3203774</v>
      </c>
      <c r="AC18" s="27">
        <v>235</v>
      </c>
      <c r="AD18" s="28">
        <f t="shared" si="6"/>
        <v>0.24450328014155803</v>
      </c>
      <c r="AE18" s="28">
        <f t="shared" si="7"/>
        <v>0.3667549583709713</v>
      </c>
      <c r="AF18" s="29">
        <v>0.136</v>
      </c>
      <c r="AG18" s="30" t="s">
        <v>71</v>
      </c>
      <c r="AH18" s="24" t="s">
        <v>158</v>
      </c>
      <c r="AI18" s="30" t="s">
        <v>46</v>
      </c>
      <c r="AJ18" s="60">
        <v>9360553</v>
      </c>
      <c r="AK18" s="60">
        <v>9360553</v>
      </c>
      <c r="AL18" s="32">
        <v>38139</v>
      </c>
      <c r="AM18" s="32">
        <v>38260</v>
      </c>
      <c r="AN18" s="30" t="s">
        <v>73</v>
      </c>
      <c r="AO18" s="33" t="s">
        <v>159</v>
      </c>
      <c r="AP18" s="33" t="s">
        <v>111</v>
      </c>
      <c r="AQ18" s="30" t="s">
        <v>112</v>
      </c>
      <c r="AR18" s="30" t="s">
        <v>51</v>
      </c>
      <c r="AS18" s="30" t="s">
        <v>112</v>
      </c>
      <c r="AT18" s="30" t="s">
        <v>51</v>
      </c>
      <c r="AU18" s="35"/>
    </row>
    <row r="19" spans="1:47" ht="27.75" customHeight="1">
      <c r="A19" s="36">
        <v>16</v>
      </c>
      <c r="B19" s="22">
        <v>11</v>
      </c>
      <c r="C19" s="16" t="s">
        <v>38</v>
      </c>
      <c r="D19" s="89" t="s">
        <v>33</v>
      </c>
      <c r="E19" s="18" t="s">
        <v>64</v>
      </c>
      <c r="F19" s="19">
        <v>0.6840277777777778</v>
      </c>
      <c r="G19" s="95" t="s">
        <v>35</v>
      </c>
      <c r="H19" s="20" t="s">
        <v>149</v>
      </c>
      <c r="I19" s="20" t="s">
        <v>66</v>
      </c>
      <c r="J19" s="21" t="s">
        <v>160</v>
      </c>
      <c r="K19" s="17" t="s">
        <v>39</v>
      </c>
      <c r="L19" s="17">
        <v>8067</v>
      </c>
      <c r="M19" s="22" t="s">
        <v>68</v>
      </c>
      <c r="N19" s="43" t="s">
        <v>161</v>
      </c>
      <c r="O19" s="22">
        <v>30</v>
      </c>
      <c r="P19" s="22"/>
      <c r="Q19" s="22">
        <v>1</v>
      </c>
      <c r="R19" s="22" t="s">
        <v>135</v>
      </c>
      <c r="S19" s="85">
        <v>10440005</v>
      </c>
      <c r="T19" s="24">
        <v>12432220</v>
      </c>
      <c r="U19" s="25">
        <v>12202220</v>
      </c>
      <c r="V19" s="26">
        <f t="shared" si="5"/>
        <v>8298155</v>
      </c>
      <c r="W19" s="25">
        <v>4134065</v>
      </c>
      <c r="X19" s="27" t="s">
        <v>43</v>
      </c>
      <c r="Y19" s="27" t="s">
        <v>43</v>
      </c>
      <c r="Z19" s="24">
        <v>4164090</v>
      </c>
      <c r="AA19" s="24">
        <f aca="true" t="shared" si="8" ref="AA19:AA24">Z19</f>
        <v>4164090</v>
      </c>
      <c r="AB19" s="24">
        <v>4134065</v>
      </c>
      <c r="AC19" s="27">
        <v>194</v>
      </c>
      <c r="AD19" s="28">
        <f t="shared" si="6"/>
        <v>0.1589874629370721</v>
      </c>
      <c r="AE19" s="28">
        <f t="shared" si="7"/>
        <v>0.23463588501874064</v>
      </c>
      <c r="AF19" s="29"/>
      <c r="AG19" s="33" t="s">
        <v>136</v>
      </c>
      <c r="AH19" s="33" t="s">
        <v>162</v>
      </c>
      <c r="AI19" s="33" t="s">
        <v>163</v>
      </c>
      <c r="AJ19" s="64" t="s">
        <v>164</v>
      </c>
      <c r="AK19" s="31">
        <f>10070238+2088804</f>
        <v>12159042</v>
      </c>
      <c r="AL19" s="65">
        <v>38107</v>
      </c>
      <c r="AM19" s="65">
        <v>38199</v>
      </c>
      <c r="AN19" s="30" t="s">
        <v>73</v>
      </c>
      <c r="AO19" s="66" t="s">
        <v>165</v>
      </c>
      <c r="AP19" s="38" t="s">
        <v>90</v>
      </c>
      <c r="AQ19" s="33" t="s">
        <v>76</v>
      </c>
      <c r="AR19" s="38" t="s">
        <v>51</v>
      </c>
      <c r="AS19" s="66" t="s">
        <v>77</v>
      </c>
      <c r="AT19" s="30" t="s">
        <v>166</v>
      </c>
      <c r="AU19" s="96"/>
    </row>
    <row r="20" spans="1:47" ht="27.75" customHeight="1">
      <c r="A20" s="36">
        <v>17</v>
      </c>
      <c r="B20" s="22">
        <v>10</v>
      </c>
      <c r="C20" s="97" t="s">
        <v>167</v>
      </c>
      <c r="D20" s="91" t="s">
        <v>33</v>
      </c>
      <c r="E20" s="18" t="s">
        <v>64</v>
      </c>
      <c r="F20" s="19">
        <v>0.6805555555555555</v>
      </c>
      <c r="G20" s="38" t="s">
        <v>35</v>
      </c>
      <c r="H20" s="20" t="s">
        <v>133</v>
      </c>
      <c r="I20" s="20" t="s">
        <v>66</v>
      </c>
      <c r="J20" s="21" t="s">
        <v>91</v>
      </c>
      <c r="K20" s="17" t="s">
        <v>39</v>
      </c>
      <c r="L20" s="17">
        <v>8066</v>
      </c>
      <c r="M20" s="22" t="s">
        <v>68</v>
      </c>
      <c r="N20" s="43" t="s">
        <v>168</v>
      </c>
      <c r="O20" s="22">
        <v>15</v>
      </c>
      <c r="P20" s="22"/>
      <c r="Q20" s="22">
        <v>1</v>
      </c>
      <c r="R20" s="22" t="s">
        <v>135</v>
      </c>
      <c r="S20" s="22"/>
      <c r="T20" s="24">
        <v>6875150</v>
      </c>
      <c r="U20" s="25">
        <v>6845150</v>
      </c>
      <c r="V20" s="26">
        <f t="shared" si="5"/>
        <v>4593434</v>
      </c>
      <c r="W20" s="25">
        <v>2281717</v>
      </c>
      <c r="X20" s="27" t="s">
        <v>43</v>
      </c>
      <c r="Y20" s="27" t="s">
        <v>43</v>
      </c>
      <c r="Z20" s="24">
        <v>2311717</v>
      </c>
      <c r="AA20" s="24">
        <f t="shared" si="8"/>
        <v>2311717</v>
      </c>
      <c r="AB20" s="24">
        <v>2281716</v>
      </c>
      <c r="AC20" s="27">
        <v>139</v>
      </c>
      <c r="AD20" s="28">
        <f t="shared" si="6"/>
        <v>0.2030634829039539</v>
      </c>
      <c r="AE20" s="28">
        <f t="shared" si="7"/>
        <v>0.30459524660491344</v>
      </c>
      <c r="AF20" s="29"/>
      <c r="AG20" s="30" t="s">
        <v>71</v>
      </c>
      <c r="AH20" s="24" t="s">
        <v>169</v>
      </c>
      <c r="AI20" s="30" t="s">
        <v>46</v>
      </c>
      <c r="AJ20" s="31">
        <v>6708150</v>
      </c>
      <c r="AK20" s="31">
        <v>6708150</v>
      </c>
      <c r="AL20" s="32">
        <v>38104</v>
      </c>
      <c r="AM20" s="32">
        <v>38168</v>
      </c>
      <c r="AN20" s="38" t="s">
        <v>73</v>
      </c>
      <c r="AO20" s="33" t="s">
        <v>165</v>
      </c>
      <c r="AP20" s="30" t="s">
        <v>90</v>
      </c>
      <c r="AQ20" s="33" t="s">
        <v>76</v>
      </c>
      <c r="AR20" s="30" t="s">
        <v>51</v>
      </c>
      <c r="AS20" s="33" t="s">
        <v>77</v>
      </c>
      <c r="AT20" s="30" t="s">
        <v>51</v>
      </c>
      <c r="AU20" s="35"/>
    </row>
    <row r="21" spans="1:47" ht="27.75" customHeight="1">
      <c r="A21" s="36">
        <v>18</v>
      </c>
      <c r="B21" s="22">
        <v>24</v>
      </c>
      <c r="C21" s="16" t="s">
        <v>170</v>
      </c>
      <c r="D21" s="91" t="s">
        <v>33</v>
      </c>
      <c r="E21" s="18" t="s">
        <v>34</v>
      </c>
      <c r="F21" s="19">
        <v>0.6666666666666666</v>
      </c>
      <c r="G21" s="95"/>
      <c r="H21" s="20" t="s">
        <v>149</v>
      </c>
      <c r="I21" s="20" t="s">
        <v>66</v>
      </c>
      <c r="J21" s="21" t="s">
        <v>171</v>
      </c>
      <c r="K21" s="17" t="s">
        <v>39</v>
      </c>
      <c r="L21" s="17">
        <v>8067</v>
      </c>
      <c r="M21" s="22" t="s">
        <v>68</v>
      </c>
      <c r="N21" s="43" t="s">
        <v>172</v>
      </c>
      <c r="O21" s="22">
        <v>84</v>
      </c>
      <c r="P21" s="22"/>
      <c r="Q21" s="22">
        <v>1</v>
      </c>
      <c r="R21" s="22" t="s">
        <v>173</v>
      </c>
      <c r="S21" s="22"/>
      <c r="T21" s="24">
        <v>22494744</v>
      </c>
      <c r="U21" s="25">
        <v>22464744</v>
      </c>
      <c r="V21" s="26">
        <f t="shared" si="5"/>
        <v>15006496</v>
      </c>
      <c r="W21" s="25">
        <v>7488248</v>
      </c>
      <c r="X21" s="27" t="s">
        <v>43</v>
      </c>
      <c r="Y21" s="27" t="s">
        <v>43</v>
      </c>
      <c r="Z21" s="24">
        <v>7518248</v>
      </c>
      <c r="AA21" s="24">
        <f t="shared" si="8"/>
        <v>7518248</v>
      </c>
      <c r="AB21" s="24">
        <v>7488248</v>
      </c>
      <c r="AC21" s="27">
        <v>560</v>
      </c>
      <c r="AD21" s="28">
        <f t="shared" si="6"/>
        <v>0.24927949323615706</v>
      </c>
      <c r="AE21" s="28">
        <f t="shared" si="7"/>
        <v>0.37391923985423564</v>
      </c>
      <c r="AF21" s="29"/>
      <c r="AG21" s="30" t="s">
        <v>71</v>
      </c>
      <c r="AH21" s="24" t="s">
        <v>174</v>
      </c>
      <c r="AI21" s="30" t="s">
        <v>138</v>
      </c>
      <c r="AJ21" s="31">
        <v>21988744</v>
      </c>
      <c r="AK21" s="31">
        <v>21988744</v>
      </c>
      <c r="AL21" s="32"/>
      <c r="AM21" s="32"/>
      <c r="AN21" s="30" t="s">
        <v>60</v>
      </c>
      <c r="AO21" s="33" t="s">
        <v>61</v>
      </c>
      <c r="AP21" s="30" t="s">
        <v>62</v>
      </c>
      <c r="AQ21" s="34" t="s">
        <v>50</v>
      </c>
      <c r="AR21" s="30" t="s">
        <v>51</v>
      </c>
      <c r="AS21" s="34" t="s">
        <v>50</v>
      </c>
      <c r="AT21" s="30" t="s">
        <v>51</v>
      </c>
      <c r="AU21" s="35"/>
    </row>
    <row r="22" spans="1:47" ht="27.75" customHeight="1">
      <c r="A22" s="36">
        <v>19</v>
      </c>
      <c r="B22" s="22">
        <v>23</v>
      </c>
      <c r="C22" s="16" t="s">
        <v>175</v>
      </c>
      <c r="D22" s="91" t="s">
        <v>33</v>
      </c>
      <c r="E22" s="18" t="s">
        <v>34</v>
      </c>
      <c r="F22" s="19">
        <v>0.6666666666666666</v>
      </c>
      <c r="G22" s="95"/>
      <c r="H22" s="20" t="s">
        <v>149</v>
      </c>
      <c r="I22" s="20" t="s">
        <v>66</v>
      </c>
      <c r="J22" s="21" t="s">
        <v>176</v>
      </c>
      <c r="K22" s="17" t="s">
        <v>39</v>
      </c>
      <c r="L22" s="17">
        <v>8067</v>
      </c>
      <c r="M22" s="22" t="s">
        <v>68</v>
      </c>
      <c r="N22" s="43" t="s">
        <v>177</v>
      </c>
      <c r="O22" s="22">
        <v>82</v>
      </c>
      <c r="P22" s="22"/>
      <c r="Q22" s="22">
        <v>1</v>
      </c>
      <c r="R22" s="22" t="s">
        <v>173</v>
      </c>
      <c r="S22" s="22"/>
      <c r="T22" s="24">
        <v>24405644</v>
      </c>
      <c r="U22" s="25">
        <v>24375644</v>
      </c>
      <c r="V22" s="26">
        <f t="shared" si="5"/>
        <v>16280430</v>
      </c>
      <c r="W22" s="25">
        <v>8125215</v>
      </c>
      <c r="X22" s="27" t="s">
        <v>43</v>
      </c>
      <c r="Y22" s="27" t="s">
        <v>43</v>
      </c>
      <c r="Z22" s="24">
        <v>8155215</v>
      </c>
      <c r="AA22" s="24">
        <f t="shared" si="8"/>
        <v>8155215</v>
      </c>
      <c r="AB22" s="24">
        <v>8125214</v>
      </c>
      <c r="AC22" s="27">
        <v>564</v>
      </c>
      <c r="AD22" s="28">
        <f t="shared" si="6"/>
        <v>0.2313785022459304</v>
      </c>
      <c r="AE22" s="28">
        <f t="shared" si="7"/>
        <v>0.3470677604880462</v>
      </c>
      <c r="AF22" s="29"/>
      <c r="AG22" s="30" t="s">
        <v>71</v>
      </c>
      <c r="AH22" s="24" t="s">
        <v>174</v>
      </c>
      <c r="AI22" s="30" t="s">
        <v>138</v>
      </c>
      <c r="AJ22" s="31">
        <v>23857644</v>
      </c>
      <c r="AK22" s="31">
        <v>23857644</v>
      </c>
      <c r="AL22" s="32"/>
      <c r="AM22" s="32"/>
      <c r="AN22" s="30" t="s">
        <v>60</v>
      </c>
      <c r="AO22" s="33" t="s">
        <v>61</v>
      </c>
      <c r="AP22" s="30" t="s">
        <v>62</v>
      </c>
      <c r="AQ22" s="34" t="s">
        <v>50</v>
      </c>
      <c r="AR22" s="30" t="s">
        <v>51</v>
      </c>
      <c r="AS22" s="30" t="s">
        <v>178</v>
      </c>
      <c r="AT22" s="30" t="s">
        <v>51</v>
      </c>
      <c r="AU22" s="35"/>
    </row>
    <row r="23" spans="1:47" ht="27.75" customHeight="1">
      <c r="A23" s="36">
        <v>20</v>
      </c>
      <c r="B23" s="22">
        <v>17</v>
      </c>
      <c r="C23" s="16" t="s">
        <v>179</v>
      </c>
      <c r="D23" s="91" t="s">
        <v>180</v>
      </c>
      <c r="E23" s="18" t="s">
        <v>34</v>
      </c>
      <c r="F23" s="19">
        <v>0.6513888888888889</v>
      </c>
      <c r="G23" s="95"/>
      <c r="H23" s="20" t="s">
        <v>149</v>
      </c>
      <c r="I23" s="20" t="s">
        <v>66</v>
      </c>
      <c r="J23" s="21" t="s">
        <v>181</v>
      </c>
      <c r="K23" s="17" t="s">
        <v>39</v>
      </c>
      <c r="L23" s="17">
        <v>8067</v>
      </c>
      <c r="M23" s="22" t="s">
        <v>68</v>
      </c>
      <c r="N23" s="43" t="s">
        <v>182</v>
      </c>
      <c r="O23" s="22">
        <v>30</v>
      </c>
      <c r="P23" s="22">
        <v>28</v>
      </c>
      <c r="Q23" s="22">
        <v>1</v>
      </c>
      <c r="R23" s="22" t="s">
        <v>173</v>
      </c>
      <c r="S23" s="22"/>
      <c r="T23" s="24">
        <v>22649180</v>
      </c>
      <c r="U23" s="25">
        <v>22514685</v>
      </c>
      <c r="V23" s="26">
        <f t="shared" si="5"/>
        <v>15144285</v>
      </c>
      <c r="W23" s="25">
        <v>7504895</v>
      </c>
      <c r="X23" s="27" t="s">
        <v>43</v>
      </c>
      <c r="Y23" s="27" t="s">
        <v>43</v>
      </c>
      <c r="Z23" s="24">
        <v>7639390</v>
      </c>
      <c r="AA23" s="24">
        <f t="shared" si="8"/>
        <v>7639390</v>
      </c>
      <c r="AB23" s="24">
        <v>7504895</v>
      </c>
      <c r="AC23" s="27">
        <v>379</v>
      </c>
      <c r="AD23" s="28">
        <f t="shared" si="6"/>
        <v>0.16833457807648652</v>
      </c>
      <c r="AE23" s="28">
        <f t="shared" si="7"/>
        <v>0.25250186711472977</v>
      </c>
      <c r="AF23" s="29"/>
      <c r="AG23" s="33" t="s">
        <v>107</v>
      </c>
      <c r="AH23" s="33" t="s">
        <v>183</v>
      </c>
      <c r="AI23" s="33" t="s">
        <v>184</v>
      </c>
      <c r="AJ23" s="64" t="s">
        <v>185</v>
      </c>
      <c r="AK23" s="31">
        <f>6982763+15298540</f>
        <v>22281303</v>
      </c>
      <c r="AL23" s="32">
        <v>38109</v>
      </c>
      <c r="AM23" s="32">
        <v>38183</v>
      </c>
      <c r="AN23" s="30" t="s">
        <v>186</v>
      </c>
      <c r="AO23" s="33" t="s">
        <v>187</v>
      </c>
      <c r="AP23" s="30" t="s">
        <v>122</v>
      </c>
      <c r="AQ23" s="30" t="s">
        <v>188</v>
      </c>
      <c r="AR23" s="30" t="s">
        <v>124</v>
      </c>
      <c r="AS23" s="30" t="s">
        <v>189</v>
      </c>
      <c r="AT23" s="30"/>
      <c r="AU23" s="98" t="s">
        <v>251</v>
      </c>
    </row>
    <row r="24" spans="1:47" ht="27.75" customHeight="1">
      <c r="A24" s="36">
        <v>21</v>
      </c>
      <c r="B24" s="22">
        <v>16</v>
      </c>
      <c r="C24" s="16" t="s">
        <v>67</v>
      </c>
      <c r="D24" s="91" t="s">
        <v>33</v>
      </c>
      <c r="E24" s="18" t="s">
        <v>34</v>
      </c>
      <c r="F24" s="19">
        <v>0.625</v>
      </c>
      <c r="G24" s="95"/>
      <c r="H24" s="20" t="s">
        <v>190</v>
      </c>
      <c r="I24" s="20" t="s">
        <v>66</v>
      </c>
      <c r="J24" s="99" t="s">
        <v>191</v>
      </c>
      <c r="K24" s="17" t="s">
        <v>39</v>
      </c>
      <c r="L24" s="17">
        <v>8065</v>
      </c>
      <c r="M24" s="22" t="s">
        <v>68</v>
      </c>
      <c r="N24" s="43" t="s">
        <v>192</v>
      </c>
      <c r="O24" s="22">
        <v>30</v>
      </c>
      <c r="P24" s="22"/>
      <c r="Q24" s="22">
        <v>1</v>
      </c>
      <c r="R24" s="22" t="s">
        <v>193</v>
      </c>
      <c r="S24" s="22"/>
      <c r="T24" s="24">
        <v>11374051</v>
      </c>
      <c r="U24" s="25">
        <v>11344051</v>
      </c>
      <c r="V24" s="26">
        <f t="shared" si="5"/>
        <v>7592701</v>
      </c>
      <c r="W24" s="25">
        <v>3781350</v>
      </c>
      <c r="X24" s="27" t="s">
        <v>43</v>
      </c>
      <c r="Y24" s="27" t="s">
        <v>43</v>
      </c>
      <c r="Z24" s="24">
        <v>3811351</v>
      </c>
      <c r="AA24" s="24">
        <f t="shared" si="8"/>
        <v>3811351</v>
      </c>
      <c r="AB24" s="24">
        <v>3781350</v>
      </c>
      <c r="AC24" s="27">
        <v>225</v>
      </c>
      <c r="AD24" s="28">
        <f t="shared" si="6"/>
        <v>0.19834184454918266</v>
      </c>
      <c r="AE24" s="28">
        <f t="shared" si="7"/>
        <v>0.29751279305010114</v>
      </c>
      <c r="AF24" s="29"/>
      <c r="AG24" s="30" t="s">
        <v>71</v>
      </c>
      <c r="AH24" s="24" t="s">
        <v>194</v>
      </c>
      <c r="AI24" s="30" t="s">
        <v>46</v>
      </c>
      <c r="AJ24" s="60">
        <v>11098051</v>
      </c>
      <c r="AK24" s="60">
        <v>11098051</v>
      </c>
      <c r="AL24" s="32">
        <v>38061</v>
      </c>
      <c r="AM24" s="32">
        <v>38107</v>
      </c>
      <c r="AN24" s="30" t="s">
        <v>73</v>
      </c>
      <c r="AO24" s="33" t="s">
        <v>195</v>
      </c>
      <c r="AP24" s="30" t="s">
        <v>75</v>
      </c>
      <c r="AQ24" s="33" t="s">
        <v>76</v>
      </c>
      <c r="AR24" s="30" t="s">
        <v>51</v>
      </c>
      <c r="AS24" s="33" t="s">
        <v>77</v>
      </c>
      <c r="AT24" s="30" t="s">
        <v>51</v>
      </c>
      <c r="AU24" s="35"/>
    </row>
    <row r="25" spans="1:47" ht="27.75" customHeight="1">
      <c r="A25" s="36">
        <v>22</v>
      </c>
      <c r="B25" s="22">
        <v>19</v>
      </c>
      <c r="C25" s="16" t="s">
        <v>196</v>
      </c>
      <c r="D25" s="91" t="s">
        <v>180</v>
      </c>
      <c r="E25" s="18" t="s">
        <v>34</v>
      </c>
      <c r="F25" s="19">
        <v>0.6534722222222222</v>
      </c>
      <c r="G25" s="95"/>
      <c r="H25" s="20" t="s">
        <v>197</v>
      </c>
      <c r="I25" s="20" t="s">
        <v>66</v>
      </c>
      <c r="J25" s="21" t="s">
        <v>198</v>
      </c>
      <c r="K25" s="17" t="s">
        <v>39</v>
      </c>
      <c r="L25" s="17">
        <v>8067</v>
      </c>
      <c r="M25" s="22" t="s">
        <v>68</v>
      </c>
      <c r="N25" s="23" t="s">
        <v>199</v>
      </c>
      <c r="O25" s="22">
        <v>30</v>
      </c>
      <c r="P25" s="22"/>
      <c r="Q25" s="22">
        <v>1</v>
      </c>
      <c r="R25" s="22" t="s">
        <v>193</v>
      </c>
      <c r="S25" s="22"/>
      <c r="T25" s="24">
        <v>7333240</v>
      </c>
      <c r="U25" s="25">
        <v>7198710</v>
      </c>
      <c r="V25" s="26">
        <f t="shared" si="5"/>
        <v>4933670</v>
      </c>
      <c r="W25" s="25">
        <v>2399570</v>
      </c>
      <c r="X25" s="40">
        <v>6</v>
      </c>
      <c r="Y25" s="41">
        <f>84834+84834+83742+83742+84834+84834</f>
        <v>506820</v>
      </c>
      <c r="Z25" s="25">
        <v>2027280</v>
      </c>
      <c r="AA25" s="42">
        <f>Y25+Z25</f>
        <v>2534100</v>
      </c>
      <c r="AB25" s="24">
        <v>2399570</v>
      </c>
      <c r="AC25" s="27">
        <v>106</v>
      </c>
      <c r="AD25" s="28">
        <f t="shared" si="6"/>
        <v>0.1472486042638195</v>
      </c>
      <c r="AE25" s="28">
        <f t="shared" si="7"/>
        <v>0.2208729063957292</v>
      </c>
      <c r="AF25" s="29"/>
      <c r="AG25" s="30" t="s">
        <v>71</v>
      </c>
      <c r="AH25" s="33" t="s">
        <v>200</v>
      </c>
      <c r="AI25" s="33" t="s">
        <v>201</v>
      </c>
      <c r="AJ25" s="31">
        <v>6982763</v>
      </c>
      <c r="AK25" s="31">
        <v>6982763</v>
      </c>
      <c r="AL25" s="32">
        <v>38109</v>
      </c>
      <c r="AM25" s="32">
        <v>38183</v>
      </c>
      <c r="AN25" s="38" t="s">
        <v>73</v>
      </c>
      <c r="AO25" s="33" t="s">
        <v>202</v>
      </c>
      <c r="AP25" s="30" t="s">
        <v>203</v>
      </c>
      <c r="AQ25" s="30" t="s">
        <v>188</v>
      </c>
      <c r="AR25" s="30" t="s">
        <v>124</v>
      </c>
      <c r="AS25" s="30" t="s">
        <v>189</v>
      </c>
      <c r="AT25" s="30"/>
      <c r="AU25" s="63"/>
    </row>
    <row r="26" spans="1:47" ht="27.75" customHeight="1">
      <c r="A26" s="36">
        <v>23</v>
      </c>
      <c r="B26" s="22">
        <v>18</v>
      </c>
      <c r="C26" s="16" t="s">
        <v>81</v>
      </c>
      <c r="D26" s="91" t="s">
        <v>180</v>
      </c>
      <c r="E26" s="18" t="s">
        <v>34</v>
      </c>
      <c r="F26" s="19">
        <v>0.6527777777777778</v>
      </c>
      <c r="G26" s="95"/>
      <c r="H26" s="20" t="s">
        <v>197</v>
      </c>
      <c r="I26" s="20" t="s">
        <v>66</v>
      </c>
      <c r="J26" s="21" t="s">
        <v>204</v>
      </c>
      <c r="K26" s="17" t="s">
        <v>39</v>
      </c>
      <c r="L26" s="17">
        <v>8067</v>
      </c>
      <c r="M26" s="22" t="s">
        <v>68</v>
      </c>
      <c r="N26" s="23" t="s">
        <v>205</v>
      </c>
      <c r="O26" s="22">
        <v>30</v>
      </c>
      <c r="P26" s="22"/>
      <c r="Q26" s="22">
        <v>1</v>
      </c>
      <c r="R26" s="22" t="s">
        <v>206</v>
      </c>
      <c r="S26" s="22"/>
      <c r="T26" s="24">
        <v>8234210</v>
      </c>
      <c r="U26" s="25">
        <v>8099700</v>
      </c>
      <c r="V26" s="26">
        <f t="shared" si="5"/>
        <v>5534310</v>
      </c>
      <c r="W26" s="25">
        <v>2699900</v>
      </c>
      <c r="X26" s="27" t="s">
        <v>43</v>
      </c>
      <c r="Y26" s="27" t="s">
        <v>43</v>
      </c>
      <c r="Z26" s="24">
        <v>2834410</v>
      </c>
      <c r="AA26" s="24">
        <f>Z26</f>
        <v>2834410</v>
      </c>
      <c r="AB26" s="24">
        <v>2699900</v>
      </c>
      <c r="AC26" s="27">
        <v>113</v>
      </c>
      <c r="AD26" s="28">
        <f t="shared" si="6"/>
        <v>0.1395113399261701</v>
      </c>
      <c r="AE26" s="28">
        <f t="shared" si="7"/>
        <v>0.20926700988925515</v>
      </c>
      <c r="AF26" s="29"/>
      <c r="AG26" s="30" t="s">
        <v>71</v>
      </c>
      <c r="AH26" s="33" t="s">
        <v>200</v>
      </c>
      <c r="AI26" s="33" t="s">
        <v>201</v>
      </c>
      <c r="AJ26" s="60">
        <v>7848946</v>
      </c>
      <c r="AK26" s="60">
        <v>7848946</v>
      </c>
      <c r="AL26" s="32">
        <v>38109</v>
      </c>
      <c r="AM26" s="32">
        <v>38183</v>
      </c>
      <c r="AN26" s="30" t="s">
        <v>73</v>
      </c>
      <c r="AO26" s="33" t="s">
        <v>202</v>
      </c>
      <c r="AP26" s="30" t="s">
        <v>203</v>
      </c>
      <c r="AQ26" s="30" t="s">
        <v>188</v>
      </c>
      <c r="AR26" s="30" t="s">
        <v>124</v>
      </c>
      <c r="AS26" s="30" t="s">
        <v>189</v>
      </c>
      <c r="AT26" s="30"/>
      <c r="AU26" s="35"/>
    </row>
    <row r="27" spans="1:47" ht="27.75" customHeight="1">
      <c r="A27" s="36">
        <v>24</v>
      </c>
      <c r="B27" s="22">
        <v>20</v>
      </c>
      <c r="C27" s="16" t="s">
        <v>207</v>
      </c>
      <c r="D27" s="91" t="s">
        <v>180</v>
      </c>
      <c r="E27" s="18" t="s">
        <v>34</v>
      </c>
      <c r="F27" s="19">
        <v>0.6541666666666667</v>
      </c>
      <c r="G27" s="95"/>
      <c r="H27" s="20" t="s">
        <v>197</v>
      </c>
      <c r="I27" s="20" t="s">
        <v>66</v>
      </c>
      <c r="J27" s="21" t="s">
        <v>208</v>
      </c>
      <c r="K27" s="17" t="s">
        <v>39</v>
      </c>
      <c r="L27" s="17">
        <v>8067</v>
      </c>
      <c r="M27" s="22" t="s">
        <v>68</v>
      </c>
      <c r="N27" s="23" t="s">
        <v>209</v>
      </c>
      <c r="O27" s="22">
        <v>30</v>
      </c>
      <c r="P27" s="22"/>
      <c r="Q27" s="22">
        <v>1</v>
      </c>
      <c r="R27" s="22" t="s">
        <v>206</v>
      </c>
      <c r="S27" s="22"/>
      <c r="T27" s="24">
        <v>8234210</v>
      </c>
      <c r="U27" s="25">
        <v>8099730</v>
      </c>
      <c r="V27" s="26">
        <f t="shared" si="5"/>
        <v>5534300</v>
      </c>
      <c r="W27" s="25">
        <v>2699910</v>
      </c>
      <c r="X27" s="27" t="s">
        <v>43</v>
      </c>
      <c r="Y27" s="27" t="s">
        <v>43</v>
      </c>
      <c r="Z27" s="24">
        <v>2834390</v>
      </c>
      <c r="AA27" s="24">
        <f>Z27</f>
        <v>2834390</v>
      </c>
      <c r="AB27" s="24">
        <v>2699910</v>
      </c>
      <c r="AC27" s="27">
        <v>106</v>
      </c>
      <c r="AD27" s="28">
        <f t="shared" si="6"/>
        <v>0.13086855981619142</v>
      </c>
      <c r="AE27" s="28">
        <f t="shared" si="7"/>
        <v>0.1963028397242871</v>
      </c>
      <c r="AF27" s="29"/>
      <c r="AG27" s="30" t="s">
        <v>71</v>
      </c>
      <c r="AH27" s="33" t="s">
        <v>200</v>
      </c>
      <c r="AI27" s="33" t="s">
        <v>201</v>
      </c>
      <c r="AJ27" s="60">
        <v>7848946</v>
      </c>
      <c r="AK27" s="60">
        <v>7848946</v>
      </c>
      <c r="AL27" s="32">
        <v>38109</v>
      </c>
      <c r="AM27" s="32">
        <v>38183</v>
      </c>
      <c r="AN27" s="30" t="s">
        <v>73</v>
      </c>
      <c r="AO27" s="33" t="s">
        <v>202</v>
      </c>
      <c r="AP27" s="30" t="s">
        <v>203</v>
      </c>
      <c r="AQ27" s="30" t="s">
        <v>188</v>
      </c>
      <c r="AR27" s="30" t="s">
        <v>124</v>
      </c>
      <c r="AS27" s="30" t="s">
        <v>189</v>
      </c>
      <c r="AT27" s="30"/>
      <c r="AU27" s="35"/>
    </row>
    <row r="28" spans="1:47" ht="27.75" customHeight="1">
      <c r="A28" s="36">
        <v>25</v>
      </c>
      <c r="B28" s="22">
        <v>21</v>
      </c>
      <c r="C28" s="16" t="s">
        <v>210</v>
      </c>
      <c r="D28" s="91" t="s">
        <v>211</v>
      </c>
      <c r="E28" s="18" t="s">
        <v>34</v>
      </c>
      <c r="F28" s="19">
        <v>0.65625</v>
      </c>
      <c r="G28" s="95"/>
      <c r="H28" s="20" t="s">
        <v>197</v>
      </c>
      <c r="I28" s="20" t="s">
        <v>66</v>
      </c>
      <c r="J28" s="21" t="s">
        <v>212</v>
      </c>
      <c r="K28" s="17" t="s">
        <v>39</v>
      </c>
      <c r="L28" s="17">
        <v>8067</v>
      </c>
      <c r="M28" s="22" t="s">
        <v>68</v>
      </c>
      <c r="N28" s="23" t="s">
        <v>209</v>
      </c>
      <c r="O28" s="22">
        <v>30</v>
      </c>
      <c r="P28" s="22"/>
      <c r="Q28" s="22">
        <v>1</v>
      </c>
      <c r="R28" s="22" t="s">
        <v>206</v>
      </c>
      <c r="S28" s="22"/>
      <c r="T28" s="24">
        <v>3778198</v>
      </c>
      <c r="U28" s="25">
        <v>3651430</v>
      </c>
      <c r="V28" s="26">
        <f t="shared" si="5"/>
        <v>2562351</v>
      </c>
      <c r="W28" s="25">
        <v>1215848</v>
      </c>
      <c r="X28" s="27" t="s">
        <v>43</v>
      </c>
      <c r="Y28" s="27" t="s">
        <v>43</v>
      </c>
      <c r="Z28" s="24">
        <v>1346503</v>
      </c>
      <c r="AA28" s="24">
        <f>Z28</f>
        <v>1346503</v>
      </c>
      <c r="AB28" s="24">
        <v>1215847</v>
      </c>
      <c r="AC28" s="27">
        <v>60</v>
      </c>
      <c r="AD28" s="28">
        <f t="shared" si="6"/>
        <v>0.1643191845386602</v>
      </c>
      <c r="AE28" s="28">
        <f t="shared" si="7"/>
        <v>0.24674147045579317</v>
      </c>
      <c r="AF28" s="29"/>
      <c r="AG28" s="30" t="s">
        <v>213</v>
      </c>
      <c r="AH28" s="24" t="s">
        <v>214</v>
      </c>
      <c r="AI28" s="30" t="s">
        <v>46</v>
      </c>
      <c r="AJ28" s="60">
        <v>3519698</v>
      </c>
      <c r="AK28" s="60">
        <v>3519698</v>
      </c>
      <c r="AL28" s="32">
        <v>38122</v>
      </c>
      <c r="AM28" s="32">
        <v>38198</v>
      </c>
      <c r="AN28" s="30" t="s">
        <v>73</v>
      </c>
      <c r="AO28" s="33" t="s">
        <v>215</v>
      </c>
      <c r="AP28" s="30" t="s">
        <v>216</v>
      </c>
      <c r="AQ28" s="30" t="s">
        <v>217</v>
      </c>
      <c r="AR28" s="30" t="s">
        <v>124</v>
      </c>
      <c r="AS28" s="30" t="s">
        <v>112</v>
      </c>
      <c r="AT28" s="30"/>
      <c r="AU28" s="35"/>
    </row>
    <row r="29" spans="1:47" ht="40.5" customHeight="1">
      <c r="A29" s="36">
        <v>26</v>
      </c>
      <c r="B29" s="22">
        <v>9</v>
      </c>
      <c r="C29" s="16" t="s">
        <v>218</v>
      </c>
      <c r="D29" s="89" t="s">
        <v>104</v>
      </c>
      <c r="E29" s="18" t="s">
        <v>64</v>
      </c>
      <c r="F29" s="19">
        <v>0.6666666666666666</v>
      </c>
      <c r="G29" s="95" t="s">
        <v>35</v>
      </c>
      <c r="H29" s="20" t="s">
        <v>190</v>
      </c>
      <c r="I29" s="20" t="s">
        <v>66</v>
      </c>
      <c r="J29" s="17" t="s">
        <v>219</v>
      </c>
      <c r="K29" s="17" t="s">
        <v>39</v>
      </c>
      <c r="L29" s="17">
        <v>8065</v>
      </c>
      <c r="M29" s="22" t="s">
        <v>68</v>
      </c>
      <c r="N29" s="43" t="s">
        <v>220</v>
      </c>
      <c r="O29" s="22">
        <v>34</v>
      </c>
      <c r="P29" s="22">
        <v>34</v>
      </c>
      <c r="Q29" s="22">
        <v>1</v>
      </c>
      <c r="R29" s="22" t="s">
        <v>221</v>
      </c>
      <c r="S29" s="22"/>
      <c r="T29" s="24">
        <v>31408088</v>
      </c>
      <c r="U29" s="25">
        <v>31113088</v>
      </c>
      <c r="V29" s="26">
        <f t="shared" si="5"/>
        <v>21037064</v>
      </c>
      <c r="W29" s="25">
        <v>10371029</v>
      </c>
      <c r="X29" s="27" t="s">
        <v>43</v>
      </c>
      <c r="Y29" s="27" t="s">
        <v>43</v>
      </c>
      <c r="Z29" s="24">
        <v>10666035</v>
      </c>
      <c r="AA29" s="42">
        <f>Z29</f>
        <v>10666035</v>
      </c>
      <c r="AB29" s="24">
        <v>10371024</v>
      </c>
      <c r="AC29" s="27">
        <v>576</v>
      </c>
      <c r="AD29" s="28">
        <f t="shared" si="6"/>
        <v>0.18513109338423753</v>
      </c>
      <c r="AE29" s="28">
        <f t="shared" si="7"/>
        <v>0.2776967159422455</v>
      </c>
      <c r="AF29" s="29">
        <v>0.044</v>
      </c>
      <c r="AG29" s="33" t="s">
        <v>142</v>
      </c>
      <c r="AH29" s="33" t="s">
        <v>222</v>
      </c>
      <c r="AI29" s="30" t="s">
        <v>46</v>
      </c>
      <c r="AJ29" s="100" t="s">
        <v>223</v>
      </c>
      <c r="AK29" s="101">
        <f>10033814+3184285+17221714</f>
        <v>30439813</v>
      </c>
      <c r="AL29" s="32">
        <v>38104</v>
      </c>
      <c r="AM29" s="32">
        <v>38153</v>
      </c>
      <c r="AN29" s="30" t="s">
        <v>186</v>
      </c>
      <c r="AO29" s="33" t="s">
        <v>187</v>
      </c>
      <c r="AP29" s="30" t="s">
        <v>90</v>
      </c>
      <c r="AQ29" s="30" t="s">
        <v>112</v>
      </c>
      <c r="AR29" s="30" t="s">
        <v>52</v>
      </c>
      <c r="AS29" s="30" t="s">
        <v>112</v>
      </c>
      <c r="AT29" s="30" t="s">
        <v>51</v>
      </c>
      <c r="AU29" s="67" t="s">
        <v>252</v>
      </c>
    </row>
    <row r="30" spans="1:47" ht="40.5" customHeight="1">
      <c r="A30" s="36">
        <v>27</v>
      </c>
      <c r="B30" s="22">
        <v>22</v>
      </c>
      <c r="C30" s="16" t="s">
        <v>86</v>
      </c>
      <c r="D30" s="91" t="s">
        <v>224</v>
      </c>
      <c r="E30" s="18" t="s">
        <v>34</v>
      </c>
      <c r="F30" s="19">
        <v>0.6597222222222222</v>
      </c>
      <c r="G30" s="95"/>
      <c r="H30" s="20" t="s">
        <v>225</v>
      </c>
      <c r="I30" s="20" t="s">
        <v>80</v>
      </c>
      <c r="J30" s="17" t="s">
        <v>210</v>
      </c>
      <c r="K30" s="17" t="s">
        <v>39</v>
      </c>
      <c r="L30" s="17">
        <v>8065</v>
      </c>
      <c r="M30" s="22" t="s">
        <v>68</v>
      </c>
      <c r="N30" s="43" t="s">
        <v>226</v>
      </c>
      <c r="O30" s="22">
        <v>30</v>
      </c>
      <c r="P30" s="22">
        <v>30</v>
      </c>
      <c r="Q30" s="22">
        <v>2</v>
      </c>
      <c r="R30" s="22" t="s">
        <v>227</v>
      </c>
      <c r="S30" s="22"/>
      <c r="T30" s="24">
        <v>16624997</v>
      </c>
      <c r="U30" s="25">
        <v>16482497</v>
      </c>
      <c r="V30" s="26">
        <f t="shared" si="5"/>
        <v>11130832</v>
      </c>
      <c r="W30" s="25">
        <v>5494166</v>
      </c>
      <c r="X30" s="27" t="s">
        <v>43</v>
      </c>
      <c r="Y30" s="27" t="s">
        <v>43</v>
      </c>
      <c r="Z30" s="24">
        <v>5636666</v>
      </c>
      <c r="AA30" s="24">
        <f>Z30</f>
        <v>5636666</v>
      </c>
      <c r="AB30" s="24">
        <v>5494165</v>
      </c>
      <c r="AC30" s="27">
        <v>559</v>
      </c>
      <c r="AD30" s="28">
        <f t="shared" si="6"/>
        <v>0.33914764249615825</v>
      </c>
      <c r="AE30" s="28">
        <f t="shared" si="7"/>
        <v>0.50872147917641</v>
      </c>
      <c r="AF30" s="29">
        <v>0.053</v>
      </c>
      <c r="AG30" s="33" t="s">
        <v>228</v>
      </c>
      <c r="AH30" s="33" t="s">
        <v>229</v>
      </c>
      <c r="AI30" s="30" t="s">
        <v>46</v>
      </c>
      <c r="AJ30" s="100" t="s">
        <v>230</v>
      </c>
      <c r="AK30" s="101">
        <f>10546203+3411139+2281255</f>
        <v>16238597</v>
      </c>
      <c r="AL30" s="32">
        <v>38104</v>
      </c>
      <c r="AM30" s="32">
        <v>38153</v>
      </c>
      <c r="AN30" s="30" t="s">
        <v>231</v>
      </c>
      <c r="AO30" s="33" t="s">
        <v>232</v>
      </c>
      <c r="AP30" s="30" t="s">
        <v>90</v>
      </c>
      <c r="AQ30" s="30" t="s">
        <v>178</v>
      </c>
      <c r="AR30" s="30" t="s">
        <v>52</v>
      </c>
      <c r="AS30" s="30" t="s">
        <v>178</v>
      </c>
      <c r="AT30" s="30" t="s">
        <v>51</v>
      </c>
      <c r="AU30" s="35"/>
    </row>
    <row r="31" spans="1:47" ht="27.75" customHeight="1" thickBot="1">
      <c r="A31" s="36">
        <v>28</v>
      </c>
      <c r="B31" s="22">
        <v>15</v>
      </c>
      <c r="C31" s="16" t="s">
        <v>233</v>
      </c>
      <c r="D31" s="91" t="s">
        <v>114</v>
      </c>
      <c r="E31" s="18" t="s">
        <v>34</v>
      </c>
      <c r="F31" s="19">
        <v>0.4861111111111111</v>
      </c>
      <c r="G31" s="95" t="s">
        <v>35</v>
      </c>
      <c r="H31" s="20" t="s">
        <v>234</v>
      </c>
      <c r="I31" s="20" t="s">
        <v>66</v>
      </c>
      <c r="J31" s="102" t="s">
        <v>235</v>
      </c>
      <c r="K31" s="17" t="s">
        <v>39</v>
      </c>
      <c r="L31" s="17">
        <v>8070</v>
      </c>
      <c r="M31" s="22" t="s">
        <v>68</v>
      </c>
      <c r="N31" s="23" t="s">
        <v>236</v>
      </c>
      <c r="O31" s="22">
        <v>30</v>
      </c>
      <c r="P31" s="22"/>
      <c r="Q31" s="22">
        <v>1</v>
      </c>
      <c r="R31" s="22" t="s">
        <v>227</v>
      </c>
      <c r="S31" s="22"/>
      <c r="T31" s="24">
        <v>11749400</v>
      </c>
      <c r="U31" s="25">
        <v>11668150</v>
      </c>
      <c r="V31" s="26">
        <f t="shared" si="5"/>
        <v>7860017</v>
      </c>
      <c r="W31" s="25">
        <v>3889383</v>
      </c>
      <c r="X31" s="40">
        <v>4</v>
      </c>
      <c r="Y31" s="41">
        <f>130043+130043+133510+133510</f>
        <v>527106</v>
      </c>
      <c r="Z31" s="25">
        <v>3443528</v>
      </c>
      <c r="AA31" s="42">
        <f>Y31+Z31</f>
        <v>3970634</v>
      </c>
      <c r="AB31" s="24">
        <v>3889383</v>
      </c>
      <c r="AC31" s="27">
        <v>226</v>
      </c>
      <c r="AD31" s="28">
        <f t="shared" si="6"/>
        <v>0.19368965945758324</v>
      </c>
      <c r="AE31" s="28">
        <f t="shared" si="7"/>
        <v>0.2905345140861674</v>
      </c>
      <c r="AF31" s="29"/>
      <c r="AG31" s="30" t="s">
        <v>71</v>
      </c>
      <c r="AH31" s="24" t="s">
        <v>214</v>
      </c>
      <c r="AI31" s="30" t="s">
        <v>46</v>
      </c>
      <c r="AJ31" s="103">
        <v>11415650</v>
      </c>
      <c r="AK31" s="103">
        <v>11415650</v>
      </c>
      <c r="AL31" s="32">
        <v>38122</v>
      </c>
      <c r="AM31" s="32">
        <v>38198</v>
      </c>
      <c r="AN31" s="38" t="s">
        <v>73</v>
      </c>
      <c r="AO31" s="33" t="s">
        <v>237</v>
      </c>
      <c r="AP31" s="30" t="s">
        <v>216</v>
      </c>
      <c r="AQ31" s="30" t="s">
        <v>123</v>
      </c>
      <c r="AR31" s="30" t="s">
        <v>124</v>
      </c>
      <c r="AS31" s="30" t="s">
        <v>123</v>
      </c>
      <c r="AT31" s="30" t="s">
        <v>52</v>
      </c>
      <c r="AU31" s="35"/>
    </row>
    <row r="32" spans="1:47" ht="27.75" customHeight="1" thickBot="1" thickTop="1">
      <c r="A32" s="104"/>
      <c r="B32" s="105"/>
      <c r="C32" s="106"/>
      <c r="D32" s="107"/>
      <c r="E32" s="107"/>
      <c r="F32" s="107"/>
      <c r="G32" s="108"/>
      <c r="H32" s="105"/>
      <c r="I32" s="109"/>
      <c r="J32" s="110"/>
      <c r="K32" s="110"/>
      <c r="L32" s="110"/>
      <c r="M32" s="110" t="s">
        <v>238</v>
      </c>
      <c r="N32" s="110" t="s">
        <v>239</v>
      </c>
      <c r="O32" s="111">
        <f>SUM(O2:O9)+O11+SUM(O13:O31)</f>
        <v>877</v>
      </c>
      <c r="P32" s="111">
        <f>SUM(P2:P9)+P11+SUM(P13:P31)</f>
        <v>321</v>
      </c>
      <c r="Q32" s="111">
        <f>SUM(Q2:Q9)+Q11+SUM(Q13:Q31)</f>
        <v>33</v>
      </c>
      <c r="R32" s="112"/>
      <c r="S32" s="110"/>
      <c r="T32" s="111">
        <f aca="true" t="shared" si="9" ref="T32:AC32">SUM(T2:T9)+T11+SUM(T13:T31)</f>
        <v>418684240</v>
      </c>
      <c r="U32" s="111">
        <f t="shared" si="9"/>
        <v>415454756</v>
      </c>
      <c r="V32" s="111">
        <f t="shared" si="9"/>
        <v>280255100</v>
      </c>
      <c r="W32" s="113">
        <f t="shared" si="9"/>
        <v>138429160</v>
      </c>
      <c r="X32" s="114">
        <f t="shared" si="9"/>
        <v>26</v>
      </c>
      <c r="Y32" s="114">
        <f t="shared" si="9"/>
        <v>4122713</v>
      </c>
      <c r="Z32" s="115">
        <f t="shared" si="9"/>
        <v>137703227</v>
      </c>
      <c r="AA32" s="116">
        <f t="shared" si="9"/>
        <v>141825940</v>
      </c>
      <c r="AB32" s="117">
        <f t="shared" si="9"/>
        <v>138429140</v>
      </c>
      <c r="AC32" s="118">
        <f t="shared" si="9"/>
        <v>7797</v>
      </c>
      <c r="AD32" s="119"/>
      <c r="AE32" s="119"/>
      <c r="AF32" s="119"/>
      <c r="AG32" s="119"/>
      <c r="AH32" s="120"/>
      <c r="AI32" s="120"/>
      <c r="AJ32" s="121">
        <f>SUM(AJ2:AJ5)+SUM(AJ6:AJ31)</f>
        <v>197608887</v>
      </c>
      <c r="AK32" s="121">
        <f>SUM(AK2:AK5)+SUM(AK6:AK31)</f>
        <v>404912588</v>
      </c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</row>
    <row r="33" spans="3:40" ht="13.5" thickTop="1">
      <c r="C33" s="122"/>
      <c r="D33" s="122"/>
      <c r="E33" s="122"/>
      <c r="F33" s="122"/>
      <c r="G33" s="123"/>
      <c r="H33" s="123"/>
      <c r="I33" s="123"/>
      <c r="J33" s="124"/>
      <c r="K33" s="124"/>
      <c r="L33" s="124"/>
      <c r="M33" s="124"/>
      <c r="N33" s="124"/>
      <c r="O33" s="124"/>
      <c r="P33" s="124"/>
      <c r="Q33" s="124"/>
      <c r="R33" s="124"/>
      <c r="S33" s="122"/>
      <c r="T33" s="125"/>
      <c r="U33" s="125"/>
      <c r="W33" s="125"/>
      <c r="X33" s="125"/>
      <c r="Y33" s="125"/>
      <c r="Z33" s="125"/>
      <c r="AA33" s="125"/>
      <c r="AB33" s="125"/>
      <c r="AC33" s="126"/>
      <c r="AD33" s="126"/>
      <c r="AE33" s="126"/>
      <c r="AF33" s="126"/>
      <c r="AG33" s="126"/>
      <c r="AH33" s="127"/>
      <c r="AI33" s="127"/>
      <c r="AL33" s="126"/>
      <c r="AM33" s="126"/>
      <c r="AN33" s="126"/>
    </row>
    <row r="34" spans="3:50" ht="12.75">
      <c r="C34" s="128"/>
      <c r="D34" s="128"/>
      <c r="E34" s="128"/>
      <c r="F34" s="128"/>
      <c r="G34" s="129"/>
      <c r="H34" s="129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28"/>
      <c r="T34" s="131"/>
      <c r="U34" s="131"/>
      <c r="V34" s="129"/>
      <c r="W34" s="131"/>
      <c r="X34" s="131"/>
      <c r="Y34" s="129"/>
      <c r="Z34" s="129"/>
      <c r="AA34" s="131"/>
      <c r="AB34" s="131"/>
      <c r="AC34" s="131"/>
      <c r="AD34" s="131"/>
      <c r="AE34" s="131"/>
      <c r="AF34" s="131"/>
      <c r="AG34" s="129"/>
      <c r="AH34" s="127"/>
      <c r="AI34" s="127"/>
      <c r="AL34" s="129"/>
      <c r="AM34" s="129"/>
      <c r="AN34" s="129"/>
      <c r="AO34" s="129"/>
      <c r="AP34" s="129"/>
      <c r="AQ34" s="129"/>
      <c r="AR34" s="129"/>
      <c r="AS34" s="129"/>
      <c r="AT34" s="129"/>
      <c r="AU34" s="131"/>
      <c r="AV34" s="129"/>
      <c r="AW34" s="129"/>
      <c r="AX34" s="129"/>
    </row>
    <row r="35" spans="34:35" ht="12.75">
      <c r="AH35" s="127"/>
      <c r="AI35" s="127"/>
    </row>
    <row r="36" spans="34:35" ht="12.75">
      <c r="AH36" s="127"/>
      <c r="AI36" s="127"/>
    </row>
    <row r="37" spans="34:35" ht="12.75">
      <c r="AH37" s="127"/>
      <c r="AI37" s="127"/>
    </row>
    <row r="38" spans="34:35" ht="12.75">
      <c r="AH38" s="127"/>
      <c r="AI38" s="127"/>
    </row>
    <row r="39" spans="34:35" ht="12.75">
      <c r="AH39" s="127"/>
      <c r="AI39" s="127"/>
    </row>
  </sheetData>
  <mergeCells count="3">
    <mergeCell ref="G1:J1"/>
    <mergeCell ref="AL1:AM1"/>
    <mergeCell ref="E1:F1"/>
  </mergeCells>
  <printOptions/>
  <pageMargins left="0.63" right="0.11811023622047245" top="2.01" bottom="0.984251968503937" header="1.45" footer="0.5118110236220472"/>
  <pageSetup fitToHeight="1" fitToWidth="1" horizontalDpi="300" verticalDpi="300" orientation="landscape" paperSize="8" scale="60" r:id="rId3"/>
  <headerFooter alignWithMargins="0">
    <oddHeader>&amp;L&amp;"Arial,Félkövér"&amp;16&amp;A&amp;C&amp;"Arial,Félkövér"&amp;16&amp;F&amp;R&amp;"Arial,Félkövér"&amp;16 1. számú melléklet</oddHeader>
    <oddFooter>&amp;L&amp;9 2004.10.12.&amp;C&amp;9&amp;P. oldal, összesen: &amp;N&amp;R&amp;9Bognár István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2004-10-15T10:43:49Z</dcterms:created>
  <dcterms:modified xsi:type="dcterms:W3CDTF">2004-10-15T11:44:51Z</dcterms:modified>
  <cp:category/>
  <cp:version/>
  <cp:contentType/>
  <cp:contentStatus/>
</cp:coreProperties>
</file>