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600" windowWidth="10620" windowHeight="5955" tabRatio="601" activeTab="0"/>
  </bookViews>
  <sheets>
    <sheet name="Felhalm 9m 2" sheetId="1" r:id="rId1"/>
  </sheets>
  <definedNames>
    <definedName name="_xlnm.Print_Titles" localSheetId="0">'Felhalm 9m 2'!$1:$1</definedName>
    <definedName name="_xlnm.Print_Area" localSheetId="0">'Felhalm 9m 2'!$A$1:$I$177</definedName>
  </definedNames>
  <calcPr fullCalcOnLoad="1"/>
</workbook>
</file>

<file path=xl/sharedStrings.xml><?xml version="1.0" encoding="utf-8"?>
<sst xmlns="http://schemas.openxmlformats.org/spreadsheetml/2006/main" count="228" uniqueCount="220">
  <si>
    <t>Megnevezés</t>
  </si>
  <si>
    <t>Megjegyzés</t>
  </si>
  <si>
    <t>Közlekedés</t>
  </si>
  <si>
    <t>Taszári repülőtér polgári terminál építése I ütem</t>
  </si>
  <si>
    <t xml:space="preserve">Taszári repülőtér polgári terminál építése II. ütem </t>
  </si>
  <si>
    <t>Lórántffy Zs.u. és Rét u. közötti lépcső átépítés és rekonstrukció</t>
  </si>
  <si>
    <t>Földút és járdaépítési program 2003.</t>
  </si>
  <si>
    <t>Buszvárók telepítése 2003.</t>
  </si>
  <si>
    <t>Kanizsai u.- Malom tó között gyalogút építése</t>
  </si>
  <si>
    <t>Kossuth tér üzemeltetők által nem vállalt közmű-kiváltásai</t>
  </si>
  <si>
    <t>Kecelhegyi bérlakások kapcs. út terv. és eng.</t>
  </si>
  <si>
    <t>Földút és járdaépítési program 2004.</t>
  </si>
  <si>
    <r>
      <t>Ideiglenes parkoló építése Tele</t>
    </r>
    <r>
      <rPr>
        <sz val="9"/>
        <rFont val="Arial CE"/>
        <family val="2"/>
      </rPr>
      <t>ki u. 12-14.mögött</t>
    </r>
  </si>
  <si>
    <t>Finomságok Kft-nél buszforduló   kialakítása  önerő</t>
  </si>
  <si>
    <t>Közlekedés összesen</t>
  </si>
  <si>
    <t>Vízgazdálkodás</t>
  </si>
  <si>
    <t>Szennyvízcsat.építés, bony. 2003.</t>
  </si>
  <si>
    <t>Szennyvízcsatornázások műszaki ellenőrzése</t>
  </si>
  <si>
    <t>NA 600-as ivóvízvezeték bonyolítási díja</t>
  </si>
  <si>
    <t xml:space="preserve">Házi kisátemelők </t>
  </si>
  <si>
    <t>Koppány vezér u csapadékvíz elvez. terv</t>
  </si>
  <si>
    <t xml:space="preserve">Ivánfahegyalja vízvezeték építése </t>
  </si>
  <si>
    <t>Kanizsai u és egyéb csatornázatlan utcák szennyvízcsat.tervezése</t>
  </si>
  <si>
    <t>Ammóniamentesítés megvalósíthatósági tanulmány</t>
  </si>
  <si>
    <t>Ammónia-mentesítés eng.tervei</t>
  </si>
  <si>
    <t>Toponári víztoronynál védterület megvásárlása</t>
  </si>
  <si>
    <t>Cseri úton 3 db rácsos áteresz építése</t>
  </si>
  <si>
    <t>Szegfű u.59. csapadékvíz elvezetési terv és építés</t>
  </si>
  <si>
    <t xml:space="preserve">Cseri út É-i oldal csapadékvíz elvezetési terv </t>
  </si>
  <si>
    <t xml:space="preserve">Baross G. u.csapadékvíz elvezetési terv </t>
  </si>
  <si>
    <t>Vízgazdálkodás összesen</t>
  </si>
  <si>
    <t>Kisebb közvilágítási fejlesztések</t>
  </si>
  <si>
    <t>Városgazdálkodás</t>
  </si>
  <si>
    <t>Vásárcsarnok eng.terv és piac tömb szab.terv</t>
  </si>
  <si>
    <t>Nyugati temető utak és vízvételi hely építése</t>
  </si>
  <si>
    <t>Kaposfüredi temető parkoló építése</t>
  </si>
  <si>
    <t>Városi hulladéklerakó, komposztáló telep gépi berendezések</t>
  </si>
  <si>
    <t>Hősök temetője II. ütem</t>
  </si>
  <si>
    <t xml:space="preserve">Településszerkezeti terv </t>
  </si>
  <si>
    <t xml:space="preserve">Kaposkábel Kft üzletrész megvásárlása </t>
  </si>
  <si>
    <t>Füredi Holding  társaságnak Füredi sertéstelep felszámolása miatt fizetendő kártérítés</t>
  </si>
  <si>
    <t>Füredi II laktanya körny.véd.kármentesítése</t>
  </si>
  <si>
    <t>Keleti temető: parkoló bővítése</t>
  </si>
  <si>
    <t>Nyugati temető: parcella kialakításhoz infrastruktúra kiépítése</t>
  </si>
  <si>
    <t>Városi hulladéklerakó környezetvéd. előírt kötelezettségek teljesítése</t>
  </si>
  <si>
    <t>Németh István fasor és térsége zöldterület rekonstrukció</t>
  </si>
  <si>
    <t xml:space="preserve">Tűzoltóság részére vízszállító gépjármű beszerzés önerő </t>
  </si>
  <si>
    <t>Tűzoltóság részére tűzoltó fecskendő beszerzés önerő</t>
  </si>
  <si>
    <t>Töröcskei faluház díszkút kialakítása</t>
  </si>
  <si>
    <t>DRV Rt-től térítésmentesen átvett kerítés áthelyezése</t>
  </si>
  <si>
    <t>Vagyonvédelmi berendezések</t>
  </si>
  <si>
    <t>Kossuth téri szökőkút zenélő kúttá alakítása</t>
  </si>
  <si>
    <t>Városgazdálkodás összesen</t>
  </si>
  <si>
    <t xml:space="preserve"> Oktatás </t>
  </si>
  <si>
    <t>Kaposszentjakabi Óvoda bővítése</t>
  </si>
  <si>
    <t>450 fh.-es kollégium építése</t>
  </si>
  <si>
    <t>Szántó utcai óvoda bővítése</t>
  </si>
  <si>
    <t>Széchenyi SZKI tanétterem és tanszálló</t>
  </si>
  <si>
    <t>Kaposfüredi Ált.iskola tornaterem építése önerő</t>
  </si>
  <si>
    <t xml:space="preserve"> Oktatás összesen</t>
  </si>
  <si>
    <t>Egészségügy</t>
  </si>
  <si>
    <t>Terhesgondozó új helyen történő elhelyezésének tervezése</t>
  </si>
  <si>
    <t>Óvodai és Eü.kp.áthely. 48-as Ifjúság u 67. alá</t>
  </si>
  <si>
    <t>Búzavirág u. orvosi rendelő önálló hőfogadó kialakítás anyag</t>
  </si>
  <si>
    <t>Egészségügy összesen</t>
  </si>
  <si>
    <t xml:space="preserve"> Sport   </t>
  </si>
  <si>
    <t>Rákóczi pálya rekonstrukciója I-II. ütem</t>
  </si>
  <si>
    <t xml:space="preserve">Rákóczi Stadion rekonstrukció  III ütem </t>
  </si>
  <si>
    <t xml:space="preserve">Rákóczi pálya rekonstrukció,  első besz. </t>
  </si>
  <si>
    <t>Rákóczi pálya rek. megelőlegezett 2003.évi ÁFA visszafizetése</t>
  </si>
  <si>
    <t>Városi Fürdő rekonstrukció I.ütem terv és kivitelezés</t>
  </si>
  <si>
    <t>Jégcsarnok közműépítés</t>
  </si>
  <si>
    <t xml:space="preserve"> Sport összesen</t>
  </si>
  <si>
    <t xml:space="preserve"> Közigazgatás  </t>
  </si>
  <si>
    <t>Pm Hivatal informatikai fejlesztése 2003.áthúzódó</t>
  </si>
  <si>
    <t>Városháza Teleki u-i iskolaép.bőv.tervpályázat</t>
  </si>
  <si>
    <t>Polgármesteri Hivatal gépkocsi csere</t>
  </si>
  <si>
    <t>DÉDÁSZ ingatlan vásárlás</t>
  </si>
  <si>
    <t>Hatósági munkához szükséges lézeres távolságmérő beszerzése</t>
  </si>
  <si>
    <t>Hatósági munkához szükséges akusztikai mérőműszer beszerzése</t>
  </si>
  <si>
    <t xml:space="preserve"> Közigazgatás összesen  </t>
  </si>
  <si>
    <t xml:space="preserve"> Lakásgazdálkodás </t>
  </si>
  <si>
    <t>Nyugdíjasház építése</t>
  </si>
  <si>
    <t>Önk.bérlakásépítés I. Berzsenyi u. 69 db</t>
  </si>
  <si>
    <t>Nádasdi-Csillag u-i. bérlakásépítés 20 db</t>
  </si>
  <si>
    <t xml:space="preserve">Kecel hegyi 72db önk.bérlakás építés </t>
  </si>
  <si>
    <t xml:space="preserve"> Lakásgazdálkodás összesen </t>
  </si>
  <si>
    <t xml:space="preserve">Művelődés, kultúra </t>
  </si>
  <si>
    <t>Szentjakabi Bencés Apátság rekonstrukciója</t>
  </si>
  <si>
    <t>Bors István kisplasztikák kiöntése</t>
  </si>
  <si>
    <t>Művelődés, kultúra összesen</t>
  </si>
  <si>
    <t>Egyéb nem beruházási kiadások</t>
  </si>
  <si>
    <r>
      <t xml:space="preserve">Helyi támogatás: lakásép. vás. </t>
    </r>
    <r>
      <rPr>
        <sz val="9"/>
        <color indexed="12"/>
        <rFont val="Arial CE"/>
        <family val="2"/>
      </rPr>
      <t>2003.áthúzódó</t>
    </r>
    <r>
      <rPr>
        <sz val="9"/>
        <rFont val="Arial CE"/>
        <family val="2"/>
      </rPr>
      <t xml:space="preserve"> és 2004.</t>
    </r>
  </si>
  <si>
    <t>Lakásmobilitás</t>
  </si>
  <si>
    <t>Közműhozzájárulás</t>
  </si>
  <si>
    <t>Egyéb kisebb kiadások</t>
  </si>
  <si>
    <r>
      <t xml:space="preserve">Munkáltatói kölcsönalap </t>
    </r>
    <r>
      <rPr>
        <sz val="9"/>
        <color indexed="12"/>
        <rFont val="Arial CE"/>
        <family val="2"/>
      </rPr>
      <t>2003.áthúzódó</t>
    </r>
    <r>
      <rPr>
        <sz val="9"/>
        <color indexed="8"/>
        <rFont val="Arial CE"/>
        <family val="2"/>
      </rPr>
      <t xml:space="preserve"> és 2004.    </t>
    </r>
  </si>
  <si>
    <r>
      <t xml:space="preserve">Pályázatok előkészítése, tervezési feladatok </t>
    </r>
    <r>
      <rPr>
        <sz val="9"/>
        <color indexed="12"/>
        <rFont val="Arial CE"/>
        <family val="2"/>
      </rPr>
      <t>2003.áthúzódó</t>
    </r>
    <r>
      <rPr>
        <sz val="9"/>
        <rFont val="Arial CE"/>
        <family val="2"/>
      </rPr>
      <t xml:space="preserve"> és 2004.  </t>
    </r>
  </si>
  <si>
    <t>Engedélyezési és használatbavételi eng.eljárási díjak</t>
  </si>
  <si>
    <t>Kaposvár hosszútávú településfejlesztési koncepciójának kidolgozása</t>
  </si>
  <si>
    <t>Kaposvár szabályozási tervének elkészíttetése</t>
  </si>
  <si>
    <t>III. ipari park szabályozási terv</t>
  </si>
  <si>
    <t>III. ipari park művelési ágból kivonása</t>
  </si>
  <si>
    <t>Helyi védett épületek felújítása</t>
  </si>
  <si>
    <t>Izzó u. iparterület műv.ágból kivonása</t>
  </si>
  <si>
    <t>Kvár Kisgáti városrész II. ütem rendezési terv mód.</t>
  </si>
  <si>
    <t>Kaposfüred ÉNY-i lakóterület rendezési terv mód.</t>
  </si>
  <si>
    <t>Elkerülő út melletti 0474/6.hrsz.ingatlan megvásárlása</t>
  </si>
  <si>
    <t>Egyéb nem beruh.kiad. összesen</t>
  </si>
  <si>
    <t>Összesen:</t>
  </si>
  <si>
    <t xml:space="preserve"> KOMPENZÁCIÓS ÜGYLETEK</t>
  </si>
  <si>
    <t>Ady E.u.D-i tömb  közmű beruházás</t>
  </si>
  <si>
    <t>Ady E.u.D-i tömb  ingatlanvásárlás</t>
  </si>
  <si>
    <r>
      <t xml:space="preserve">Kisgát É-i oldal közműberuházás         </t>
    </r>
    <r>
      <rPr>
        <sz val="9"/>
        <rFont val="Arial CE"/>
        <family val="2"/>
      </rPr>
      <t xml:space="preserve"> ( BITT Kft. )</t>
    </r>
  </si>
  <si>
    <t>Kisgát É-i oldal lakóterület közműberuházás</t>
  </si>
  <si>
    <t xml:space="preserve"> Kompenzációs ügyek összesen:</t>
  </si>
  <si>
    <t>Felhalmozási kiadások összesen:</t>
  </si>
  <si>
    <t>Pótigény illetve átcsoportosítás</t>
  </si>
  <si>
    <t xml:space="preserve">   Módosított új előirányzat</t>
  </si>
  <si>
    <t>Eltérés                          (  +  -  )</t>
  </si>
  <si>
    <t>Módosított új előirányzat</t>
  </si>
  <si>
    <t>Pótigény ill. átcsoportosítás</t>
  </si>
  <si>
    <t>Szennyvízcsat. Kvár és térsége II.üt.céltámogatási pályázat előkészítése</t>
  </si>
  <si>
    <t>Szennyvízcsat.Töröcske városrész céltám.pályázathoz önerő</t>
  </si>
  <si>
    <t>Orvosi rendelők kialakítása terv  Pécsi u. 97/b    Húskombinát</t>
  </si>
  <si>
    <t>Címzett támogatás pályázatokhoz tanulmányterv korszerűsítés</t>
  </si>
  <si>
    <t>Átcsop.:pályázatok előkészítése, terv.feladatok ei-ból</t>
  </si>
  <si>
    <t>Fenyves köz vízellátási terv és vízjogi létesítési engedély</t>
  </si>
  <si>
    <r>
      <t xml:space="preserve">Vásárcsarnok bővítéshez terület biztosítása </t>
    </r>
    <r>
      <rPr>
        <sz val="9"/>
        <rFont val="Arial CE"/>
        <family val="2"/>
      </rPr>
      <t xml:space="preserve">  I.ütem Baross G. u. 11.</t>
    </r>
  </si>
  <si>
    <t>Tourinform tábla a Kossuth téren</t>
  </si>
  <si>
    <t>Teleki -Városház -Múzeum utcák csatlakozása térburkolat és térvilágítás</t>
  </si>
  <si>
    <t>"Közintézmények akadálymentesítése" PHARE pályázathoz tervek készítése</t>
  </si>
  <si>
    <t>Füredi II. laktanya út és teljes körű közmű hálózat ép.eng.tervdok.</t>
  </si>
  <si>
    <t>Atlétikai pálya garanciális visszatartás</t>
  </si>
  <si>
    <t>30 db önkormányzati bérlakás építése  Fő u. 84.   tervezés</t>
  </si>
  <si>
    <r>
      <t xml:space="preserve">"Gugyuló Jézus" </t>
    </r>
    <r>
      <rPr>
        <sz val="9"/>
        <color indexed="12"/>
        <rFont val="Arial CE"/>
        <family val="2"/>
      </rPr>
      <t xml:space="preserve">szobor restaurálás és másolat készítés </t>
    </r>
  </si>
  <si>
    <t xml:space="preserve">Info.társ. igényorientált inf.eszközei és rendszerei </t>
  </si>
  <si>
    <t>Pályázati anyagok előkészítése, másolása</t>
  </si>
  <si>
    <t>"Városkapu" emléktábla</t>
  </si>
  <si>
    <t>"Esterházy Pál herceg " emléktábla</t>
  </si>
  <si>
    <t>Pótigény</t>
  </si>
  <si>
    <t>Közlekedésfejlesztési koncepció készíttetése</t>
  </si>
  <si>
    <t>Vásártéri út - Vár u. tömb szabályozási terve</t>
  </si>
  <si>
    <t>Pótigény összesen</t>
  </si>
  <si>
    <t>Töröcskei faluház térkő burkolat</t>
  </si>
  <si>
    <t>Felhalmozási kiadások mindösszesen:</t>
  </si>
  <si>
    <t>1 db gépkocsi beszerzése Közter. Felügyelet részére</t>
  </si>
  <si>
    <t>2 db robogó beszerzése Közter. Felügyelet részére</t>
  </si>
  <si>
    <t>2004.évi               módosított előirányzat</t>
  </si>
  <si>
    <t xml:space="preserve">ROP pályázatokhoz intézmény fejl.terv </t>
  </si>
  <si>
    <t>Kisgát III. ütem szab.terv és régészeti hatástanulmány</t>
  </si>
  <si>
    <t xml:space="preserve">Bevétel terhére, </t>
  </si>
  <si>
    <t>Ezredév u. vízvezeték rekonstrukció terv</t>
  </si>
  <si>
    <t>Átcsop.: vízközmű koncessziós felújítás tart.-keretből</t>
  </si>
  <si>
    <t>Ezredév u. útkorszerűsítési terv</t>
  </si>
  <si>
    <t>Átcsoprtosítás: Városgondnokság</t>
  </si>
  <si>
    <t>"Hátsó udvarok program " tanulmányterv</t>
  </si>
  <si>
    <t>Áfonya u közvilágítás</t>
  </si>
  <si>
    <t>Közvilágítási fejlesztések</t>
  </si>
  <si>
    <t>Közvilágítási fejlesztések összesen</t>
  </si>
  <si>
    <t>Zöldfodorka u közvilágítás</t>
  </si>
  <si>
    <t>19/2004.(V.26.) VKMB hat.</t>
  </si>
  <si>
    <t>Szennyvízcsat. Sz.jakab és egyéb utcák céltám.</t>
  </si>
  <si>
    <t xml:space="preserve">Bruttó összeg, ebből tám 40% </t>
  </si>
  <si>
    <t>Kaposvárért Közalapítvány valósítja meg</t>
  </si>
  <si>
    <t>23/2004.(V.26.) VKMB hat./1.lakossági befiz:407eft</t>
  </si>
  <si>
    <t>23/2004.(V.26.) VKMB hat./2.lakossági befiz:366eft</t>
  </si>
  <si>
    <t xml:space="preserve">Hiány terhére  158/2004.(VI.3.) önk.hat. </t>
  </si>
  <si>
    <t>A pályázatot átütemezték</t>
  </si>
  <si>
    <t>Átcsop:Lórántffy u.lépcső átép.ei-ból</t>
  </si>
  <si>
    <t>Bűnmegelőzési program eszközei (szgk, tel. sz.gép)</t>
  </si>
  <si>
    <t>Szemetes konténer vásárlása (Cigány Kisebbségi Önkorm.pály.)</t>
  </si>
  <si>
    <t>Bevétel terhére</t>
  </si>
  <si>
    <t xml:space="preserve">Kinizsi SZKI áthely.volt Baross Koll. épületébe </t>
  </si>
  <si>
    <t>2004: XLII.tv. 1.sz.mell. 37.sor                                                          Bruttó összeg, ebből tám 92,7252 %, 82.500eft</t>
  </si>
  <si>
    <t>"Biztonságos Magyarországért" projektor beszerzése</t>
  </si>
  <si>
    <t>23/2004.(V.26.) VKMB hat./4.</t>
  </si>
  <si>
    <t>23/2004.(V.26.) VKMB hat./5.</t>
  </si>
  <si>
    <t>Körte u. ívóvízvezeték építése (Építőközösség bonyolításában)</t>
  </si>
  <si>
    <t>Ivánfahegyalja u. ívóvízvezeték építése (Építőközösség bonyolításában)</t>
  </si>
  <si>
    <t>Terület és szolgalmi jog vásárlás Rákóczi Stadion parkolóhoz</t>
  </si>
  <si>
    <t>Toponár-Kaposvár összekötő út PEA pály.önerő és ter.vásárlás</t>
  </si>
  <si>
    <t>Rákóczi Stadion pályakarbantartó gáp</t>
  </si>
  <si>
    <t>DRV Rt-től átvett kerítés áthelyezése</t>
  </si>
  <si>
    <t>Festetich Karolina Óvoda   Óvoda Múzeum kialakítása</t>
  </si>
  <si>
    <t>Hulladékgyűjtő szigetek kialakításához pályázati önerő</t>
  </si>
  <si>
    <t xml:space="preserve">"eMagyarország pontok" kialakítása </t>
  </si>
  <si>
    <t>Bevétel terhére, IHM támogatás (2 db sz.gép a Tourinform irodába)</t>
  </si>
  <si>
    <r>
      <t>Átcsoportosítás:</t>
    </r>
    <r>
      <rPr>
        <sz val="9"/>
        <rFont val="Arial CE"/>
        <family val="2"/>
      </rPr>
      <t xml:space="preserve"> 1.725eft útfelújítás, 1.676eft int.felújítás VIS major kieg, 3.780eft int.felújítás olajtartályok,</t>
    </r>
    <r>
      <rPr>
        <i/>
        <sz val="9"/>
        <rFont val="Arial CE"/>
        <family val="2"/>
      </rPr>
      <t xml:space="preserve"> 1.009eft felhalm. Rákóczi Stadion első besz,496eft Töröcskei díszkút felhalm.kiad.</t>
    </r>
  </si>
  <si>
    <t xml:space="preserve">   -Semmelweis u útépítés</t>
  </si>
  <si>
    <t xml:space="preserve">   -Bodrog köz útépítés</t>
  </si>
  <si>
    <t xml:space="preserve">   -Zichy M. u járdaépítés</t>
  </si>
  <si>
    <t xml:space="preserve">   -Kőrösi Csoma S.u keleti oldal járdaépítés</t>
  </si>
  <si>
    <t>Buszvárók telepítése  9 db        2004.</t>
  </si>
  <si>
    <t>Piac-vásárcsarnok területés 454/A hrsz "üzletház"  105/840-ed tul. hányad igatlanvásárlás</t>
  </si>
  <si>
    <t xml:space="preserve">Átcsoportosítás </t>
  </si>
  <si>
    <t>Töröcske - Fenyves köz vízellátása kivitelezés</t>
  </si>
  <si>
    <t>Bevétel terhére            3 db</t>
  </si>
  <si>
    <t>115/2004.(IV.22.) önk.hat.</t>
  </si>
  <si>
    <t>Többlet kiadást az ÁFA megtérülés kompenzálja</t>
  </si>
  <si>
    <t>Legkorábban 2005.évben valósul meg.</t>
  </si>
  <si>
    <t>Átcsop.:pályázatok előkészítése, terv.feladatok ei-ból            II.Rákóczi Isk. Szjakabi Óvoda,  Béke u.Óvoda</t>
  </si>
  <si>
    <t>Átcsoportosítás(-):ROP pályázatok tervdok.és kieg.Pécsi u  Isk. 2.875+500eft+134eft; eng.terv.buszvárók:50eft; Ezredév u. útterv:230eft; "Hátsó udvarok program" tan.terv:500eft;</t>
  </si>
  <si>
    <t>Berzsenyi Általános Iskola tanári mosdó kialakítása</t>
  </si>
  <si>
    <t>ÁNTSZ előírás</t>
  </si>
  <si>
    <t>Kaposmenti hulladékgazd.prg.pályázathoz megvalósít.tanulm.</t>
  </si>
  <si>
    <t>Pécsi u orvosi rendelő áthelyezéséhez ingatlan vásárlás</t>
  </si>
  <si>
    <t>Vár u. ingatlanok megvásárlása</t>
  </si>
  <si>
    <t xml:space="preserve">Toponári városrészben közvilágítási feladatok </t>
  </si>
  <si>
    <t>Toponári futballpálya felújítása</t>
  </si>
  <si>
    <t>Gyógyszertár mögött 2 db rendelő kialakítása</t>
  </si>
  <si>
    <t>Forrása átvett pénzeszköz</t>
  </si>
  <si>
    <t>Céltartalékban szereplő 3.000 eft kiegészítésére</t>
  </si>
  <si>
    <t>Céltartalékban szereplő 1.000 eft kiegészítésére</t>
  </si>
  <si>
    <t>x</t>
  </si>
  <si>
    <t>Átcsoportosítás Városgondnoksághoz</t>
  </si>
  <si>
    <t>Visszavezetés VKMB alapba</t>
  </si>
  <si>
    <t>A szerződéses összeg 33.750eft-ból 30.375eft kötelezettségvállalás</t>
  </si>
  <si>
    <t>A jóváhagyott 500eft ei. kiegészítése</t>
  </si>
  <si>
    <t>Céltartalékból</t>
  </si>
</sst>
</file>

<file path=xl/styles.xml><?xml version="1.0" encoding="utf-8"?>
<styleSheet xmlns="http://schemas.openxmlformats.org/spreadsheetml/2006/main">
  <numFmts count="2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,###"/>
    <numFmt numFmtId="165" formatCode="###,###"/>
    <numFmt numFmtId="166" formatCode="###,###,###"/>
    <numFmt numFmtId="167" formatCode="0;[Red]0"/>
    <numFmt numFmtId="168" formatCode="#,##0.0"/>
    <numFmt numFmtId="169" formatCode="#,##0.000"/>
    <numFmt numFmtId="170" formatCode="\+#,##0;\-#,##0"/>
    <numFmt numFmtId="171" formatCode="#,##0.0000"/>
    <numFmt numFmtId="172" formatCode="\+#,##0.0;\-#,##0.0"/>
    <numFmt numFmtId="173" formatCode="0.0%"/>
    <numFmt numFmtId="174" formatCode="0.000%"/>
    <numFmt numFmtId="175" formatCode="#,###,###.0"/>
    <numFmt numFmtId="176" formatCode="#,###,###.00"/>
    <numFmt numFmtId="177" formatCode="#,###,###.000"/>
    <numFmt numFmtId="178" formatCode="&quot;H-&quot;0000"/>
    <numFmt numFmtId="179" formatCode="0.0"/>
    <numFmt numFmtId="180" formatCode="0.0000"/>
    <numFmt numFmtId="181" formatCode="0.000"/>
    <numFmt numFmtId="182" formatCode="0.00000"/>
  </numFmts>
  <fonts count="22">
    <font>
      <sz val="10"/>
      <name val="Arial CE"/>
      <family val="0"/>
    </font>
    <font>
      <sz val="10"/>
      <name val="Times New Roman CE"/>
      <family val="0"/>
    </font>
    <font>
      <b/>
      <sz val="12"/>
      <color indexed="8"/>
      <name val="Arial CE"/>
      <family val="2"/>
    </font>
    <font>
      <b/>
      <sz val="11"/>
      <color indexed="8"/>
      <name val="Arial CE"/>
      <family val="2"/>
    </font>
    <font>
      <b/>
      <sz val="9"/>
      <color indexed="8"/>
      <name val="Arial CE"/>
      <family val="2"/>
    </font>
    <font>
      <b/>
      <sz val="10"/>
      <color indexed="8"/>
      <name val="Arial CE"/>
      <family val="2"/>
    </font>
    <font>
      <sz val="10"/>
      <color indexed="12"/>
      <name val="Arial CE"/>
      <family val="2"/>
    </font>
    <font>
      <sz val="10"/>
      <color indexed="10"/>
      <name val="Arial CE"/>
      <family val="2"/>
    </font>
    <font>
      <sz val="9"/>
      <color indexed="8"/>
      <name val="Arial CE"/>
      <family val="2"/>
    </font>
    <font>
      <sz val="9"/>
      <name val="Arial CE"/>
      <family val="2"/>
    </font>
    <font>
      <b/>
      <sz val="11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sz val="10"/>
      <color indexed="14"/>
      <name val="Arial CE"/>
      <family val="2"/>
    </font>
    <font>
      <sz val="10"/>
      <color indexed="8"/>
      <name val="Arial CE"/>
      <family val="2"/>
    </font>
    <font>
      <sz val="9"/>
      <color indexed="12"/>
      <name val="Arial CE"/>
      <family val="2"/>
    </font>
    <font>
      <sz val="11"/>
      <color indexed="8"/>
      <name val="Arial CE"/>
      <family val="2"/>
    </font>
    <font>
      <b/>
      <sz val="9"/>
      <name val="Arial CE"/>
      <family val="2"/>
    </font>
    <font>
      <sz val="9"/>
      <color indexed="10"/>
      <name val="Arial CE"/>
      <family val="2"/>
    </font>
    <font>
      <b/>
      <sz val="10"/>
      <color indexed="10"/>
      <name val="Arial CE"/>
      <family val="2"/>
    </font>
    <font>
      <i/>
      <sz val="9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wrapText="1"/>
    </xf>
    <xf numFmtId="0" fontId="3" fillId="0" borderId="2" xfId="0" applyFont="1" applyFill="1" applyBorder="1" applyAlignment="1">
      <alignment/>
    </xf>
    <xf numFmtId="3" fontId="4" fillId="0" borderId="2" xfId="0" applyNumberFormat="1" applyFont="1" applyFill="1" applyBorder="1" applyAlignment="1">
      <alignment horizontal="right"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Alignment="1">
      <alignment wrapText="1"/>
    </xf>
    <xf numFmtId="0" fontId="6" fillId="0" borderId="2" xfId="0" applyFont="1" applyFill="1" applyBorder="1" applyAlignment="1">
      <alignment horizontal="left" wrapText="1"/>
    </xf>
    <xf numFmtId="3" fontId="7" fillId="0" borderId="2" xfId="0" applyNumberFormat="1" applyFont="1" applyFill="1" applyBorder="1" applyAlignment="1">
      <alignment horizontal="right" wrapText="1"/>
    </xf>
    <xf numFmtId="0" fontId="0" fillId="0" borderId="0" xfId="0" applyFont="1" applyFill="1" applyBorder="1" applyAlignment="1">
      <alignment wrapText="1"/>
    </xf>
    <xf numFmtId="0" fontId="0" fillId="0" borderId="2" xfId="0" applyFont="1" applyFill="1" applyBorder="1" applyAlignment="1">
      <alignment wrapText="1"/>
    </xf>
    <xf numFmtId="3" fontId="0" fillId="0" borderId="2" xfId="0" applyNumberFormat="1" applyFont="1" applyFill="1" applyBorder="1" applyAlignment="1">
      <alignment horizontal="right" wrapText="1"/>
    </xf>
    <xf numFmtId="0" fontId="6" fillId="0" borderId="2" xfId="0" applyFont="1" applyFill="1" applyBorder="1" applyAlignment="1">
      <alignment wrapText="1"/>
    </xf>
    <xf numFmtId="3" fontId="0" fillId="0" borderId="2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3" fillId="0" borderId="1" xfId="0" applyFont="1" applyFill="1" applyBorder="1" applyAlignment="1">
      <alignment horizontal="right"/>
    </xf>
    <xf numFmtId="3" fontId="10" fillId="0" borderId="1" xfId="0" applyNumberFormat="1" applyFont="1" applyFill="1" applyBorder="1" applyAlignment="1">
      <alignment horizontal="right" wrapText="1"/>
    </xf>
    <xf numFmtId="0" fontId="11" fillId="0" borderId="0" xfId="0" applyFont="1" applyFill="1" applyBorder="1" applyAlignment="1">
      <alignment wrapText="1"/>
    </xf>
    <xf numFmtId="0" fontId="11" fillId="0" borderId="2" xfId="0" applyFont="1" applyFill="1" applyBorder="1" applyAlignment="1">
      <alignment wrapText="1"/>
    </xf>
    <xf numFmtId="3" fontId="11" fillId="0" borderId="2" xfId="0" applyNumberFormat="1" applyFont="1" applyFill="1" applyBorder="1" applyAlignment="1">
      <alignment horizontal="right" wrapText="1"/>
    </xf>
    <xf numFmtId="0" fontId="6" fillId="0" borderId="2" xfId="0" applyFont="1" applyFill="1" applyBorder="1" applyAlignment="1">
      <alignment/>
    </xf>
    <xf numFmtId="0" fontId="0" fillId="0" borderId="2" xfId="0" applyFont="1" applyFill="1" applyBorder="1" applyAlignment="1">
      <alignment horizontal="left" wrapText="1"/>
    </xf>
    <xf numFmtId="3" fontId="11" fillId="0" borderId="2" xfId="0" applyNumberFormat="1" applyFont="1" applyFill="1" applyBorder="1" applyAlignment="1">
      <alignment horizontal="right"/>
    </xf>
    <xf numFmtId="0" fontId="11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14" fillId="0" borderId="2" xfId="0" applyFont="1" applyFill="1" applyBorder="1" applyAlignment="1">
      <alignment wrapText="1"/>
    </xf>
    <xf numFmtId="3" fontId="15" fillId="0" borderId="2" xfId="0" applyNumberFormat="1" applyFont="1" applyFill="1" applyBorder="1" applyAlignment="1">
      <alignment horizontal="right"/>
    </xf>
    <xf numFmtId="0" fontId="15" fillId="0" borderId="0" xfId="0" applyFont="1" applyFill="1" applyBorder="1" applyAlignment="1">
      <alignment/>
    </xf>
    <xf numFmtId="0" fontId="15" fillId="0" borderId="0" xfId="0" applyFont="1" applyFill="1" applyAlignment="1">
      <alignment/>
    </xf>
    <xf numFmtId="3" fontId="7" fillId="0" borderId="2" xfId="0" applyNumberFormat="1" applyFont="1" applyFill="1" applyBorder="1" applyAlignment="1">
      <alignment horizontal="right"/>
    </xf>
    <xf numFmtId="0" fontId="8" fillId="0" borderId="2" xfId="0" applyFont="1" applyFill="1" applyBorder="1" applyAlignment="1">
      <alignment wrapText="1"/>
    </xf>
    <xf numFmtId="0" fontId="15" fillId="0" borderId="2" xfId="0" applyFont="1" applyFill="1" applyBorder="1" applyAlignment="1">
      <alignment wrapText="1"/>
    </xf>
    <xf numFmtId="3" fontId="0" fillId="0" borderId="3" xfId="0" applyNumberFormat="1" applyFont="1" applyFill="1" applyBorder="1" applyAlignment="1">
      <alignment horizontal="right"/>
    </xf>
    <xf numFmtId="3" fontId="10" fillId="0" borderId="2" xfId="0" applyNumberFormat="1" applyFont="1" applyFill="1" applyBorder="1" applyAlignment="1">
      <alignment horizontal="right" wrapText="1"/>
    </xf>
    <xf numFmtId="0" fontId="15" fillId="0" borderId="2" xfId="0" applyFont="1" applyFill="1" applyBorder="1" applyAlignment="1">
      <alignment/>
    </xf>
    <xf numFmtId="164" fontId="6" fillId="0" borderId="2" xfId="0" applyNumberFormat="1" applyFont="1" applyFill="1" applyBorder="1" applyAlignment="1">
      <alignment horizontal="left" wrapText="1"/>
    </xf>
    <xf numFmtId="0" fontId="3" fillId="0" borderId="4" xfId="0" applyFont="1" applyFill="1" applyBorder="1" applyAlignment="1">
      <alignment horizontal="right"/>
    </xf>
    <xf numFmtId="0" fontId="12" fillId="2" borderId="1" xfId="0" applyFont="1" applyFill="1" applyBorder="1" applyAlignment="1">
      <alignment horizontal="right" wrapText="1"/>
    </xf>
    <xf numFmtId="3" fontId="12" fillId="2" borderId="1" xfId="0" applyNumberFormat="1" applyFont="1" applyFill="1" applyBorder="1" applyAlignment="1">
      <alignment horizontal="right" wrapText="1"/>
    </xf>
    <xf numFmtId="0" fontId="11" fillId="2" borderId="0" xfId="0" applyFont="1" applyFill="1" applyBorder="1" applyAlignment="1">
      <alignment wrapText="1"/>
    </xf>
    <xf numFmtId="0" fontId="11" fillId="2" borderId="3" xfId="0" applyFont="1" applyFill="1" applyBorder="1" applyAlignment="1">
      <alignment wrapText="1"/>
    </xf>
    <xf numFmtId="0" fontId="10" fillId="0" borderId="2" xfId="0" applyFont="1" applyFill="1" applyBorder="1" applyAlignment="1">
      <alignment wrapText="1"/>
    </xf>
    <xf numFmtId="3" fontId="10" fillId="0" borderId="2" xfId="0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0" fontId="12" fillId="2" borderId="1" xfId="0" applyFont="1" applyFill="1" applyBorder="1" applyAlignment="1">
      <alignment wrapText="1"/>
    </xf>
    <xf numFmtId="3" fontId="12" fillId="2" borderId="3" xfId="0" applyNumberFormat="1" applyFont="1" applyFill="1" applyBorder="1" applyAlignment="1">
      <alignment horizontal="right"/>
    </xf>
    <xf numFmtId="0" fontId="12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Fill="1" applyAlignment="1">
      <alignment/>
    </xf>
    <xf numFmtId="3" fontId="0" fillId="0" borderId="0" xfId="0" applyNumberFormat="1" applyFont="1" applyFill="1" applyAlignment="1">
      <alignment horizontal="right"/>
    </xf>
    <xf numFmtId="0" fontId="15" fillId="0" borderId="2" xfId="0" applyFont="1" applyFill="1" applyBorder="1" applyAlignment="1">
      <alignment/>
    </xf>
    <xf numFmtId="164" fontId="8" fillId="0" borderId="2" xfId="0" applyNumberFormat="1" applyFont="1" applyFill="1" applyBorder="1" applyAlignment="1">
      <alignment horizontal="left" wrapText="1"/>
    </xf>
    <xf numFmtId="0" fontId="15" fillId="0" borderId="3" xfId="0" applyFont="1" applyFill="1" applyBorder="1" applyAlignment="1">
      <alignment/>
    </xf>
    <xf numFmtId="0" fontId="15" fillId="0" borderId="0" xfId="0" applyFont="1" applyFill="1" applyBorder="1" applyAlignment="1">
      <alignment wrapText="1"/>
    </xf>
    <xf numFmtId="0" fontId="17" fillId="0" borderId="2" xfId="0" applyFont="1" applyFill="1" applyBorder="1" applyAlignment="1">
      <alignment/>
    </xf>
    <xf numFmtId="0" fontId="5" fillId="3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170" fontId="15" fillId="0" borderId="2" xfId="0" applyNumberFormat="1" applyFont="1" applyFill="1" applyBorder="1" applyAlignment="1">
      <alignment horizontal="right"/>
    </xf>
    <xf numFmtId="3" fontId="18" fillId="0" borderId="2" xfId="0" applyNumberFormat="1" applyFont="1" applyFill="1" applyBorder="1" applyAlignment="1">
      <alignment horizontal="left" wrapText="1"/>
    </xf>
    <xf numFmtId="170" fontId="3" fillId="0" borderId="1" xfId="0" applyNumberFormat="1" applyFont="1" applyFill="1" applyBorder="1" applyAlignment="1">
      <alignment horizontal="right"/>
    </xf>
    <xf numFmtId="170" fontId="3" fillId="2" borderId="1" xfId="0" applyNumberFormat="1" applyFont="1" applyFill="1" applyBorder="1" applyAlignment="1">
      <alignment horizontal="right"/>
    </xf>
    <xf numFmtId="3" fontId="9" fillId="0" borderId="2" xfId="0" applyNumberFormat="1" applyFont="1" applyFill="1" applyBorder="1" applyAlignment="1">
      <alignment horizontal="left"/>
    </xf>
    <xf numFmtId="3" fontId="9" fillId="0" borderId="2" xfId="0" applyNumberFormat="1" applyFont="1" applyFill="1" applyBorder="1" applyAlignment="1">
      <alignment horizontal="left" wrapText="1"/>
    </xf>
    <xf numFmtId="3" fontId="4" fillId="0" borderId="2" xfId="0" applyNumberFormat="1" applyFont="1" applyFill="1" applyBorder="1" applyAlignment="1">
      <alignment horizontal="left" wrapText="1"/>
    </xf>
    <xf numFmtId="3" fontId="19" fillId="0" borderId="2" xfId="0" applyNumberFormat="1" applyFont="1" applyFill="1" applyBorder="1" applyAlignment="1">
      <alignment horizontal="left" wrapText="1"/>
    </xf>
    <xf numFmtId="3" fontId="18" fillId="0" borderId="1" xfId="0" applyNumberFormat="1" applyFont="1" applyFill="1" applyBorder="1" applyAlignment="1">
      <alignment horizontal="left" wrapText="1"/>
    </xf>
    <xf numFmtId="3" fontId="18" fillId="0" borderId="2" xfId="0" applyNumberFormat="1" applyFont="1" applyFill="1" applyBorder="1" applyAlignment="1">
      <alignment horizontal="left"/>
    </xf>
    <xf numFmtId="3" fontId="8" fillId="0" borderId="2" xfId="0" applyNumberFormat="1" applyFont="1" applyFill="1" applyBorder="1" applyAlignment="1">
      <alignment horizontal="left"/>
    </xf>
    <xf numFmtId="3" fontId="19" fillId="0" borderId="2" xfId="0" applyNumberFormat="1" applyFont="1" applyFill="1" applyBorder="1" applyAlignment="1">
      <alignment horizontal="left"/>
    </xf>
    <xf numFmtId="3" fontId="18" fillId="2" borderId="1" xfId="0" applyNumberFormat="1" applyFont="1" applyFill="1" applyBorder="1" applyAlignment="1">
      <alignment horizontal="left" wrapText="1"/>
    </xf>
    <xf numFmtId="3" fontId="18" fillId="2" borderId="3" xfId="0" applyNumberFormat="1" applyFont="1" applyFill="1" applyBorder="1" applyAlignment="1">
      <alignment horizontal="left"/>
    </xf>
    <xf numFmtId="3" fontId="9" fillId="0" borderId="0" xfId="0" applyNumberFormat="1" applyFont="1" applyFill="1" applyAlignment="1">
      <alignment horizontal="left"/>
    </xf>
    <xf numFmtId="0" fontId="0" fillId="0" borderId="2" xfId="0" applyFont="1" applyFill="1" applyBorder="1" applyAlignment="1">
      <alignment vertical="center" wrapText="1"/>
    </xf>
    <xf numFmtId="3" fontId="0" fillId="0" borderId="2" xfId="0" applyNumberFormat="1" applyFont="1" applyFill="1" applyBorder="1" applyAlignment="1">
      <alignment horizontal="right" vertical="center" wrapText="1"/>
    </xf>
    <xf numFmtId="3" fontId="18" fillId="0" borderId="2" xfId="0" applyNumberFormat="1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vertical="center" wrapText="1"/>
    </xf>
    <xf numFmtId="170" fontId="15" fillId="0" borderId="2" xfId="0" applyNumberFormat="1" applyFont="1" applyFill="1" applyBorder="1" applyAlignment="1">
      <alignment horizontal="right" vertical="center"/>
    </xf>
    <xf numFmtId="3" fontId="8" fillId="0" borderId="2" xfId="0" applyNumberFormat="1" applyFont="1" applyFill="1" applyBorder="1" applyAlignment="1">
      <alignment horizontal="left" wrapText="1"/>
    </xf>
    <xf numFmtId="3" fontId="15" fillId="0" borderId="2" xfId="0" applyNumberFormat="1" applyFont="1" applyFill="1" applyBorder="1" applyAlignment="1">
      <alignment horizontal="right" wrapText="1"/>
    </xf>
    <xf numFmtId="0" fontId="20" fillId="3" borderId="1" xfId="0" applyFont="1" applyFill="1" applyBorder="1" applyAlignment="1">
      <alignment horizontal="center" wrapText="1"/>
    </xf>
    <xf numFmtId="3" fontId="9" fillId="0" borderId="5" xfId="0" applyNumberFormat="1" applyFont="1" applyFill="1" applyBorder="1" applyAlignment="1">
      <alignment horizontal="left"/>
    </xf>
    <xf numFmtId="3" fontId="0" fillId="0" borderId="3" xfId="0" applyNumberFormat="1" applyFont="1" applyFill="1" applyBorder="1" applyAlignment="1">
      <alignment horizontal="right" wrapText="1"/>
    </xf>
    <xf numFmtId="3" fontId="9" fillId="0" borderId="3" xfId="0" applyNumberFormat="1" applyFont="1" applyFill="1" applyBorder="1" applyAlignment="1">
      <alignment horizontal="left" wrapText="1"/>
    </xf>
    <xf numFmtId="164" fontId="6" fillId="0" borderId="3" xfId="0" applyNumberFormat="1" applyFont="1" applyFill="1" applyBorder="1" applyAlignment="1">
      <alignment horizontal="left" wrapText="1"/>
    </xf>
    <xf numFmtId="3" fontId="13" fillId="0" borderId="4" xfId="0" applyNumberFormat="1" applyFont="1" applyFill="1" applyBorder="1" applyAlignment="1">
      <alignment horizontal="right"/>
    </xf>
    <xf numFmtId="0" fontId="12" fillId="0" borderId="6" xfId="0" applyFont="1" applyFill="1" applyBorder="1" applyAlignment="1">
      <alignment wrapText="1"/>
    </xf>
    <xf numFmtId="3" fontId="12" fillId="0" borderId="5" xfId="0" applyNumberFormat="1" applyFont="1" applyFill="1" applyBorder="1" applyAlignment="1">
      <alignment horizontal="right"/>
    </xf>
    <xf numFmtId="3" fontId="12" fillId="0" borderId="7" xfId="0" applyNumberFormat="1" applyFont="1" applyFill="1" applyBorder="1" applyAlignment="1">
      <alignment horizontal="right"/>
    </xf>
    <xf numFmtId="3" fontId="12" fillId="0" borderId="4" xfId="0" applyNumberFormat="1" applyFont="1" applyFill="1" applyBorder="1" applyAlignment="1">
      <alignment horizontal="right"/>
    </xf>
    <xf numFmtId="3" fontId="12" fillId="0" borderId="2" xfId="0" applyNumberFormat="1" applyFont="1" applyFill="1" applyBorder="1" applyAlignment="1">
      <alignment horizontal="right"/>
    </xf>
    <xf numFmtId="3" fontId="9" fillId="0" borderId="8" xfId="0" applyNumberFormat="1" applyFont="1" applyFill="1" applyBorder="1" applyAlignment="1">
      <alignment horizontal="left"/>
    </xf>
    <xf numFmtId="3" fontId="11" fillId="0" borderId="1" xfId="0" applyNumberFormat="1" applyFont="1" applyFill="1" applyBorder="1" applyAlignment="1">
      <alignment horizontal="right"/>
    </xf>
    <xf numFmtId="0" fontId="0" fillId="0" borderId="9" xfId="0" applyFont="1" applyFill="1" applyBorder="1" applyAlignment="1">
      <alignment wrapText="1"/>
    </xf>
    <xf numFmtId="3" fontId="0" fillId="0" borderId="0" xfId="0" applyNumberFormat="1" applyFont="1" applyFill="1" applyBorder="1" applyAlignment="1">
      <alignment horizontal="right"/>
    </xf>
    <xf numFmtId="3" fontId="0" fillId="0" borderId="10" xfId="0" applyNumberFormat="1" applyFont="1" applyFill="1" applyBorder="1" applyAlignment="1">
      <alignment horizontal="right"/>
    </xf>
    <xf numFmtId="3" fontId="0" fillId="0" borderId="8" xfId="0" applyNumberFormat="1" applyFont="1" applyFill="1" applyBorder="1" applyAlignment="1">
      <alignment horizontal="right"/>
    </xf>
    <xf numFmtId="3" fontId="18" fillId="0" borderId="1" xfId="0" applyNumberFormat="1" applyFont="1" applyFill="1" applyBorder="1" applyAlignment="1">
      <alignment horizontal="left"/>
    </xf>
    <xf numFmtId="49" fontId="9" fillId="0" borderId="2" xfId="0" applyNumberFormat="1" applyFont="1" applyFill="1" applyBorder="1" applyAlignment="1">
      <alignment horizontal="left"/>
    </xf>
    <xf numFmtId="0" fontId="2" fillId="4" borderId="1" xfId="0" applyFont="1" applyFill="1" applyBorder="1" applyAlignment="1">
      <alignment horizontal="left"/>
    </xf>
    <xf numFmtId="3" fontId="11" fillId="4" borderId="1" xfId="0" applyNumberFormat="1" applyFont="1" applyFill="1" applyBorder="1" applyAlignment="1">
      <alignment horizontal="right"/>
    </xf>
    <xf numFmtId="170" fontId="3" fillId="4" borderId="1" xfId="0" applyNumberFormat="1" applyFont="1" applyFill="1" applyBorder="1" applyAlignment="1">
      <alignment horizontal="right"/>
    </xf>
    <xf numFmtId="3" fontId="15" fillId="0" borderId="3" xfId="0" applyNumberFormat="1" applyFont="1" applyFill="1" applyBorder="1" applyAlignment="1">
      <alignment horizontal="right" wrapText="1"/>
    </xf>
    <xf numFmtId="3" fontId="8" fillId="0" borderId="3" xfId="0" applyNumberFormat="1" applyFont="1" applyFill="1" applyBorder="1" applyAlignment="1">
      <alignment horizontal="left" wrapText="1"/>
    </xf>
    <xf numFmtId="3" fontId="0" fillId="0" borderId="2" xfId="0" applyNumberFormat="1" applyFont="1" applyFill="1" applyBorder="1" applyAlignment="1">
      <alignment horizontal="left"/>
    </xf>
    <xf numFmtId="0" fontId="0" fillId="0" borderId="3" xfId="0" applyFont="1" applyFill="1" applyBorder="1" applyAlignment="1">
      <alignment horizontal="left" wrapText="1"/>
    </xf>
    <xf numFmtId="3" fontId="9" fillId="0" borderId="3" xfId="0" applyNumberFormat="1" applyFont="1" applyFill="1" applyBorder="1" applyAlignment="1">
      <alignment horizontal="left"/>
    </xf>
    <xf numFmtId="170" fontId="7" fillId="0" borderId="2" xfId="0" applyNumberFormat="1" applyFont="1" applyFill="1" applyBorder="1" applyAlignment="1">
      <alignment horizontal="right"/>
    </xf>
    <xf numFmtId="3" fontId="18" fillId="0" borderId="8" xfId="0" applyNumberFormat="1" applyFont="1" applyFill="1" applyBorder="1" applyAlignment="1">
      <alignment horizontal="left" wrapText="1"/>
    </xf>
    <xf numFmtId="0" fontId="9" fillId="0" borderId="2" xfId="0" applyFont="1" applyFill="1" applyBorder="1" applyAlignment="1">
      <alignment/>
    </xf>
  </cellXfs>
  <cellStyles count="10">
    <cellStyle name="Normal" xfId="0"/>
    <cellStyle name="Comma" xfId="15"/>
    <cellStyle name="Comma [0]" xfId="16"/>
    <cellStyle name="Normál_koncepció 2003" xfId="17"/>
    <cellStyle name="Normál_koncepció2002" xfId="18"/>
    <cellStyle name="Normál_koncepció2002_2003 tám_pály" xfId="19"/>
    <cellStyle name="Normál_Pályázatok 2002" xfId="20"/>
    <cellStyle name="Currency" xfId="21"/>
    <cellStyle name="Currency [0]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191"/>
  <sheetViews>
    <sheetView tabSelected="1" zoomScale="75" zoomScaleNormal="75" workbookViewId="0" topLeftCell="A1">
      <pane xSplit="1" ySplit="1" topLeftCell="E168" activePane="bottomRight" state="frozen"/>
      <selection pane="topLeft" activeCell="A1" sqref="A1"/>
      <selection pane="topRight" activeCell="B1" sqref="B1"/>
      <selection pane="bottomLeft" activeCell="A4" sqref="A4"/>
      <selection pane="bottomRight" activeCell="C161" sqref="C161"/>
    </sheetView>
  </sheetViews>
  <sheetFormatPr defaultColWidth="9.00390625" defaultRowHeight="12.75" outlineLevelRow="1" outlineLevelCol="1"/>
  <cols>
    <col min="1" max="1" width="59.875" style="9" customWidth="1"/>
    <col min="2" max="2" width="18.875" style="52" customWidth="1"/>
    <col min="3" max="5" width="12.75390625" style="52" hidden="1" customWidth="1" outlineLevel="1"/>
    <col min="6" max="6" width="18.75390625" style="52" customWidth="1" collapsed="1"/>
    <col min="7" max="7" width="17.125" style="52" customWidth="1"/>
    <col min="8" max="8" width="12.75390625" style="52" customWidth="1"/>
    <col min="9" max="9" width="45.00390625" style="74" customWidth="1"/>
    <col min="10" max="61" width="9.125" style="14" customWidth="1"/>
    <col min="62" max="16384" width="9.125" style="15" customWidth="1"/>
  </cols>
  <sheetData>
    <row r="1" spans="1:9" s="2" customFormat="1" ht="48" customHeight="1">
      <c r="A1" s="1" t="s">
        <v>0</v>
      </c>
      <c r="B1" s="59" t="s">
        <v>148</v>
      </c>
      <c r="C1" s="82" t="s">
        <v>117</v>
      </c>
      <c r="D1" s="58" t="s">
        <v>118</v>
      </c>
      <c r="E1" s="58" t="s">
        <v>119</v>
      </c>
      <c r="F1" s="59" t="s">
        <v>121</v>
      </c>
      <c r="G1" s="59" t="s">
        <v>120</v>
      </c>
      <c r="H1" s="59" t="s">
        <v>119</v>
      </c>
      <c r="I1" s="59" t="s">
        <v>1</v>
      </c>
    </row>
    <row r="2" spans="1:61" s="6" customFormat="1" ht="22.5" customHeight="1">
      <c r="A2" s="3" t="s">
        <v>2</v>
      </c>
      <c r="B2" s="4"/>
      <c r="C2" s="4"/>
      <c r="D2" s="4"/>
      <c r="E2" s="4"/>
      <c r="F2" s="4"/>
      <c r="G2" s="4"/>
      <c r="H2" s="4"/>
      <c r="I2" s="66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</row>
    <row r="3" spans="1:61" s="10" customFormat="1" ht="27.75" customHeight="1">
      <c r="A3" s="7" t="s">
        <v>3</v>
      </c>
      <c r="B3" s="8">
        <f>14020-2575</f>
        <v>11445</v>
      </c>
      <c r="C3" s="8"/>
      <c r="D3" s="8">
        <f aca="true" t="shared" si="0" ref="D3:D21">+B3+C3</f>
        <v>11445</v>
      </c>
      <c r="E3" s="8">
        <f aca="true" t="shared" si="1" ref="E3:E21">+D3-B3</f>
        <v>0</v>
      </c>
      <c r="F3" s="8">
        <f aca="true" t="shared" si="2" ref="F3:F11">+C3</f>
        <v>0</v>
      </c>
      <c r="G3" s="8">
        <f aca="true" t="shared" si="3" ref="G3:G11">+D3</f>
        <v>11445</v>
      </c>
      <c r="H3" s="8">
        <f aca="true" t="shared" si="4" ref="H3:H11">+E3</f>
        <v>0</v>
      </c>
      <c r="I3" s="67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</row>
    <row r="4" spans="1:61" s="10" customFormat="1" ht="24.75" customHeight="1">
      <c r="A4" s="7" t="s">
        <v>4</v>
      </c>
      <c r="B4" s="8">
        <v>110592</v>
      </c>
      <c r="C4" s="8"/>
      <c r="D4" s="8">
        <f t="shared" si="0"/>
        <v>110592</v>
      </c>
      <c r="E4" s="8">
        <f t="shared" si="1"/>
        <v>0</v>
      </c>
      <c r="F4" s="8">
        <f t="shared" si="2"/>
        <v>0</v>
      </c>
      <c r="G4" s="8">
        <f t="shared" si="3"/>
        <v>110592</v>
      </c>
      <c r="H4" s="8">
        <f t="shared" si="4"/>
        <v>0</v>
      </c>
      <c r="I4" s="67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</row>
    <row r="5" spans="1:61" s="10" customFormat="1" ht="52.5" customHeight="1">
      <c r="A5" s="7" t="s">
        <v>5</v>
      </c>
      <c r="B5" s="11">
        <f>6000+3100</f>
        <v>9100</v>
      </c>
      <c r="C5" s="11">
        <v>-9100</v>
      </c>
      <c r="D5" s="11">
        <f t="shared" si="0"/>
        <v>0</v>
      </c>
      <c r="E5" s="11">
        <f t="shared" si="1"/>
        <v>-9100</v>
      </c>
      <c r="F5" s="11">
        <f t="shared" si="2"/>
        <v>-9100</v>
      </c>
      <c r="G5" s="11">
        <f t="shared" si="3"/>
        <v>0</v>
      </c>
      <c r="H5" s="60">
        <f t="shared" si="4"/>
        <v>-9100</v>
      </c>
      <c r="I5" s="110" t="s">
        <v>188</v>
      </c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</row>
    <row r="6" spans="1:61" s="10" customFormat="1" ht="21.75" customHeight="1">
      <c r="A6" s="12" t="s">
        <v>6</v>
      </c>
      <c r="B6" s="11">
        <v>1028</v>
      </c>
      <c r="C6" s="11"/>
      <c r="D6" s="11">
        <f t="shared" si="0"/>
        <v>1028</v>
      </c>
      <c r="E6" s="11">
        <f t="shared" si="1"/>
        <v>0</v>
      </c>
      <c r="F6" s="11">
        <f t="shared" si="2"/>
        <v>0</v>
      </c>
      <c r="G6" s="11">
        <f t="shared" si="3"/>
        <v>1028</v>
      </c>
      <c r="H6" s="11">
        <f t="shared" si="4"/>
        <v>0</v>
      </c>
      <c r="I6" s="65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</row>
    <row r="7" spans="1:61" s="10" customFormat="1" ht="21" customHeight="1">
      <c r="A7" s="12" t="s">
        <v>7</v>
      </c>
      <c r="B7" s="11">
        <v>989</v>
      </c>
      <c r="C7" s="11"/>
      <c r="D7" s="11">
        <f t="shared" si="0"/>
        <v>989</v>
      </c>
      <c r="E7" s="11">
        <f t="shared" si="1"/>
        <v>0</v>
      </c>
      <c r="F7" s="11">
        <f t="shared" si="2"/>
        <v>0</v>
      </c>
      <c r="G7" s="11">
        <f t="shared" si="3"/>
        <v>989</v>
      </c>
      <c r="H7" s="11">
        <f t="shared" si="4"/>
        <v>0</v>
      </c>
      <c r="I7" s="65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</row>
    <row r="8" spans="1:61" s="10" customFormat="1" ht="24.75" customHeight="1">
      <c r="A8" s="12" t="s">
        <v>8</v>
      </c>
      <c r="B8" s="11">
        <v>184</v>
      </c>
      <c r="C8" s="11"/>
      <c r="D8" s="11">
        <f t="shared" si="0"/>
        <v>184</v>
      </c>
      <c r="E8" s="11">
        <f t="shared" si="1"/>
        <v>0</v>
      </c>
      <c r="F8" s="11">
        <f t="shared" si="2"/>
        <v>0</v>
      </c>
      <c r="G8" s="11">
        <f t="shared" si="3"/>
        <v>184</v>
      </c>
      <c r="H8" s="11">
        <f t="shared" si="4"/>
        <v>0</v>
      </c>
      <c r="I8" s="65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</row>
    <row r="9" spans="1:61" s="10" customFormat="1" ht="24.75" customHeight="1">
      <c r="A9" s="12" t="s">
        <v>9</v>
      </c>
      <c r="B9" s="11">
        <f>3307</f>
        <v>3307</v>
      </c>
      <c r="C9" s="11">
        <v>-862</v>
      </c>
      <c r="D9" s="11">
        <f t="shared" si="0"/>
        <v>2445</v>
      </c>
      <c r="E9" s="11">
        <f t="shared" si="1"/>
        <v>-862</v>
      </c>
      <c r="F9" s="11">
        <f t="shared" si="2"/>
        <v>-862</v>
      </c>
      <c r="G9" s="11">
        <f t="shared" si="3"/>
        <v>2445</v>
      </c>
      <c r="H9" s="11">
        <f t="shared" si="4"/>
        <v>-862</v>
      </c>
      <c r="I9" s="65" t="s">
        <v>215</v>
      </c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</row>
    <row r="10" spans="1:61" s="10" customFormat="1" ht="24.75" customHeight="1">
      <c r="A10" s="12" t="s">
        <v>10</v>
      </c>
      <c r="B10" s="11">
        <v>187</v>
      </c>
      <c r="C10" s="11"/>
      <c r="D10" s="11">
        <f t="shared" si="0"/>
        <v>187</v>
      </c>
      <c r="E10" s="11">
        <f t="shared" si="1"/>
        <v>0</v>
      </c>
      <c r="F10" s="11">
        <f t="shared" si="2"/>
        <v>0</v>
      </c>
      <c r="G10" s="11">
        <f t="shared" si="3"/>
        <v>187</v>
      </c>
      <c r="H10" s="11">
        <f t="shared" si="4"/>
        <v>0</v>
      </c>
      <c r="I10" s="65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</row>
    <row r="11" spans="1:9" ht="21" customHeight="1">
      <c r="A11" s="19" t="s">
        <v>11</v>
      </c>
      <c r="B11" s="13">
        <f>15000+4850</f>
        <v>19850</v>
      </c>
      <c r="C11" s="13">
        <f>SUM(C12:C15)*-1</f>
        <v>-19133</v>
      </c>
      <c r="D11" s="13">
        <f t="shared" si="0"/>
        <v>717</v>
      </c>
      <c r="E11" s="13">
        <f t="shared" si="1"/>
        <v>-19133</v>
      </c>
      <c r="F11" s="13">
        <f t="shared" si="2"/>
        <v>-19133</v>
      </c>
      <c r="G11" s="13">
        <f t="shared" si="3"/>
        <v>717</v>
      </c>
      <c r="H11" s="60">
        <f t="shared" si="4"/>
        <v>-19133</v>
      </c>
      <c r="I11" s="64"/>
    </row>
    <row r="12" spans="1:9" ht="21" customHeight="1">
      <c r="A12" s="10" t="s">
        <v>189</v>
      </c>
      <c r="B12" s="13" t="s">
        <v>214</v>
      </c>
      <c r="C12" s="13">
        <f>2408+38</f>
        <v>2446</v>
      </c>
      <c r="D12" s="13" t="e">
        <f>+B12+C12</f>
        <v>#VALUE!</v>
      </c>
      <c r="E12" s="13" t="e">
        <f>+D12-B12</f>
        <v>#VALUE!</v>
      </c>
      <c r="F12" s="13">
        <f aca="true" t="shared" si="5" ref="F12:F17">+C12</f>
        <v>2446</v>
      </c>
      <c r="G12" s="30">
        <v>2446</v>
      </c>
      <c r="H12" s="109">
        <v>2446</v>
      </c>
      <c r="I12" s="64"/>
    </row>
    <row r="13" spans="1:9" ht="21" customHeight="1">
      <c r="A13" s="10" t="s">
        <v>190</v>
      </c>
      <c r="B13" s="13" t="s">
        <v>214</v>
      </c>
      <c r="C13" s="13">
        <v>2501</v>
      </c>
      <c r="D13" s="13" t="e">
        <f>+B13+C13</f>
        <v>#VALUE!</v>
      </c>
      <c r="E13" s="13" t="e">
        <f>+D13-B13</f>
        <v>#VALUE!</v>
      </c>
      <c r="F13" s="13">
        <f t="shared" si="5"/>
        <v>2501</v>
      </c>
      <c r="G13" s="30">
        <v>2501</v>
      </c>
      <c r="H13" s="109">
        <v>2501</v>
      </c>
      <c r="I13" s="64"/>
    </row>
    <row r="14" spans="1:9" ht="21" customHeight="1">
      <c r="A14" s="106" t="s">
        <v>191</v>
      </c>
      <c r="B14" s="13" t="s">
        <v>214</v>
      </c>
      <c r="C14" s="13">
        <v>1579</v>
      </c>
      <c r="D14" s="13" t="e">
        <f>+B14+C14</f>
        <v>#VALUE!</v>
      </c>
      <c r="E14" s="13" t="e">
        <f>+D14-B14</f>
        <v>#VALUE!</v>
      </c>
      <c r="F14" s="13">
        <f t="shared" si="5"/>
        <v>1579</v>
      </c>
      <c r="G14" s="30">
        <v>1579</v>
      </c>
      <c r="H14" s="109">
        <v>1579</v>
      </c>
      <c r="I14" s="64"/>
    </row>
    <row r="15" spans="1:9" ht="21" customHeight="1">
      <c r="A15" s="106" t="s">
        <v>192</v>
      </c>
      <c r="B15" s="13" t="s">
        <v>214</v>
      </c>
      <c r="C15" s="13">
        <v>12607</v>
      </c>
      <c r="D15" s="13" t="e">
        <f>+B15+C15</f>
        <v>#VALUE!</v>
      </c>
      <c r="E15" s="13" t="e">
        <f>+D15-B15</f>
        <v>#VALUE!</v>
      </c>
      <c r="F15" s="13">
        <f t="shared" si="5"/>
        <v>12607</v>
      </c>
      <c r="G15" s="30">
        <v>12607</v>
      </c>
      <c r="H15" s="109">
        <v>12607</v>
      </c>
      <c r="I15" s="64"/>
    </row>
    <row r="16" spans="1:9" ht="21" customHeight="1">
      <c r="A16" s="10" t="s">
        <v>193</v>
      </c>
      <c r="B16" s="13">
        <f>3300+940</f>
        <v>4240</v>
      </c>
      <c r="C16" s="13">
        <v>50</v>
      </c>
      <c r="D16" s="13">
        <f t="shared" si="0"/>
        <v>4290</v>
      </c>
      <c r="E16" s="13">
        <f t="shared" si="1"/>
        <v>50</v>
      </c>
      <c r="F16" s="13">
        <f t="shared" si="5"/>
        <v>50</v>
      </c>
      <c r="G16" s="13">
        <f aca="true" t="shared" si="6" ref="G16:H21">+D16</f>
        <v>4290</v>
      </c>
      <c r="H16" s="60">
        <f t="shared" si="6"/>
        <v>50</v>
      </c>
      <c r="I16" s="100"/>
    </row>
    <row r="17" spans="1:9" ht="24" customHeight="1">
      <c r="A17" s="10" t="s">
        <v>12</v>
      </c>
      <c r="B17" s="13">
        <v>800</v>
      </c>
      <c r="C17" s="13">
        <v>-800</v>
      </c>
      <c r="D17" s="13">
        <f t="shared" si="0"/>
        <v>0</v>
      </c>
      <c r="E17" s="13">
        <f t="shared" si="1"/>
        <v>-800</v>
      </c>
      <c r="F17" s="13">
        <f t="shared" si="5"/>
        <v>-800</v>
      </c>
      <c r="G17" s="13">
        <f t="shared" si="6"/>
        <v>0</v>
      </c>
      <c r="H17" s="13">
        <f t="shared" si="6"/>
        <v>-800</v>
      </c>
      <c r="I17" s="64"/>
    </row>
    <row r="18" spans="1:9" ht="24" customHeight="1">
      <c r="A18" s="10" t="s">
        <v>13</v>
      </c>
      <c r="B18" s="13">
        <v>2700</v>
      </c>
      <c r="C18" s="13"/>
      <c r="D18" s="13">
        <f t="shared" si="0"/>
        <v>2700</v>
      </c>
      <c r="E18" s="13">
        <f t="shared" si="1"/>
        <v>0</v>
      </c>
      <c r="F18" s="13">
        <f>+C18</f>
        <v>0</v>
      </c>
      <c r="G18" s="13">
        <f t="shared" si="6"/>
        <v>2700</v>
      </c>
      <c r="H18" s="13">
        <f t="shared" si="6"/>
        <v>0</v>
      </c>
      <c r="I18" s="64"/>
    </row>
    <row r="19" spans="1:9" ht="27" customHeight="1">
      <c r="A19" s="10" t="s">
        <v>130</v>
      </c>
      <c r="B19" s="13">
        <v>5000</v>
      </c>
      <c r="C19" s="13"/>
      <c r="D19" s="13">
        <f t="shared" si="0"/>
        <v>5000</v>
      </c>
      <c r="E19" s="13">
        <f t="shared" si="1"/>
        <v>0</v>
      </c>
      <c r="F19" s="13">
        <f>+C19</f>
        <v>0</v>
      </c>
      <c r="G19" s="13">
        <f t="shared" si="6"/>
        <v>5000</v>
      </c>
      <c r="H19" s="13">
        <f t="shared" si="6"/>
        <v>0</v>
      </c>
      <c r="I19" s="64"/>
    </row>
    <row r="20" spans="1:9" ht="24" customHeight="1">
      <c r="A20" s="95" t="s">
        <v>141</v>
      </c>
      <c r="B20" s="23">
        <v>14750</v>
      </c>
      <c r="C20" s="96"/>
      <c r="D20" s="13">
        <f>+B20+C20</f>
        <v>14750</v>
      </c>
      <c r="E20" s="13">
        <f>+D20-B20</f>
        <v>0</v>
      </c>
      <c r="F20" s="98">
        <f>+C20</f>
        <v>0</v>
      </c>
      <c r="G20" s="13">
        <v>14750</v>
      </c>
      <c r="H20" s="13">
        <f t="shared" si="6"/>
        <v>0</v>
      </c>
      <c r="I20" s="93"/>
    </row>
    <row r="21" spans="1:9" ht="24" customHeight="1">
      <c r="A21" s="95" t="s">
        <v>154</v>
      </c>
      <c r="B21" s="23">
        <v>0</v>
      </c>
      <c r="C21" s="96">
        <v>230</v>
      </c>
      <c r="D21" s="13">
        <f t="shared" si="0"/>
        <v>230</v>
      </c>
      <c r="E21" s="13">
        <f t="shared" si="1"/>
        <v>230</v>
      </c>
      <c r="F21" s="98">
        <f>+C21</f>
        <v>230</v>
      </c>
      <c r="G21" s="13">
        <v>14750</v>
      </c>
      <c r="H21" s="60">
        <f t="shared" si="6"/>
        <v>230</v>
      </c>
      <c r="I21" s="54" t="s">
        <v>126</v>
      </c>
    </row>
    <row r="22" spans="1:61" s="19" customFormat="1" ht="21.75" customHeight="1">
      <c r="A22" s="16" t="s">
        <v>14</v>
      </c>
      <c r="B22" s="17">
        <f aca="true" t="shared" si="7" ref="B22:H22">SUM(B3:B21)</f>
        <v>184172</v>
      </c>
      <c r="C22" s="17">
        <f t="shared" si="7"/>
        <v>-10482</v>
      </c>
      <c r="D22" s="17" t="e">
        <f t="shared" si="7"/>
        <v>#VALUE!</v>
      </c>
      <c r="E22" s="17" t="e">
        <f t="shared" si="7"/>
        <v>#VALUE!</v>
      </c>
      <c r="F22" s="17">
        <f t="shared" si="7"/>
        <v>-10482</v>
      </c>
      <c r="G22" s="17">
        <f t="shared" si="7"/>
        <v>188210</v>
      </c>
      <c r="H22" s="17">
        <f t="shared" si="7"/>
        <v>-10482</v>
      </c>
      <c r="I22" s="6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</row>
    <row r="23" spans="1:61" s="19" customFormat="1" ht="24.75" customHeight="1">
      <c r="A23" s="3" t="s">
        <v>15</v>
      </c>
      <c r="B23" s="20"/>
      <c r="C23" s="20"/>
      <c r="D23" s="20"/>
      <c r="E23" s="20"/>
      <c r="F23" s="20"/>
      <c r="G23" s="20"/>
      <c r="H23" s="20"/>
      <c r="I23" s="61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</row>
    <row r="24" spans="1:61" s="10" customFormat="1" ht="25.5" customHeight="1">
      <c r="A24" s="12" t="s">
        <v>16</v>
      </c>
      <c r="B24" s="8">
        <v>53570</v>
      </c>
      <c r="C24" s="8"/>
      <c r="D24" s="8">
        <f aca="true" t="shared" si="8" ref="D24:D45">+B24+C24</f>
        <v>53570</v>
      </c>
      <c r="E24" s="8">
        <f aca="true" t="shared" si="9" ref="E24:E45">+D24-B24</f>
        <v>0</v>
      </c>
      <c r="F24" s="8">
        <f aca="true" t="shared" si="10" ref="F24:F45">+C24</f>
        <v>0</v>
      </c>
      <c r="G24" s="8">
        <f aca="true" t="shared" si="11" ref="G24:G45">+D24</f>
        <v>53570</v>
      </c>
      <c r="H24" s="8">
        <f aca="true" t="shared" si="12" ref="H24:H45">+E24</f>
        <v>0</v>
      </c>
      <c r="I24" s="67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</row>
    <row r="25" spans="1:61" s="10" customFormat="1" ht="21.75" customHeight="1">
      <c r="A25" s="12" t="s">
        <v>17</v>
      </c>
      <c r="B25" s="8">
        <v>724</v>
      </c>
      <c r="C25" s="8"/>
      <c r="D25" s="8">
        <f t="shared" si="8"/>
        <v>724</v>
      </c>
      <c r="E25" s="8">
        <f t="shared" si="9"/>
        <v>0</v>
      </c>
      <c r="F25" s="8">
        <f t="shared" si="10"/>
        <v>0</v>
      </c>
      <c r="G25" s="8">
        <f t="shared" si="11"/>
        <v>724</v>
      </c>
      <c r="H25" s="8">
        <f t="shared" si="12"/>
        <v>0</v>
      </c>
      <c r="I25" s="67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</row>
    <row r="26" spans="1:61" s="10" customFormat="1" ht="21" customHeight="1">
      <c r="A26" s="21" t="s">
        <v>18</v>
      </c>
      <c r="B26" s="11">
        <v>825</v>
      </c>
      <c r="C26" s="11"/>
      <c r="D26" s="11">
        <f t="shared" si="8"/>
        <v>825</v>
      </c>
      <c r="E26" s="11">
        <f t="shared" si="9"/>
        <v>0</v>
      </c>
      <c r="F26" s="11">
        <f t="shared" si="10"/>
        <v>0</v>
      </c>
      <c r="G26" s="11">
        <f t="shared" si="11"/>
        <v>825</v>
      </c>
      <c r="H26" s="11">
        <f t="shared" si="12"/>
        <v>0</v>
      </c>
      <c r="I26" s="65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</row>
    <row r="27" spans="1:61" s="10" customFormat="1" ht="24.75" customHeight="1">
      <c r="A27" s="12" t="s">
        <v>122</v>
      </c>
      <c r="B27" s="11">
        <v>125</v>
      </c>
      <c r="C27" s="11"/>
      <c r="D27" s="11">
        <f t="shared" si="8"/>
        <v>125</v>
      </c>
      <c r="E27" s="11">
        <f t="shared" si="9"/>
        <v>0</v>
      </c>
      <c r="F27" s="11">
        <f t="shared" si="10"/>
        <v>0</v>
      </c>
      <c r="G27" s="11">
        <f t="shared" si="11"/>
        <v>125</v>
      </c>
      <c r="H27" s="11">
        <f t="shared" si="12"/>
        <v>0</v>
      </c>
      <c r="I27" s="65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</row>
    <row r="28" spans="1:61" s="10" customFormat="1" ht="17.25" customHeight="1">
      <c r="A28" s="12" t="s">
        <v>19</v>
      </c>
      <c r="B28" s="11">
        <v>75</v>
      </c>
      <c r="C28" s="11"/>
      <c r="D28" s="11">
        <f t="shared" si="8"/>
        <v>75</v>
      </c>
      <c r="E28" s="11">
        <f t="shared" si="9"/>
        <v>0</v>
      </c>
      <c r="F28" s="11">
        <f t="shared" si="10"/>
        <v>0</v>
      </c>
      <c r="G28" s="11">
        <f t="shared" si="11"/>
        <v>75</v>
      </c>
      <c r="H28" s="11">
        <f t="shared" si="12"/>
        <v>0</v>
      </c>
      <c r="I28" s="65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</row>
    <row r="29" spans="1:61" s="10" customFormat="1" ht="19.5" customHeight="1">
      <c r="A29" s="12" t="s">
        <v>20</v>
      </c>
      <c r="B29" s="11">
        <v>300</v>
      </c>
      <c r="C29" s="11">
        <v>-50</v>
      </c>
      <c r="D29" s="11">
        <f t="shared" si="8"/>
        <v>250</v>
      </c>
      <c r="E29" s="11">
        <f t="shared" si="9"/>
        <v>-50</v>
      </c>
      <c r="F29" s="11">
        <f t="shared" si="10"/>
        <v>-50</v>
      </c>
      <c r="G29" s="11">
        <f t="shared" si="11"/>
        <v>250</v>
      </c>
      <c r="H29" s="11">
        <f t="shared" si="12"/>
        <v>-50</v>
      </c>
      <c r="I29" s="65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</row>
    <row r="30" spans="1:61" s="10" customFormat="1" ht="18.75" customHeight="1">
      <c r="A30" s="12" t="s">
        <v>21</v>
      </c>
      <c r="B30" s="11">
        <v>300</v>
      </c>
      <c r="C30" s="11">
        <v>-300</v>
      </c>
      <c r="D30" s="11">
        <f t="shared" si="8"/>
        <v>0</v>
      </c>
      <c r="E30" s="11">
        <f t="shared" si="9"/>
        <v>-300</v>
      </c>
      <c r="F30" s="11">
        <f t="shared" si="10"/>
        <v>-300</v>
      </c>
      <c r="G30" s="11">
        <f t="shared" si="11"/>
        <v>0</v>
      </c>
      <c r="H30" s="11">
        <f t="shared" si="12"/>
        <v>-300</v>
      </c>
      <c r="I30" s="65" t="s">
        <v>216</v>
      </c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</row>
    <row r="31" spans="1:61" s="10" customFormat="1" ht="24.75" customHeight="1">
      <c r="A31" s="12" t="s">
        <v>22</v>
      </c>
      <c r="B31" s="11">
        <v>600</v>
      </c>
      <c r="C31" s="11"/>
      <c r="D31" s="11">
        <f t="shared" si="8"/>
        <v>600</v>
      </c>
      <c r="E31" s="11">
        <f t="shared" si="9"/>
        <v>0</v>
      </c>
      <c r="F31" s="11">
        <f t="shared" si="10"/>
        <v>0</v>
      </c>
      <c r="G31" s="11">
        <f t="shared" si="11"/>
        <v>600</v>
      </c>
      <c r="H31" s="11">
        <f t="shared" si="12"/>
        <v>0</v>
      </c>
      <c r="I31" s="65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</row>
    <row r="32" spans="1:61" s="10" customFormat="1" ht="24.75" customHeight="1">
      <c r="A32" s="12" t="s">
        <v>23</v>
      </c>
      <c r="B32" s="11">
        <f>4750+50</f>
        <v>4800</v>
      </c>
      <c r="C32" s="11"/>
      <c r="D32" s="11">
        <f t="shared" si="8"/>
        <v>4800</v>
      </c>
      <c r="E32" s="11">
        <f t="shared" si="9"/>
        <v>0</v>
      </c>
      <c r="F32" s="11">
        <f t="shared" si="10"/>
        <v>0</v>
      </c>
      <c r="G32" s="11">
        <f t="shared" si="11"/>
        <v>4800</v>
      </c>
      <c r="H32" s="13">
        <f t="shared" si="12"/>
        <v>0</v>
      </c>
      <c r="I32" s="54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</row>
    <row r="33" spans="1:9" ht="30" customHeight="1">
      <c r="A33" s="10" t="s">
        <v>162</v>
      </c>
      <c r="B33" s="13">
        <v>90287</v>
      </c>
      <c r="C33" s="13">
        <f>+B33/0.6-90287</f>
        <v>60191.33333333334</v>
      </c>
      <c r="D33" s="13">
        <f t="shared" si="8"/>
        <v>150478.33333333334</v>
      </c>
      <c r="E33" s="13">
        <f t="shared" si="9"/>
        <v>60191.33333333334</v>
      </c>
      <c r="F33" s="13">
        <f t="shared" si="10"/>
        <v>60191.33333333334</v>
      </c>
      <c r="G33" s="13">
        <f t="shared" si="11"/>
        <v>150478.33333333334</v>
      </c>
      <c r="H33" s="60">
        <f t="shared" si="12"/>
        <v>60191.33333333334</v>
      </c>
      <c r="I33" s="64" t="s">
        <v>163</v>
      </c>
    </row>
    <row r="34" spans="1:9" ht="27.75" customHeight="1">
      <c r="A34" s="10" t="s">
        <v>123</v>
      </c>
      <c r="B34" s="13">
        <v>21631</v>
      </c>
      <c r="C34" s="13"/>
      <c r="D34" s="13">
        <f t="shared" si="8"/>
        <v>21631</v>
      </c>
      <c r="E34" s="13">
        <f t="shared" si="9"/>
        <v>0</v>
      </c>
      <c r="F34" s="13">
        <f t="shared" si="10"/>
        <v>0</v>
      </c>
      <c r="G34" s="13">
        <f t="shared" si="11"/>
        <v>21631</v>
      </c>
      <c r="H34" s="13">
        <f t="shared" si="12"/>
        <v>0</v>
      </c>
      <c r="I34" s="64"/>
    </row>
    <row r="35" spans="1:9" ht="25.5" customHeight="1">
      <c r="A35" s="10" t="s">
        <v>24</v>
      </c>
      <c r="B35" s="13">
        <v>20000</v>
      </c>
      <c r="C35" s="13"/>
      <c r="D35" s="13">
        <f t="shared" si="8"/>
        <v>20000</v>
      </c>
      <c r="E35" s="13">
        <f t="shared" si="9"/>
        <v>0</v>
      </c>
      <c r="F35" s="13">
        <f t="shared" si="10"/>
        <v>0</v>
      </c>
      <c r="G35" s="13">
        <f t="shared" si="11"/>
        <v>20000</v>
      </c>
      <c r="H35" s="13">
        <f t="shared" si="12"/>
        <v>0</v>
      </c>
      <c r="I35" s="64"/>
    </row>
    <row r="36" spans="1:9" ht="26.25" customHeight="1">
      <c r="A36" s="10" t="s">
        <v>25</v>
      </c>
      <c r="B36" s="13">
        <v>250</v>
      </c>
      <c r="C36" s="13"/>
      <c r="D36" s="13">
        <f t="shared" si="8"/>
        <v>250</v>
      </c>
      <c r="E36" s="13">
        <f t="shared" si="9"/>
        <v>0</v>
      </c>
      <c r="F36" s="13">
        <f t="shared" si="10"/>
        <v>0</v>
      </c>
      <c r="G36" s="13">
        <f t="shared" si="11"/>
        <v>250</v>
      </c>
      <c r="H36" s="13">
        <f t="shared" si="12"/>
        <v>0</v>
      </c>
      <c r="I36" s="64"/>
    </row>
    <row r="37" spans="1:9" ht="25.5" customHeight="1">
      <c r="A37" s="10" t="s">
        <v>26</v>
      </c>
      <c r="B37" s="13">
        <v>2000</v>
      </c>
      <c r="C37" s="13">
        <v>-1249</v>
      </c>
      <c r="D37" s="13">
        <f t="shared" si="8"/>
        <v>751</v>
      </c>
      <c r="E37" s="13">
        <f t="shared" si="9"/>
        <v>-1249</v>
      </c>
      <c r="F37" s="13">
        <f t="shared" si="10"/>
        <v>-1249</v>
      </c>
      <c r="G37" s="13">
        <f t="shared" si="11"/>
        <v>751</v>
      </c>
      <c r="H37" s="13">
        <f t="shared" si="12"/>
        <v>-1249</v>
      </c>
      <c r="I37" s="64"/>
    </row>
    <row r="38" spans="1:9" ht="26.25" customHeight="1">
      <c r="A38" s="10" t="s">
        <v>27</v>
      </c>
      <c r="B38" s="13">
        <v>1700</v>
      </c>
      <c r="C38" s="13"/>
      <c r="D38" s="13">
        <f t="shared" si="8"/>
        <v>1700</v>
      </c>
      <c r="E38" s="13">
        <f t="shared" si="9"/>
        <v>0</v>
      </c>
      <c r="F38" s="13">
        <f t="shared" si="10"/>
        <v>0</v>
      </c>
      <c r="G38" s="13">
        <f t="shared" si="11"/>
        <v>1700</v>
      </c>
      <c r="H38" s="13">
        <f t="shared" si="12"/>
        <v>0</v>
      </c>
      <c r="I38" s="64"/>
    </row>
    <row r="39" spans="1:9" ht="26.25" customHeight="1">
      <c r="A39" s="10" t="s">
        <v>28</v>
      </c>
      <c r="B39" s="13">
        <v>1800</v>
      </c>
      <c r="C39" s="13">
        <v>-1400</v>
      </c>
      <c r="D39" s="13">
        <f t="shared" si="8"/>
        <v>400</v>
      </c>
      <c r="E39" s="13">
        <f t="shared" si="9"/>
        <v>-1400</v>
      </c>
      <c r="F39" s="13">
        <f t="shared" si="10"/>
        <v>-1400</v>
      </c>
      <c r="G39" s="13">
        <f t="shared" si="11"/>
        <v>400</v>
      </c>
      <c r="H39" s="13">
        <f t="shared" si="12"/>
        <v>-1400</v>
      </c>
      <c r="I39" s="64"/>
    </row>
    <row r="40" spans="1:9" ht="20.25" customHeight="1">
      <c r="A40" s="10" t="s">
        <v>29</v>
      </c>
      <c r="B40" s="13">
        <v>400</v>
      </c>
      <c r="C40" s="13">
        <v>350</v>
      </c>
      <c r="D40" s="13">
        <f t="shared" si="8"/>
        <v>750</v>
      </c>
      <c r="E40" s="13">
        <f t="shared" si="9"/>
        <v>350</v>
      </c>
      <c r="F40" s="13">
        <f t="shared" si="10"/>
        <v>350</v>
      </c>
      <c r="G40" s="13">
        <f t="shared" si="11"/>
        <v>750</v>
      </c>
      <c r="H40" s="60">
        <f t="shared" si="12"/>
        <v>350</v>
      </c>
      <c r="I40" s="64"/>
    </row>
    <row r="41" spans="1:9" ht="20.25" customHeight="1">
      <c r="A41" s="10" t="s">
        <v>127</v>
      </c>
      <c r="B41" s="13">
        <v>288</v>
      </c>
      <c r="C41" s="13"/>
      <c r="D41" s="13">
        <f>+B41+C41</f>
        <v>288</v>
      </c>
      <c r="E41" s="13">
        <f>+D41-B41</f>
        <v>0</v>
      </c>
      <c r="F41" s="13">
        <f aca="true" t="shared" si="13" ref="F41:H43">+C41</f>
        <v>0</v>
      </c>
      <c r="G41" s="13">
        <f t="shared" si="13"/>
        <v>288</v>
      </c>
      <c r="H41" s="13">
        <f t="shared" si="13"/>
        <v>0</v>
      </c>
      <c r="I41" s="65"/>
    </row>
    <row r="42" spans="1:9" ht="20.25" customHeight="1">
      <c r="A42" s="10" t="s">
        <v>152</v>
      </c>
      <c r="B42" s="13">
        <v>0</v>
      </c>
      <c r="C42" s="13">
        <v>300</v>
      </c>
      <c r="D42" s="13">
        <f>+B42+C42</f>
        <v>300</v>
      </c>
      <c r="E42" s="13">
        <f>+D42-B42</f>
        <v>300</v>
      </c>
      <c r="F42" s="13">
        <f t="shared" si="13"/>
        <v>300</v>
      </c>
      <c r="G42" s="13">
        <f t="shared" si="13"/>
        <v>300</v>
      </c>
      <c r="H42" s="60">
        <f t="shared" si="13"/>
        <v>300</v>
      </c>
      <c r="I42" s="54" t="s">
        <v>153</v>
      </c>
    </row>
    <row r="43" spans="1:9" ht="20.25" customHeight="1">
      <c r="A43" s="10" t="s">
        <v>178</v>
      </c>
      <c r="B43" s="13">
        <v>0</v>
      </c>
      <c r="C43" s="13">
        <v>1150</v>
      </c>
      <c r="D43" s="13">
        <f>+B43+C43</f>
        <v>1150</v>
      </c>
      <c r="E43" s="13">
        <f>+D43-B43</f>
        <v>1150</v>
      </c>
      <c r="F43" s="13">
        <f t="shared" si="13"/>
        <v>1150</v>
      </c>
      <c r="G43" s="13">
        <f t="shared" si="13"/>
        <v>1150</v>
      </c>
      <c r="H43" s="60">
        <f t="shared" si="13"/>
        <v>1150</v>
      </c>
      <c r="I43" s="64" t="s">
        <v>176</v>
      </c>
    </row>
    <row r="44" spans="1:9" ht="30" customHeight="1">
      <c r="A44" s="10" t="s">
        <v>179</v>
      </c>
      <c r="B44" s="13">
        <v>0</v>
      </c>
      <c r="C44" s="13">
        <v>1011</v>
      </c>
      <c r="D44" s="13">
        <f t="shared" si="8"/>
        <v>1011</v>
      </c>
      <c r="E44" s="13">
        <f t="shared" si="9"/>
        <v>1011</v>
      </c>
      <c r="F44" s="13">
        <f t="shared" si="10"/>
        <v>1011</v>
      </c>
      <c r="G44" s="13">
        <f t="shared" si="11"/>
        <v>1011</v>
      </c>
      <c r="H44" s="60">
        <f t="shared" si="12"/>
        <v>1011</v>
      </c>
      <c r="I44" s="64" t="s">
        <v>177</v>
      </c>
    </row>
    <row r="45" spans="1:61" s="19" customFormat="1" ht="24.75" customHeight="1">
      <c r="A45" s="16" t="s">
        <v>30</v>
      </c>
      <c r="B45" s="17">
        <f>SUM(B24:B44)</f>
        <v>199675</v>
      </c>
      <c r="C45" s="17">
        <f>SUM(C24:C44)</f>
        <v>60003.33333333334</v>
      </c>
      <c r="D45" s="17">
        <f t="shared" si="8"/>
        <v>259678.33333333334</v>
      </c>
      <c r="E45" s="17">
        <f t="shared" si="9"/>
        <v>60003.33333333334</v>
      </c>
      <c r="F45" s="17">
        <f t="shared" si="10"/>
        <v>60003.33333333334</v>
      </c>
      <c r="G45" s="17">
        <f t="shared" si="11"/>
        <v>259678.33333333334</v>
      </c>
      <c r="H45" s="62">
        <f t="shared" si="12"/>
        <v>60003.33333333334</v>
      </c>
      <c r="I45" s="6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</row>
    <row r="46" spans="1:61" s="25" customFormat="1" ht="25.5" customHeight="1">
      <c r="A46" s="3" t="s">
        <v>158</v>
      </c>
      <c r="B46" s="23"/>
      <c r="C46" s="23"/>
      <c r="D46" s="23"/>
      <c r="E46" s="23"/>
      <c r="F46" s="23"/>
      <c r="G46" s="23"/>
      <c r="H46" s="23"/>
      <c r="I46" s="69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  <c r="BF46" s="24"/>
      <c r="BG46" s="24"/>
      <c r="BH46" s="24"/>
      <c r="BI46" s="24"/>
    </row>
    <row r="47" spans="1:61" s="25" customFormat="1" ht="25.5" customHeight="1">
      <c r="A47" s="57" t="s">
        <v>31</v>
      </c>
      <c r="B47" s="23">
        <v>2000</v>
      </c>
      <c r="C47" s="23"/>
      <c r="D47" s="13">
        <f>+B47+C47</f>
        <v>2000</v>
      </c>
      <c r="E47" s="13">
        <f>+D47-B47</f>
        <v>0</v>
      </c>
      <c r="F47" s="13">
        <f aca="true" t="shared" si="14" ref="F47:H49">+C47</f>
        <v>0</v>
      </c>
      <c r="G47" s="13">
        <f t="shared" si="14"/>
        <v>2000</v>
      </c>
      <c r="H47" s="13">
        <f t="shared" si="14"/>
        <v>0</v>
      </c>
      <c r="I47" s="69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  <c r="BF47" s="24"/>
      <c r="BG47" s="24"/>
      <c r="BH47" s="24"/>
      <c r="BI47" s="24"/>
    </row>
    <row r="48" spans="1:61" s="25" customFormat="1" ht="25.5" customHeight="1">
      <c r="A48" s="57" t="s">
        <v>157</v>
      </c>
      <c r="B48" s="13">
        <v>0</v>
      </c>
      <c r="C48" s="13">
        <v>815</v>
      </c>
      <c r="D48" s="13">
        <f>+B48+C48</f>
        <v>815</v>
      </c>
      <c r="E48" s="13">
        <f>+D48-B48</f>
        <v>815</v>
      </c>
      <c r="F48" s="13">
        <f t="shared" si="14"/>
        <v>815</v>
      </c>
      <c r="G48" s="13">
        <f t="shared" si="14"/>
        <v>815</v>
      </c>
      <c r="H48" s="60">
        <f t="shared" si="14"/>
        <v>815</v>
      </c>
      <c r="I48" s="69" t="s">
        <v>165</v>
      </c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24"/>
      <c r="BC48" s="24"/>
      <c r="BD48" s="24"/>
      <c r="BE48" s="24"/>
      <c r="BF48" s="24"/>
      <c r="BG48" s="24"/>
      <c r="BH48" s="24"/>
      <c r="BI48" s="24"/>
    </row>
    <row r="49" spans="1:61" s="25" customFormat="1" ht="25.5" customHeight="1">
      <c r="A49" s="57" t="s">
        <v>160</v>
      </c>
      <c r="B49" s="13">
        <v>0</v>
      </c>
      <c r="C49" s="13">
        <v>731</v>
      </c>
      <c r="D49" s="13">
        <f>+B49+C49</f>
        <v>731</v>
      </c>
      <c r="E49" s="13">
        <f>+D49-B49</f>
        <v>731</v>
      </c>
      <c r="F49" s="13">
        <f t="shared" si="14"/>
        <v>731</v>
      </c>
      <c r="G49" s="13">
        <f t="shared" si="14"/>
        <v>731</v>
      </c>
      <c r="H49" s="60">
        <f t="shared" si="14"/>
        <v>731</v>
      </c>
      <c r="I49" s="69" t="s">
        <v>166</v>
      </c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4"/>
      <c r="BC49" s="24"/>
      <c r="BD49" s="24"/>
      <c r="BE49" s="24"/>
      <c r="BF49" s="24"/>
      <c r="BG49" s="24"/>
      <c r="BH49" s="24"/>
      <c r="BI49" s="24"/>
    </row>
    <row r="50" spans="1:61" s="19" customFormat="1" ht="24.75" customHeight="1">
      <c r="A50" s="16" t="s">
        <v>159</v>
      </c>
      <c r="B50" s="17">
        <f>SUM(B47:B49)</f>
        <v>2000</v>
      </c>
      <c r="C50" s="17">
        <f aca="true" t="shared" si="15" ref="C50:H50">SUM(C47:C49)</f>
        <v>1546</v>
      </c>
      <c r="D50" s="17">
        <f t="shared" si="15"/>
        <v>3546</v>
      </c>
      <c r="E50" s="17">
        <f t="shared" si="15"/>
        <v>1546</v>
      </c>
      <c r="F50" s="17">
        <f t="shared" si="15"/>
        <v>1546</v>
      </c>
      <c r="G50" s="17">
        <f t="shared" si="15"/>
        <v>3546</v>
      </c>
      <c r="H50" s="17">
        <f t="shared" si="15"/>
        <v>1546</v>
      </c>
      <c r="I50" s="6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</row>
    <row r="51" spans="1:61" s="19" customFormat="1" ht="24.75" customHeight="1">
      <c r="A51" s="3" t="s">
        <v>32</v>
      </c>
      <c r="B51" s="20"/>
      <c r="C51" s="20"/>
      <c r="D51" s="20"/>
      <c r="E51" s="20"/>
      <c r="F51" s="20"/>
      <c r="G51" s="20"/>
      <c r="H51" s="20"/>
      <c r="I51" s="61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</row>
    <row r="52" spans="1:61" s="10" customFormat="1" ht="24" customHeight="1">
      <c r="A52" s="12" t="s">
        <v>33</v>
      </c>
      <c r="B52" s="11">
        <v>1500</v>
      </c>
      <c r="C52" s="11"/>
      <c r="D52" s="11">
        <f aca="true" t="shared" si="16" ref="D52:D86">+B52+C52</f>
        <v>1500</v>
      </c>
      <c r="E52" s="11">
        <f aca="true" t="shared" si="17" ref="E52:E86">+D52-B52</f>
        <v>0</v>
      </c>
      <c r="F52" s="11">
        <f aca="true" t="shared" si="18" ref="F52:F80">+C52</f>
        <v>0</v>
      </c>
      <c r="G52" s="11">
        <f aca="true" t="shared" si="19" ref="G52:G80">+D52</f>
        <v>1500</v>
      </c>
      <c r="H52" s="11">
        <f aca="true" t="shared" si="20" ref="H52:H80">+E52</f>
        <v>0</v>
      </c>
      <c r="I52" s="65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</row>
    <row r="53" spans="1:61" s="10" customFormat="1" ht="24" customHeight="1">
      <c r="A53" s="21" t="s">
        <v>34</v>
      </c>
      <c r="B53" s="11">
        <v>211</v>
      </c>
      <c r="C53" s="11"/>
      <c r="D53" s="11">
        <f t="shared" si="16"/>
        <v>211</v>
      </c>
      <c r="E53" s="11">
        <f t="shared" si="17"/>
        <v>0</v>
      </c>
      <c r="F53" s="11">
        <f t="shared" si="18"/>
        <v>0</v>
      </c>
      <c r="G53" s="11">
        <f t="shared" si="19"/>
        <v>211</v>
      </c>
      <c r="H53" s="11">
        <f t="shared" si="20"/>
        <v>0</v>
      </c>
      <c r="I53" s="65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</row>
    <row r="54" spans="1:61" s="10" customFormat="1" ht="24" customHeight="1">
      <c r="A54" s="21" t="s">
        <v>35</v>
      </c>
      <c r="B54" s="11">
        <v>1757</v>
      </c>
      <c r="C54" s="11"/>
      <c r="D54" s="11">
        <f t="shared" si="16"/>
        <v>1757</v>
      </c>
      <c r="E54" s="11">
        <f t="shared" si="17"/>
        <v>0</v>
      </c>
      <c r="F54" s="11">
        <f t="shared" si="18"/>
        <v>0</v>
      </c>
      <c r="G54" s="11">
        <f t="shared" si="19"/>
        <v>1757</v>
      </c>
      <c r="H54" s="11">
        <f t="shared" si="20"/>
        <v>0</v>
      </c>
      <c r="I54" s="65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</row>
    <row r="55" spans="1:61" s="10" customFormat="1" ht="22.5" customHeight="1">
      <c r="A55" s="12" t="s">
        <v>36</v>
      </c>
      <c r="B55" s="8">
        <v>26250</v>
      </c>
      <c r="C55" s="8"/>
      <c r="D55" s="8">
        <f t="shared" si="16"/>
        <v>26250</v>
      </c>
      <c r="E55" s="8">
        <f t="shared" si="17"/>
        <v>0</v>
      </c>
      <c r="F55" s="8">
        <f t="shared" si="18"/>
        <v>0</v>
      </c>
      <c r="G55" s="8">
        <f t="shared" si="19"/>
        <v>26250</v>
      </c>
      <c r="H55" s="8">
        <f t="shared" si="20"/>
        <v>0</v>
      </c>
      <c r="I55" s="67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</row>
    <row r="56" spans="1:61" s="10" customFormat="1" ht="21.75" customHeight="1">
      <c r="A56" s="12" t="s">
        <v>37</v>
      </c>
      <c r="B56" s="8">
        <v>900</v>
      </c>
      <c r="C56" s="8">
        <v>-900</v>
      </c>
      <c r="D56" s="8">
        <f t="shared" si="16"/>
        <v>0</v>
      </c>
      <c r="E56" s="8">
        <f t="shared" si="17"/>
        <v>-900</v>
      </c>
      <c r="F56" s="8">
        <f t="shared" si="18"/>
        <v>-900</v>
      </c>
      <c r="G56" s="8">
        <f t="shared" si="19"/>
        <v>0</v>
      </c>
      <c r="H56" s="8">
        <f t="shared" si="20"/>
        <v>-900</v>
      </c>
      <c r="I56" s="67" t="s">
        <v>155</v>
      </c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</row>
    <row r="57" spans="1:61" s="10" customFormat="1" ht="21" customHeight="1">
      <c r="A57" s="12" t="s">
        <v>38</v>
      </c>
      <c r="B57" s="8">
        <v>19689</v>
      </c>
      <c r="C57" s="8"/>
      <c r="D57" s="8">
        <f t="shared" si="16"/>
        <v>19689</v>
      </c>
      <c r="E57" s="8">
        <f t="shared" si="17"/>
        <v>0</v>
      </c>
      <c r="F57" s="8">
        <f t="shared" si="18"/>
        <v>0</v>
      </c>
      <c r="G57" s="8">
        <f t="shared" si="19"/>
        <v>19689</v>
      </c>
      <c r="H57" s="8">
        <f t="shared" si="20"/>
        <v>0</v>
      </c>
      <c r="I57" s="67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</row>
    <row r="58" spans="1:61" s="10" customFormat="1" ht="20.25" customHeight="1">
      <c r="A58" s="12" t="s">
        <v>132</v>
      </c>
      <c r="B58" s="11">
        <f>3713+225</f>
        <v>3938</v>
      </c>
      <c r="C58" s="11"/>
      <c r="D58" s="11">
        <f t="shared" si="16"/>
        <v>3938</v>
      </c>
      <c r="E58" s="11">
        <f t="shared" si="17"/>
        <v>0</v>
      </c>
      <c r="F58" s="11">
        <f t="shared" si="18"/>
        <v>0</v>
      </c>
      <c r="G58" s="11">
        <f t="shared" si="19"/>
        <v>3938</v>
      </c>
      <c r="H58" s="11">
        <f t="shared" si="20"/>
        <v>0</v>
      </c>
      <c r="I58" s="54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</row>
    <row r="59" spans="1:61" s="29" customFormat="1" ht="21.75" customHeight="1">
      <c r="A59" s="26" t="s">
        <v>39</v>
      </c>
      <c r="B59" s="27">
        <v>6750</v>
      </c>
      <c r="C59" s="27"/>
      <c r="D59" s="27">
        <f t="shared" si="16"/>
        <v>6750</v>
      </c>
      <c r="E59" s="27">
        <f t="shared" si="17"/>
        <v>0</v>
      </c>
      <c r="F59" s="27">
        <f t="shared" si="18"/>
        <v>0</v>
      </c>
      <c r="G59" s="27">
        <f t="shared" si="19"/>
        <v>6750</v>
      </c>
      <c r="H59" s="27">
        <f t="shared" si="20"/>
        <v>0</v>
      </c>
      <c r="I59" s="70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  <c r="AU59" s="28"/>
      <c r="AV59" s="28"/>
      <c r="AW59" s="28"/>
      <c r="AX59" s="28"/>
      <c r="AY59" s="28"/>
      <c r="AZ59" s="28"/>
      <c r="BA59" s="28"/>
      <c r="BB59" s="28"/>
      <c r="BC59" s="28"/>
      <c r="BD59" s="28"/>
      <c r="BE59" s="28"/>
      <c r="BF59" s="28"/>
      <c r="BG59" s="28"/>
      <c r="BH59" s="28"/>
      <c r="BI59" s="28"/>
    </row>
    <row r="60" spans="1:9" s="28" customFormat="1" ht="27.75" customHeight="1">
      <c r="A60" s="26" t="s">
        <v>40</v>
      </c>
      <c r="B60" s="27">
        <v>2000</v>
      </c>
      <c r="C60" s="27"/>
      <c r="D60" s="27">
        <f t="shared" si="16"/>
        <v>2000</v>
      </c>
      <c r="E60" s="27">
        <f t="shared" si="17"/>
        <v>0</v>
      </c>
      <c r="F60" s="27">
        <f t="shared" si="18"/>
        <v>0</v>
      </c>
      <c r="G60" s="27">
        <f t="shared" si="19"/>
        <v>2000</v>
      </c>
      <c r="H60" s="27">
        <f t="shared" si="20"/>
        <v>0</v>
      </c>
      <c r="I60" s="70"/>
    </row>
    <row r="61" spans="1:9" ht="21.75" customHeight="1">
      <c r="A61" s="10" t="s">
        <v>41</v>
      </c>
      <c r="B61" s="30">
        <v>21616</v>
      </c>
      <c r="C61" s="30"/>
      <c r="D61" s="30">
        <f t="shared" si="16"/>
        <v>21616</v>
      </c>
      <c r="E61" s="30">
        <f t="shared" si="17"/>
        <v>0</v>
      </c>
      <c r="F61" s="30">
        <f t="shared" si="18"/>
        <v>0</v>
      </c>
      <c r="G61" s="30">
        <f t="shared" si="19"/>
        <v>21616</v>
      </c>
      <c r="H61" s="30">
        <f t="shared" si="20"/>
        <v>0</v>
      </c>
      <c r="I61" s="71"/>
    </row>
    <row r="62" spans="1:9" ht="19.5" customHeight="1">
      <c r="A62" s="10" t="s">
        <v>42</v>
      </c>
      <c r="B62" s="27">
        <v>2600</v>
      </c>
      <c r="C62" s="27"/>
      <c r="D62" s="27">
        <f t="shared" si="16"/>
        <v>2600</v>
      </c>
      <c r="E62" s="27">
        <f t="shared" si="17"/>
        <v>0</v>
      </c>
      <c r="F62" s="27">
        <f t="shared" si="18"/>
        <v>0</v>
      </c>
      <c r="G62" s="27">
        <f t="shared" si="19"/>
        <v>2600</v>
      </c>
      <c r="H62" s="27">
        <f t="shared" si="20"/>
        <v>0</v>
      </c>
      <c r="I62" s="70"/>
    </row>
    <row r="63" spans="1:9" ht="21" customHeight="1">
      <c r="A63" s="10" t="s">
        <v>43</v>
      </c>
      <c r="B63" s="27">
        <f>1500+249</f>
        <v>1749</v>
      </c>
      <c r="C63" s="27"/>
      <c r="D63" s="27">
        <f t="shared" si="16"/>
        <v>1749</v>
      </c>
      <c r="E63" s="27">
        <f t="shared" si="17"/>
        <v>0</v>
      </c>
      <c r="F63" s="27">
        <f t="shared" si="18"/>
        <v>0</v>
      </c>
      <c r="G63" s="27">
        <f t="shared" si="19"/>
        <v>1749</v>
      </c>
      <c r="H63" s="11">
        <f t="shared" si="20"/>
        <v>0</v>
      </c>
      <c r="I63" s="70"/>
    </row>
    <row r="64" spans="1:9" ht="20.25" customHeight="1">
      <c r="A64" s="10" t="s">
        <v>128</v>
      </c>
      <c r="B64" s="27">
        <f>12000+6000</f>
        <v>18000</v>
      </c>
      <c r="C64" s="27">
        <v>4500</v>
      </c>
      <c r="D64" s="27">
        <f t="shared" si="16"/>
        <v>22500</v>
      </c>
      <c r="E64" s="27">
        <f t="shared" si="17"/>
        <v>4500</v>
      </c>
      <c r="F64" s="27">
        <f t="shared" si="18"/>
        <v>4500</v>
      </c>
      <c r="G64" s="27">
        <f t="shared" si="19"/>
        <v>22500</v>
      </c>
      <c r="H64" s="60">
        <f t="shared" si="20"/>
        <v>4500</v>
      </c>
      <c r="I64" s="70" t="s">
        <v>140</v>
      </c>
    </row>
    <row r="65" spans="1:9" ht="28.5" customHeight="1">
      <c r="A65" s="10" t="s">
        <v>194</v>
      </c>
      <c r="B65" s="27">
        <v>0</v>
      </c>
      <c r="C65" s="27">
        <v>2550</v>
      </c>
      <c r="D65" s="27">
        <f>+B65+C65</f>
        <v>2550</v>
      </c>
      <c r="E65" s="27">
        <f>+D65-B65</f>
        <v>2550</v>
      </c>
      <c r="F65" s="27">
        <f>+C65</f>
        <v>2550</v>
      </c>
      <c r="G65" s="27">
        <f>+D65</f>
        <v>2550</v>
      </c>
      <c r="H65" s="60">
        <f>+E65</f>
        <v>2550</v>
      </c>
      <c r="I65" s="70" t="s">
        <v>167</v>
      </c>
    </row>
    <row r="66" spans="1:9" ht="24.75" customHeight="1">
      <c r="A66" s="10" t="s">
        <v>44</v>
      </c>
      <c r="B66" s="27">
        <v>5050</v>
      </c>
      <c r="C66" s="27"/>
      <c r="D66" s="27">
        <f t="shared" si="16"/>
        <v>5050</v>
      </c>
      <c r="E66" s="27">
        <f t="shared" si="17"/>
        <v>0</v>
      </c>
      <c r="F66" s="27">
        <f t="shared" si="18"/>
        <v>0</v>
      </c>
      <c r="G66" s="27">
        <f t="shared" si="19"/>
        <v>5050</v>
      </c>
      <c r="H66" s="27">
        <f t="shared" si="20"/>
        <v>0</v>
      </c>
      <c r="I66" s="70"/>
    </row>
    <row r="67" spans="1:9" ht="16.5" customHeight="1">
      <c r="A67" s="10" t="s">
        <v>45</v>
      </c>
      <c r="B67" s="30">
        <v>6941</v>
      </c>
      <c r="C67" s="30"/>
      <c r="D67" s="30">
        <f t="shared" si="16"/>
        <v>6941</v>
      </c>
      <c r="E67" s="30">
        <f t="shared" si="17"/>
        <v>0</v>
      </c>
      <c r="F67" s="30">
        <f t="shared" si="18"/>
        <v>0</v>
      </c>
      <c r="G67" s="30">
        <f t="shared" si="19"/>
        <v>6941</v>
      </c>
      <c r="H67" s="30">
        <f t="shared" si="20"/>
        <v>0</v>
      </c>
      <c r="I67" s="71"/>
    </row>
    <row r="68" spans="1:9" ht="19.5" customHeight="1">
      <c r="A68" s="10" t="s">
        <v>46</v>
      </c>
      <c r="B68" s="27">
        <v>12000</v>
      </c>
      <c r="C68" s="27">
        <v>-12000</v>
      </c>
      <c r="D68" s="27">
        <f t="shared" si="16"/>
        <v>0</v>
      </c>
      <c r="E68" s="27">
        <f t="shared" si="17"/>
        <v>-12000</v>
      </c>
      <c r="F68" s="27">
        <f t="shared" si="18"/>
        <v>-12000</v>
      </c>
      <c r="G68" s="27">
        <f t="shared" si="19"/>
        <v>0</v>
      </c>
      <c r="H68" s="27">
        <f t="shared" si="20"/>
        <v>-12000</v>
      </c>
      <c r="I68" s="67" t="s">
        <v>168</v>
      </c>
    </row>
    <row r="69" spans="1:9" ht="18" customHeight="1">
      <c r="A69" s="10" t="s">
        <v>47</v>
      </c>
      <c r="B69" s="30">
        <v>12000</v>
      </c>
      <c r="C69" s="30">
        <v>6600</v>
      </c>
      <c r="D69" s="30">
        <f t="shared" si="16"/>
        <v>18600</v>
      </c>
      <c r="E69" s="30">
        <f t="shared" si="17"/>
        <v>6600</v>
      </c>
      <c r="F69" s="30">
        <f t="shared" si="18"/>
        <v>6600</v>
      </c>
      <c r="G69" s="30">
        <f t="shared" si="19"/>
        <v>18600</v>
      </c>
      <c r="H69" s="109">
        <f t="shared" si="20"/>
        <v>6600</v>
      </c>
      <c r="I69" s="67" t="s">
        <v>195</v>
      </c>
    </row>
    <row r="70" spans="1:9" ht="20.25" customHeight="1">
      <c r="A70" s="107" t="s">
        <v>48</v>
      </c>
      <c r="B70" s="33">
        <v>400</v>
      </c>
      <c r="C70" s="33">
        <v>496</v>
      </c>
      <c r="D70" s="33">
        <f t="shared" si="16"/>
        <v>896</v>
      </c>
      <c r="E70" s="33">
        <f t="shared" si="17"/>
        <v>496</v>
      </c>
      <c r="F70" s="33">
        <f t="shared" si="18"/>
        <v>496</v>
      </c>
      <c r="G70" s="33">
        <f t="shared" si="19"/>
        <v>896</v>
      </c>
      <c r="H70" s="33">
        <f t="shared" si="20"/>
        <v>496</v>
      </c>
      <c r="I70" s="108" t="s">
        <v>169</v>
      </c>
    </row>
    <row r="71" spans="1:9" ht="21.75" customHeight="1">
      <c r="A71" s="22" t="s">
        <v>49</v>
      </c>
      <c r="B71" s="13">
        <v>500</v>
      </c>
      <c r="C71" s="13"/>
      <c r="D71" s="13">
        <f t="shared" si="16"/>
        <v>500</v>
      </c>
      <c r="E71" s="13">
        <f t="shared" si="17"/>
        <v>0</v>
      </c>
      <c r="F71" s="13">
        <f t="shared" si="18"/>
        <v>0</v>
      </c>
      <c r="G71" s="13">
        <f t="shared" si="19"/>
        <v>500</v>
      </c>
      <c r="H71" s="13">
        <f t="shared" si="20"/>
        <v>0</v>
      </c>
      <c r="I71" s="64"/>
    </row>
    <row r="72" spans="1:9" ht="19.5" customHeight="1">
      <c r="A72" s="10" t="s">
        <v>50</v>
      </c>
      <c r="B72" s="13">
        <v>500</v>
      </c>
      <c r="C72" s="13"/>
      <c r="D72" s="13">
        <f t="shared" si="16"/>
        <v>500</v>
      </c>
      <c r="E72" s="13">
        <f t="shared" si="17"/>
        <v>0</v>
      </c>
      <c r="F72" s="13">
        <f t="shared" si="18"/>
        <v>0</v>
      </c>
      <c r="G72" s="13">
        <f t="shared" si="19"/>
        <v>500</v>
      </c>
      <c r="H72" s="13">
        <f t="shared" si="20"/>
        <v>0</v>
      </c>
      <c r="I72" s="64"/>
    </row>
    <row r="73" spans="1:9" ht="19.5" customHeight="1">
      <c r="A73" s="10" t="s">
        <v>51</v>
      </c>
      <c r="B73" s="13">
        <v>3000</v>
      </c>
      <c r="C73" s="13">
        <v>-3000</v>
      </c>
      <c r="D73" s="13">
        <f t="shared" si="16"/>
        <v>0</v>
      </c>
      <c r="E73" s="13">
        <f t="shared" si="17"/>
        <v>-3000</v>
      </c>
      <c r="F73" s="13">
        <f t="shared" si="18"/>
        <v>-3000</v>
      </c>
      <c r="G73" s="13">
        <f t="shared" si="19"/>
        <v>0</v>
      </c>
      <c r="H73" s="13">
        <f t="shared" si="20"/>
        <v>-3000</v>
      </c>
      <c r="I73" s="64" t="s">
        <v>164</v>
      </c>
    </row>
    <row r="74" spans="1:9" ht="19.5" customHeight="1">
      <c r="A74" s="10" t="s">
        <v>170</v>
      </c>
      <c r="B74" s="13">
        <v>2200</v>
      </c>
      <c r="C74" s="13"/>
      <c r="D74" s="13">
        <f t="shared" si="16"/>
        <v>2200</v>
      </c>
      <c r="E74" s="13">
        <f t="shared" si="17"/>
        <v>0</v>
      </c>
      <c r="F74" s="13">
        <f t="shared" si="18"/>
        <v>0</v>
      </c>
      <c r="G74" s="13">
        <f t="shared" si="19"/>
        <v>2200</v>
      </c>
      <c r="H74" s="11">
        <f t="shared" si="20"/>
        <v>0</v>
      </c>
      <c r="I74" s="64"/>
    </row>
    <row r="75" spans="1:9" ht="19.5" customHeight="1">
      <c r="A75" s="10" t="s">
        <v>129</v>
      </c>
      <c r="B75" s="13">
        <v>50</v>
      </c>
      <c r="C75" s="13"/>
      <c r="D75" s="13">
        <f t="shared" si="16"/>
        <v>50</v>
      </c>
      <c r="E75" s="13">
        <f t="shared" si="17"/>
        <v>0</v>
      </c>
      <c r="F75" s="13">
        <f t="shared" si="18"/>
        <v>0</v>
      </c>
      <c r="G75" s="13">
        <f t="shared" si="19"/>
        <v>50</v>
      </c>
      <c r="H75" s="11">
        <f t="shared" si="20"/>
        <v>0</v>
      </c>
      <c r="I75" s="64"/>
    </row>
    <row r="76" spans="1:9" ht="19.5" customHeight="1">
      <c r="A76" s="10" t="s">
        <v>138</v>
      </c>
      <c r="B76" s="13">
        <v>250</v>
      </c>
      <c r="C76" s="13"/>
      <c r="D76" s="13">
        <f t="shared" si="16"/>
        <v>250</v>
      </c>
      <c r="E76" s="13">
        <f t="shared" si="17"/>
        <v>0</v>
      </c>
      <c r="F76" s="13">
        <f t="shared" si="18"/>
        <v>0</v>
      </c>
      <c r="G76" s="13">
        <f t="shared" si="19"/>
        <v>250</v>
      </c>
      <c r="H76" s="11">
        <f t="shared" si="20"/>
        <v>0</v>
      </c>
      <c r="I76" s="64"/>
    </row>
    <row r="77" spans="1:9" ht="19.5" customHeight="1">
      <c r="A77" s="10" t="s">
        <v>139</v>
      </c>
      <c r="B77" s="13">
        <v>500</v>
      </c>
      <c r="C77" s="13"/>
      <c r="D77" s="13">
        <f>+B77+C77</f>
        <v>500</v>
      </c>
      <c r="E77" s="13">
        <f>+D77-B77</f>
        <v>0</v>
      </c>
      <c r="F77" s="13">
        <f aca="true" t="shared" si="21" ref="F77:H78">+C77</f>
        <v>0</v>
      </c>
      <c r="G77" s="13">
        <f t="shared" si="21"/>
        <v>500</v>
      </c>
      <c r="H77" s="11">
        <f t="shared" si="21"/>
        <v>0</v>
      </c>
      <c r="I77" s="64"/>
    </row>
    <row r="78" spans="1:9" ht="19.5" customHeight="1">
      <c r="A78" s="10" t="s">
        <v>156</v>
      </c>
      <c r="B78" s="13">
        <v>0</v>
      </c>
      <c r="C78" s="13">
        <v>500</v>
      </c>
      <c r="D78" s="13">
        <f>+B78+C78</f>
        <v>500</v>
      </c>
      <c r="E78" s="13">
        <f>+D78-B78</f>
        <v>500</v>
      </c>
      <c r="F78" s="13">
        <f t="shared" si="21"/>
        <v>500</v>
      </c>
      <c r="G78" s="13">
        <f t="shared" si="21"/>
        <v>500</v>
      </c>
      <c r="H78" s="60">
        <f t="shared" si="21"/>
        <v>500</v>
      </c>
      <c r="I78" s="54" t="s">
        <v>126</v>
      </c>
    </row>
    <row r="79" spans="1:9" ht="19.5" customHeight="1">
      <c r="A79" s="10" t="s">
        <v>171</v>
      </c>
      <c r="B79" s="13">
        <v>0</v>
      </c>
      <c r="C79" s="13">
        <v>469</v>
      </c>
      <c r="D79" s="13">
        <f t="shared" si="16"/>
        <v>469</v>
      </c>
      <c r="E79" s="13">
        <f t="shared" si="17"/>
        <v>469</v>
      </c>
      <c r="F79" s="13">
        <f t="shared" si="18"/>
        <v>469</v>
      </c>
      <c r="G79" s="13">
        <f t="shared" si="19"/>
        <v>469</v>
      </c>
      <c r="H79" s="60">
        <f t="shared" si="20"/>
        <v>469</v>
      </c>
      <c r="I79" s="54" t="s">
        <v>197</v>
      </c>
    </row>
    <row r="80" spans="1:61" s="19" customFormat="1" ht="24.75" customHeight="1">
      <c r="A80" s="16" t="s">
        <v>52</v>
      </c>
      <c r="B80" s="17">
        <f>SUM(B52:B79)</f>
        <v>150351</v>
      </c>
      <c r="C80" s="17">
        <f>SUM(C52:C79)</f>
        <v>-785</v>
      </c>
      <c r="D80" s="17">
        <f t="shared" si="16"/>
        <v>149566</v>
      </c>
      <c r="E80" s="17">
        <f t="shared" si="17"/>
        <v>-785</v>
      </c>
      <c r="F80" s="17">
        <f t="shared" si="18"/>
        <v>-785</v>
      </c>
      <c r="G80" s="17">
        <f t="shared" si="19"/>
        <v>149566</v>
      </c>
      <c r="H80" s="62">
        <f t="shared" si="20"/>
        <v>-785</v>
      </c>
      <c r="I80" s="6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/>
      <c r="AM80" s="18"/>
      <c r="AN80" s="18"/>
      <c r="AO80" s="18"/>
      <c r="AP80" s="18"/>
      <c r="AQ80" s="18"/>
      <c r="AR80" s="18"/>
      <c r="AS80" s="18"/>
      <c r="AT80" s="18"/>
      <c r="AU80" s="18"/>
      <c r="AV80" s="18"/>
      <c r="AW80" s="18"/>
      <c r="AX80" s="18"/>
      <c r="AY80" s="18"/>
      <c r="AZ80" s="18"/>
      <c r="BA80" s="18"/>
      <c r="BB80" s="18"/>
      <c r="BC80" s="18"/>
      <c r="BD80" s="18"/>
      <c r="BE80" s="18"/>
      <c r="BF80" s="18"/>
      <c r="BG80" s="18"/>
      <c r="BH80" s="18"/>
      <c r="BI80" s="18"/>
    </row>
    <row r="81" spans="1:61" s="19" customFormat="1" ht="24.75" customHeight="1">
      <c r="A81" s="3" t="s">
        <v>53</v>
      </c>
      <c r="B81" s="20"/>
      <c r="C81" s="20"/>
      <c r="D81" s="20">
        <f t="shared" si="16"/>
        <v>0</v>
      </c>
      <c r="E81" s="20">
        <f t="shared" si="17"/>
        <v>0</v>
      </c>
      <c r="F81" s="20"/>
      <c r="G81" s="20"/>
      <c r="H81" s="20"/>
      <c r="I81" s="61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  <c r="AL81" s="18"/>
      <c r="AM81" s="18"/>
      <c r="AN81" s="18"/>
      <c r="AO81" s="18"/>
      <c r="AP81" s="18"/>
      <c r="AQ81" s="18"/>
      <c r="AR81" s="18"/>
      <c r="AS81" s="18"/>
      <c r="AT81" s="18"/>
      <c r="AU81" s="18"/>
      <c r="AV81" s="18"/>
      <c r="AW81" s="18"/>
      <c r="AX81" s="18"/>
      <c r="AY81" s="18"/>
      <c r="AZ81" s="18"/>
      <c r="BA81" s="18"/>
      <c r="BB81" s="18"/>
      <c r="BC81" s="18"/>
      <c r="BD81" s="18"/>
      <c r="BE81" s="18"/>
      <c r="BF81" s="18"/>
      <c r="BG81" s="18"/>
      <c r="BH81" s="18"/>
      <c r="BI81" s="18"/>
    </row>
    <row r="82" spans="1:61" s="10" customFormat="1" ht="24.75" customHeight="1">
      <c r="A82" s="21" t="s">
        <v>54</v>
      </c>
      <c r="B82" s="11">
        <v>19</v>
      </c>
      <c r="C82" s="11"/>
      <c r="D82" s="11">
        <f t="shared" si="16"/>
        <v>19</v>
      </c>
      <c r="E82" s="11">
        <f t="shared" si="17"/>
        <v>0</v>
      </c>
      <c r="F82" s="11">
        <f aca="true" t="shared" si="22" ref="F82:H88">+C82</f>
        <v>0</v>
      </c>
      <c r="G82" s="11">
        <f t="shared" si="22"/>
        <v>19</v>
      </c>
      <c r="H82" s="11">
        <f t="shared" si="22"/>
        <v>0</v>
      </c>
      <c r="I82" s="65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</row>
    <row r="83" spans="1:61" s="10" customFormat="1" ht="24.75" customHeight="1">
      <c r="A83" s="21" t="s">
        <v>55</v>
      </c>
      <c r="B83" s="11">
        <f>20787+2341</f>
        <v>23128</v>
      </c>
      <c r="C83" s="11"/>
      <c r="D83" s="11">
        <f t="shared" si="16"/>
        <v>23128</v>
      </c>
      <c r="E83" s="11">
        <f t="shared" si="17"/>
        <v>0</v>
      </c>
      <c r="F83" s="11">
        <f t="shared" si="22"/>
        <v>0</v>
      </c>
      <c r="G83" s="11">
        <f t="shared" si="22"/>
        <v>23128</v>
      </c>
      <c r="H83" s="11">
        <f t="shared" si="22"/>
        <v>0</v>
      </c>
      <c r="I83" s="65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</row>
    <row r="84" spans="1:61" s="10" customFormat="1" ht="24.75" customHeight="1">
      <c r="A84" s="12" t="s">
        <v>56</v>
      </c>
      <c r="B84" s="11">
        <v>4500</v>
      </c>
      <c r="C84" s="11"/>
      <c r="D84" s="11">
        <f t="shared" si="16"/>
        <v>4500</v>
      </c>
      <c r="E84" s="11">
        <f t="shared" si="17"/>
        <v>0</v>
      </c>
      <c r="F84" s="11">
        <f t="shared" si="22"/>
        <v>0</v>
      </c>
      <c r="G84" s="11">
        <f t="shared" si="22"/>
        <v>4500</v>
      </c>
      <c r="H84" s="11">
        <f t="shared" si="22"/>
        <v>0</v>
      </c>
      <c r="I84" s="65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</row>
    <row r="85" spans="1:61" s="29" customFormat="1" ht="29.25" customHeight="1">
      <c r="A85" s="26" t="s">
        <v>57</v>
      </c>
      <c r="B85" s="30">
        <f>936983+182680</f>
        <v>1119663</v>
      </c>
      <c r="C85" s="30"/>
      <c r="D85" s="30">
        <f t="shared" si="16"/>
        <v>1119663</v>
      </c>
      <c r="E85" s="30">
        <f t="shared" si="17"/>
        <v>0</v>
      </c>
      <c r="F85" s="30">
        <f t="shared" si="22"/>
        <v>0</v>
      </c>
      <c r="G85" s="30">
        <f t="shared" si="22"/>
        <v>1119663</v>
      </c>
      <c r="H85" s="30">
        <f t="shared" si="22"/>
        <v>0</v>
      </c>
      <c r="I85" s="71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8"/>
      <c r="AO85" s="28"/>
      <c r="AP85" s="28"/>
      <c r="AQ85" s="28"/>
      <c r="AR85" s="28"/>
      <c r="AS85" s="28"/>
      <c r="AT85" s="28"/>
      <c r="AU85" s="28"/>
      <c r="AV85" s="28"/>
      <c r="AW85" s="28"/>
      <c r="AX85" s="28"/>
      <c r="AY85" s="28"/>
      <c r="AZ85" s="28"/>
      <c r="BA85" s="28"/>
      <c r="BB85" s="28"/>
      <c r="BC85" s="28"/>
      <c r="BD85" s="28"/>
      <c r="BE85" s="28"/>
      <c r="BF85" s="28"/>
      <c r="BG85" s="28"/>
      <c r="BH85" s="28"/>
      <c r="BI85" s="28"/>
    </row>
    <row r="86" spans="1:61" s="29" customFormat="1" ht="26.25" customHeight="1">
      <c r="A86" s="32" t="s">
        <v>173</v>
      </c>
      <c r="B86" s="27">
        <v>11768</v>
      </c>
      <c r="C86" s="27">
        <v>82500</v>
      </c>
      <c r="D86" s="27">
        <f t="shared" si="16"/>
        <v>94268</v>
      </c>
      <c r="E86" s="27">
        <f t="shared" si="17"/>
        <v>82500</v>
      </c>
      <c r="F86" s="27">
        <f t="shared" si="22"/>
        <v>82500</v>
      </c>
      <c r="G86" s="27">
        <f t="shared" si="22"/>
        <v>94268</v>
      </c>
      <c r="H86" s="60">
        <f t="shared" si="22"/>
        <v>82500</v>
      </c>
      <c r="I86" s="65" t="s">
        <v>174</v>
      </c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8"/>
      <c r="AS86" s="28"/>
      <c r="AT86" s="28"/>
      <c r="AU86" s="28"/>
      <c r="AV86" s="28"/>
      <c r="AW86" s="28"/>
      <c r="AX86" s="28"/>
      <c r="AY86" s="28"/>
      <c r="AZ86" s="28"/>
      <c r="BA86" s="28"/>
      <c r="BB86" s="28"/>
      <c r="BC86" s="28"/>
      <c r="BD86" s="28"/>
      <c r="BE86" s="28"/>
      <c r="BF86" s="28"/>
      <c r="BG86" s="28"/>
      <c r="BH86" s="28"/>
      <c r="BI86" s="28"/>
    </row>
    <row r="87" spans="1:9" ht="23.25" customHeight="1">
      <c r="A87" s="22" t="s">
        <v>58</v>
      </c>
      <c r="B87" s="13">
        <v>6750</v>
      </c>
      <c r="C87" s="13"/>
      <c r="D87" s="13">
        <f aca="true" t="shared" si="23" ref="D87:D120">+B87+C87</f>
        <v>6750</v>
      </c>
      <c r="E87" s="13">
        <f aca="true" t="shared" si="24" ref="E87:E120">+D87-B87</f>
        <v>0</v>
      </c>
      <c r="F87" s="13">
        <f t="shared" si="22"/>
        <v>0</v>
      </c>
      <c r="G87" s="13">
        <f t="shared" si="22"/>
        <v>6750</v>
      </c>
      <c r="H87" s="13">
        <f t="shared" si="22"/>
        <v>0</v>
      </c>
      <c r="I87" s="64"/>
    </row>
    <row r="88" spans="1:61" s="19" customFormat="1" ht="24.75" customHeight="1">
      <c r="A88" s="16" t="s">
        <v>59</v>
      </c>
      <c r="B88" s="17">
        <f>SUM(B82:B87)</f>
        <v>1165828</v>
      </c>
      <c r="C88" s="17">
        <f>SUM(C82:C87)</f>
        <v>82500</v>
      </c>
      <c r="D88" s="17">
        <f t="shared" si="23"/>
        <v>1248328</v>
      </c>
      <c r="E88" s="17">
        <f t="shared" si="24"/>
        <v>82500</v>
      </c>
      <c r="F88" s="17">
        <f t="shared" si="22"/>
        <v>82500</v>
      </c>
      <c r="G88" s="17">
        <f t="shared" si="22"/>
        <v>1248328</v>
      </c>
      <c r="H88" s="17">
        <f t="shared" si="22"/>
        <v>82500</v>
      </c>
      <c r="I88" s="6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18"/>
      <c r="AN88" s="18"/>
      <c r="AO88" s="18"/>
      <c r="AP88" s="18"/>
      <c r="AQ88" s="18"/>
      <c r="AR88" s="18"/>
      <c r="AS88" s="18"/>
      <c r="AT88" s="18"/>
      <c r="AU88" s="18"/>
      <c r="AV88" s="18"/>
      <c r="AW88" s="18"/>
      <c r="AX88" s="18"/>
      <c r="AY88" s="18"/>
      <c r="AZ88" s="18"/>
      <c r="BA88" s="18"/>
      <c r="BB88" s="18"/>
      <c r="BC88" s="18"/>
      <c r="BD88" s="18"/>
      <c r="BE88" s="18"/>
      <c r="BF88" s="18"/>
      <c r="BG88" s="18"/>
      <c r="BH88" s="18"/>
      <c r="BI88" s="18"/>
    </row>
    <row r="89" spans="1:61" s="19" customFormat="1" ht="24.75" customHeight="1">
      <c r="A89" s="3" t="s">
        <v>60</v>
      </c>
      <c r="B89" s="20"/>
      <c r="C89" s="20"/>
      <c r="D89" s="20"/>
      <c r="E89" s="20"/>
      <c r="F89" s="20"/>
      <c r="G89" s="20"/>
      <c r="H89" s="20"/>
      <c r="I89" s="61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18"/>
      <c r="AM89" s="18"/>
      <c r="AN89" s="18"/>
      <c r="AO89" s="18"/>
      <c r="AP89" s="18"/>
      <c r="AQ89" s="18"/>
      <c r="AR89" s="18"/>
      <c r="AS89" s="18"/>
      <c r="AT89" s="18"/>
      <c r="AU89" s="18"/>
      <c r="AV89" s="18"/>
      <c r="AW89" s="18"/>
      <c r="AX89" s="18"/>
      <c r="AY89" s="18"/>
      <c r="AZ89" s="18"/>
      <c r="BA89" s="18"/>
      <c r="BB89" s="18"/>
      <c r="BC89" s="18"/>
      <c r="BD89" s="18"/>
      <c r="BE89" s="18"/>
      <c r="BF89" s="18"/>
      <c r="BG89" s="18"/>
      <c r="BH89" s="18"/>
      <c r="BI89" s="18"/>
    </row>
    <row r="90" spans="1:61" s="10" customFormat="1" ht="21.75" customHeight="1">
      <c r="A90" s="12" t="s">
        <v>61</v>
      </c>
      <c r="B90" s="11">
        <v>325</v>
      </c>
      <c r="C90" s="11"/>
      <c r="D90" s="11">
        <f t="shared" si="23"/>
        <v>325</v>
      </c>
      <c r="E90" s="11">
        <f t="shared" si="24"/>
        <v>0</v>
      </c>
      <c r="F90" s="11">
        <f aca="true" t="shared" si="25" ref="F90:H94">+C90</f>
        <v>0</v>
      </c>
      <c r="G90" s="11">
        <f t="shared" si="25"/>
        <v>325</v>
      </c>
      <c r="H90" s="11">
        <f t="shared" si="25"/>
        <v>0</v>
      </c>
      <c r="I90" s="65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</row>
    <row r="91" spans="1:61" s="10" customFormat="1" ht="21.75" customHeight="1">
      <c r="A91" s="12" t="s">
        <v>62</v>
      </c>
      <c r="B91" s="11">
        <v>1842</v>
      </c>
      <c r="C91" s="11">
        <v>-680</v>
      </c>
      <c r="D91" s="11">
        <f t="shared" si="23"/>
        <v>1162</v>
      </c>
      <c r="E91" s="11">
        <f t="shared" si="24"/>
        <v>-680</v>
      </c>
      <c r="F91" s="11">
        <f t="shared" si="25"/>
        <v>-680</v>
      </c>
      <c r="G91" s="11">
        <f t="shared" si="25"/>
        <v>1162</v>
      </c>
      <c r="H91" s="11">
        <f t="shared" si="25"/>
        <v>-680</v>
      </c>
      <c r="I91" s="65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</row>
    <row r="92" spans="1:61" s="10" customFormat="1" ht="21.75" customHeight="1">
      <c r="A92" s="12" t="s">
        <v>63</v>
      </c>
      <c r="B92" s="11">
        <v>275</v>
      </c>
      <c r="C92" s="11"/>
      <c r="D92" s="11">
        <f t="shared" si="23"/>
        <v>275</v>
      </c>
      <c r="E92" s="11">
        <f t="shared" si="24"/>
        <v>0</v>
      </c>
      <c r="F92" s="11">
        <f t="shared" si="25"/>
        <v>0</v>
      </c>
      <c r="G92" s="11">
        <f t="shared" si="25"/>
        <v>275</v>
      </c>
      <c r="H92" s="11">
        <f t="shared" si="25"/>
        <v>0</v>
      </c>
      <c r="I92" s="65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</row>
    <row r="93" spans="1:9" ht="21.75" customHeight="1">
      <c r="A93" s="10" t="s">
        <v>124</v>
      </c>
      <c r="B93" s="13">
        <v>1500</v>
      </c>
      <c r="C93" s="13"/>
      <c r="D93" s="13">
        <f t="shared" si="23"/>
        <v>1500</v>
      </c>
      <c r="E93" s="13">
        <f t="shared" si="24"/>
        <v>0</v>
      </c>
      <c r="F93" s="13">
        <f t="shared" si="25"/>
        <v>0</v>
      </c>
      <c r="G93" s="13">
        <f t="shared" si="25"/>
        <v>1500</v>
      </c>
      <c r="H93" s="13">
        <f t="shared" si="25"/>
        <v>0</v>
      </c>
      <c r="I93" s="64"/>
    </row>
    <row r="94" spans="1:61" s="19" customFormat="1" ht="24.75" customHeight="1">
      <c r="A94" s="16" t="s">
        <v>64</v>
      </c>
      <c r="B94" s="17">
        <f>SUM(B90:B93)</f>
        <v>3942</v>
      </c>
      <c r="C94" s="17">
        <f>SUM(C90:C93)</f>
        <v>-680</v>
      </c>
      <c r="D94" s="17">
        <f t="shared" si="23"/>
        <v>3262</v>
      </c>
      <c r="E94" s="17">
        <f t="shared" si="24"/>
        <v>-680</v>
      </c>
      <c r="F94" s="17">
        <f t="shared" si="25"/>
        <v>-680</v>
      </c>
      <c r="G94" s="17">
        <f t="shared" si="25"/>
        <v>3262</v>
      </c>
      <c r="H94" s="17">
        <f t="shared" si="25"/>
        <v>-680</v>
      </c>
      <c r="I94" s="6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18"/>
      <c r="AG94" s="18"/>
      <c r="AH94" s="18"/>
      <c r="AI94" s="18"/>
      <c r="AJ94" s="18"/>
      <c r="AK94" s="18"/>
      <c r="AL94" s="18"/>
      <c r="AM94" s="18"/>
      <c r="AN94" s="18"/>
      <c r="AO94" s="18"/>
      <c r="AP94" s="18"/>
      <c r="AQ94" s="18"/>
      <c r="AR94" s="18"/>
      <c r="AS94" s="18"/>
      <c r="AT94" s="18"/>
      <c r="AU94" s="18"/>
      <c r="AV94" s="18"/>
      <c r="AW94" s="18"/>
      <c r="AX94" s="18"/>
      <c r="AY94" s="18"/>
      <c r="AZ94" s="18"/>
      <c r="BA94" s="18"/>
      <c r="BB94" s="18"/>
      <c r="BC94" s="18"/>
      <c r="BD94" s="18"/>
      <c r="BE94" s="18"/>
      <c r="BF94" s="18"/>
      <c r="BG94" s="18"/>
      <c r="BH94" s="18"/>
      <c r="BI94" s="18"/>
    </row>
    <row r="95" spans="1:61" s="19" customFormat="1" ht="24.75" customHeight="1">
      <c r="A95" s="3" t="s">
        <v>65</v>
      </c>
      <c r="B95" s="20"/>
      <c r="C95" s="20"/>
      <c r="D95" s="20"/>
      <c r="E95" s="20"/>
      <c r="F95" s="20"/>
      <c r="G95" s="20"/>
      <c r="H95" s="20"/>
      <c r="I95" s="61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18"/>
      <c r="AJ95" s="18"/>
      <c r="AK95" s="18"/>
      <c r="AL95" s="18"/>
      <c r="AM95" s="18"/>
      <c r="AN95" s="18"/>
      <c r="AO95" s="18"/>
      <c r="AP95" s="18"/>
      <c r="AQ95" s="18"/>
      <c r="AR95" s="18"/>
      <c r="AS95" s="18"/>
      <c r="AT95" s="18"/>
      <c r="AU95" s="18"/>
      <c r="AV95" s="18"/>
      <c r="AW95" s="18"/>
      <c r="AX95" s="18"/>
      <c r="AY95" s="18"/>
      <c r="AZ95" s="18"/>
      <c r="BA95" s="18"/>
      <c r="BB95" s="18"/>
      <c r="BC95" s="18"/>
      <c r="BD95" s="18"/>
      <c r="BE95" s="18"/>
      <c r="BF95" s="18"/>
      <c r="BG95" s="18"/>
      <c r="BH95" s="18"/>
      <c r="BI95" s="18"/>
    </row>
    <row r="96" spans="1:61" s="10" customFormat="1" ht="21.75" customHeight="1">
      <c r="A96" s="21" t="s">
        <v>66</v>
      </c>
      <c r="B96" s="8">
        <f>341+33887</f>
        <v>34228</v>
      </c>
      <c r="C96" s="8"/>
      <c r="D96" s="8">
        <f t="shared" si="23"/>
        <v>34228</v>
      </c>
      <c r="E96" s="8">
        <f t="shared" si="24"/>
        <v>0</v>
      </c>
      <c r="F96" s="8">
        <f aca="true" t="shared" si="26" ref="F96:H103">+C96</f>
        <v>0</v>
      </c>
      <c r="G96" s="8">
        <f t="shared" si="26"/>
        <v>34228</v>
      </c>
      <c r="H96" s="8">
        <f t="shared" si="26"/>
        <v>0</v>
      </c>
      <c r="I96" s="67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</row>
    <row r="97" spans="1:61" s="10" customFormat="1" ht="21.75" customHeight="1">
      <c r="A97" s="12" t="s">
        <v>67</v>
      </c>
      <c r="B97" s="8">
        <v>147488</v>
      </c>
      <c r="C97" s="8"/>
      <c r="D97" s="8">
        <f t="shared" si="23"/>
        <v>147488</v>
      </c>
      <c r="E97" s="8">
        <f t="shared" si="24"/>
        <v>0</v>
      </c>
      <c r="F97" s="8">
        <f t="shared" si="26"/>
        <v>0</v>
      </c>
      <c r="G97" s="8">
        <f t="shared" si="26"/>
        <v>147488</v>
      </c>
      <c r="H97" s="8">
        <f t="shared" si="26"/>
        <v>0</v>
      </c>
      <c r="I97" s="67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</row>
    <row r="98" spans="1:61" s="10" customFormat="1" ht="18.75" customHeight="1">
      <c r="A98" s="21" t="s">
        <v>68</v>
      </c>
      <c r="B98" s="11">
        <v>1231</v>
      </c>
      <c r="C98" s="11">
        <v>1009</v>
      </c>
      <c r="D98" s="11">
        <f t="shared" si="23"/>
        <v>2240</v>
      </c>
      <c r="E98" s="11">
        <f t="shared" si="24"/>
        <v>1009</v>
      </c>
      <c r="F98" s="11">
        <f t="shared" si="26"/>
        <v>1009</v>
      </c>
      <c r="G98" s="11">
        <f t="shared" si="26"/>
        <v>2240</v>
      </c>
      <c r="H98" s="60">
        <f t="shared" si="26"/>
        <v>1009</v>
      </c>
      <c r="I98" s="64" t="s">
        <v>169</v>
      </c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</row>
    <row r="99" spans="1:61" s="10" customFormat="1" ht="21.75" customHeight="1">
      <c r="A99" s="12" t="s">
        <v>69</v>
      </c>
      <c r="B99" s="11">
        <v>20091</v>
      </c>
      <c r="C99" s="11"/>
      <c r="D99" s="11">
        <f t="shared" si="23"/>
        <v>20091</v>
      </c>
      <c r="E99" s="11">
        <f t="shared" si="24"/>
        <v>0</v>
      </c>
      <c r="F99" s="11">
        <f t="shared" si="26"/>
        <v>0</v>
      </c>
      <c r="G99" s="11">
        <f t="shared" si="26"/>
        <v>20091</v>
      </c>
      <c r="H99" s="11">
        <f t="shared" si="26"/>
        <v>0</v>
      </c>
      <c r="I99" s="65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</row>
    <row r="100" spans="1:61" s="10" customFormat="1" ht="21.75" customHeight="1">
      <c r="A100" s="12" t="s">
        <v>70</v>
      </c>
      <c r="B100" s="8">
        <v>22470</v>
      </c>
      <c r="C100" s="8"/>
      <c r="D100" s="8">
        <f t="shared" si="23"/>
        <v>22470</v>
      </c>
      <c r="E100" s="8">
        <f t="shared" si="24"/>
        <v>0</v>
      </c>
      <c r="F100" s="8">
        <f t="shared" si="26"/>
        <v>0</v>
      </c>
      <c r="G100" s="8">
        <f t="shared" si="26"/>
        <v>22470</v>
      </c>
      <c r="H100" s="8">
        <f t="shared" si="26"/>
        <v>0</v>
      </c>
      <c r="I100" s="67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</row>
    <row r="101" spans="1:61" s="10" customFormat="1" ht="21.75" customHeight="1">
      <c r="A101" s="12" t="s">
        <v>71</v>
      </c>
      <c r="B101" s="11">
        <v>10023</v>
      </c>
      <c r="C101" s="11"/>
      <c r="D101" s="11">
        <f t="shared" si="23"/>
        <v>10023</v>
      </c>
      <c r="E101" s="11">
        <f t="shared" si="24"/>
        <v>0</v>
      </c>
      <c r="F101" s="11">
        <f t="shared" si="26"/>
        <v>0</v>
      </c>
      <c r="G101" s="11">
        <f t="shared" si="26"/>
        <v>10023</v>
      </c>
      <c r="H101" s="11">
        <f t="shared" si="26"/>
        <v>0</v>
      </c>
      <c r="I101" s="65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</row>
    <row r="102" spans="1:61" s="10" customFormat="1" ht="18.75" customHeight="1">
      <c r="A102" s="12" t="s">
        <v>133</v>
      </c>
      <c r="B102" s="11">
        <v>75</v>
      </c>
      <c r="C102" s="11"/>
      <c r="D102" s="11">
        <f t="shared" si="23"/>
        <v>75</v>
      </c>
      <c r="E102" s="11">
        <f t="shared" si="24"/>
        <v>0</v>
      </c>
      <c r="F102" s="11">
        <f t="shared" si="26"/>
        <v>0</v>
      </c>
      <c r="G102" s="11">
        <f t="shared" si="26"/>
        <v>75</v>
      </c>
      <c r="H102" s="11">
        <f t="shared" si="26"/>
        <v>0</v>
      </c>
      <c r="I102" s="65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</row>
    <row r="103" spans="1:61" s="19" customFormat="1" ht="24.75" customHeight="1">
      <c r="A103" s="16" t="s">
        <v>72</v>
      </c>
      <c r="B103" s="17">
        <f>SUM(B96:B102)</f>
        <v>235606</v>
      </c>
      <c r="C103" s="17">
        <f>SUM(C96:C102)</f>
        <v>1009</v>
      </c>
      <c r="D103" s="17">
        <f t="shared" si="23"/>
        <v>236615</v>
      </c>
      <c r="E103" s="17">
        <f t="shared" si="24"/>
        <v>1009</v>
      </c>
      <c r="F103" s="17">
        <f t="shared" si="26"/>
        <v>1009</v>
      </c>
      <c r="G103" s="17">
        <f t="shared" si="26"/>
        <v>236615</v>
      </c>
      <c r="H103" s="62">
        <f t="shared" si="26"/>
        <v>1009</v>
      </c>
      <c r="I103" s="6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F103" s="18"/>
      <c r="AG103" s="18"/>
      <c r="AH103" s="18"/>
      <c r="AI103" s="18"/>
      <c r="AJ103" s="18"/>
      <c r="AK103" s="18"/>
      <c r="AL103" s="18"/>
      <c r="AM103" s="18"/>
      <c r="AN103" s="18"/>
      <c r="AO103" s="18"/>
      <c r="AP103" s="18"/>
      <c r="AQ103" s="18"/>
      <c r="AR103" s="18"/>
      <c r="AS103" s="18"/>
      <c r="AT103" s="18"/>
      <c r="AU103" s="18"/>
      <c r="AV103" s="18"/>
      <c r="AW103" s="18"/>
      <c r="AX103" s="18"/>
      <c r="AY103" s="18"/>
      <c r="AZ103" s="18"/>
      <c r="BA103" s="18"/>
      <c r="BB103" s="18"/>
      <c r="BC103" s="18"/>
      <c r="BD103" s="18"/>
      <c r="BE103" s="18"/>
      <c r="BF103" s="18"/>
      <c r="BG103" s="18"/>
      <c r="BH103" s="18"/>
      <c r="BI103" s="18"/>
    </row>
    <row r="104" spans="1:61" s="19" customFormat="1" ht="24.75" customHeight="1">
      <c r="A104" s="3" t="s">
        <v>73</v>
      </c>
      <c r="B104" s="20"/>
      <c r="C104" s="20"/>
      <c r="D104" s="20"/>
      <c r="E104" s="20"/>
      <c r="F104" s="20"/>
      <c r="G104" s="20"/>
      <c r="H104" s="20"/>
      <c r="I104" s="61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  <c r="AA104" s="18"/>
      <c r="AB104" s="18"/>
      <c r="AC104" s="18"/>
      <c r="AD104" s="18"/>
      <c r="AE104" s="18"/>
      <c r="AF104" s="18"/>
      <c r="AG104" s="18"/>
      <c r="AH104" s="18"/>
      <c r="AI104" s="18"/>
      <c r="AJ104" s="18"/>
      <c r="AK104" s="18"/>
      <c r="AL104" s="18"/>
      <c r="AM104" s="18"/>
      <c r="AN104" s="18"/>
      <c r="AO104" s="18"/>
      <c r="AP104" s="18"/>
      <c r="AQ104" s="18"/>
      <c r="AR104" s="18"/>
      <c r="AS104" s="18"/>
      <c r="AT104" s="18"/>
      <c r="AU104" s="18"/>
      <c r="AV104" s="18"/>
      <c r="AW104" s="18"/>
      <c r="AX104" s="18"/>
      <c r="AY104" s="18"/>
      <c r="AZ104" s="18"/>
      <c r="BA104" s="18"/>
      <c r="BB104" s="18"/>
      <c r="BC104" s="18"/>
      <c r="BD104" s="18"/>
      <c r="BE104" s="18"/>
      <c r="BF104" s="18"/>
      <c r="BG104" s="18"/>
      <c r="BH104" s="18"/>
      <c r="BI104" s="18"/>
    </row>
    <row r="105" spans="1:61" s="10" customFormat="1" ht="21.75" customHeight="1">
      <c r="A105" s="21" t="s">
        <v>74</v>
      </c>
      <c r="B105" s="11">
        <v>6396</v>
      </c>
      <c r="C105" s="11"/>
      <c r="D105" s="11">
        <f t="shared" si="23"/>
        <v>6396</v>
      </c>
      <c r="E105" s="11">
        <f t="shared" si="24"/>
        <v>0</v>
      </c>
      <c r="F105" s="11">
        <f aca="true" t="shared" si="27" ref="F105:F116">+C105</f>
        <v>0</v>
      </c>
      <c r="G105" s="11">
        <f aca="true" t="shared" si="28" ref="G105:G116">+D105</f>
        <v>6396</v>
      </c>
      <c r="H105" s="11">
        <f aca="true" t="shared" si="29" ref="H105:H116">+E105</f>
        <v>0</v>
      </c>
      <c r="I105" s="65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</row>
    <row r="106" spans="1:61" s="10" customFormat="1" ht="21.75" customHeight="1">
      <c r="A106" s="12" t="s">
        <v>75</v>
      </c>
      <c r="B106" s="11">
        <f>3312-504-352</f>
        <v>2456</v>
      </c>
      <c r="C106" s="11"/>
      <c r="D106" s="11">
        <f t="shared" si="23"/>
        <v>2456</v>
      </c>
      <c r="E106" s="11">
        <f t="shared" si="24"/>
        <v>0</v>
      </c>
      <c r="F106" s="11">
        <f t="shared" si="27"/>
        <v>0</v>
      </c>
      <c r="G106" s="11">
        <f t="shared" si="28"/>
        <v>2456</v>
      </c>
      <c r="H106" s="11">
        <f t="shared" si="29"/>
        <v>0</v>
      </c>
      <c r="I106" s="65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</row>
    <row r="107" spans="1:61" s="10" customFormat="1" ht="21.75" customHeight="1">
      <c r="A107" s="12" t="s">
        <v>136</v>
      </c>
      <c r="B107" s="11">
        <v>51250</v>
      </c>
      <c r="C107" s="11"/>
      <c r="D107" s="11">
        <f t="shared" si="23"/>
        <v>51250</v>
      </c>
      <c r="E107" s="11">
        <f t="shared" si="24"/>
        <v>0</v>
      </c>
      <c r="F107" s="11">
        <f t="shared" si="27"/>
        <v>0</v>
      </c>
      <c r="G107" s="11">
        <f t="shared" si="28"/>
        <v>51250</v>
      </c>
      <c r="H107" s="11">
        <f t="shared" si="29"/>
        <v>0</v>
      </c>
      <c r="I107" s="65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</row>
    <row r="108" spans="1:61" s="10" customFormat="1" ht="21.75" customHeight="1">
      <c r="A108" s="21" t="s">
        <v>147</v>
      </c>
      <c r="B108" s="11">
        <v>1220</v>
      </c>
      <c r="C108" s="11"/>
      <c r="D108" s="11">
        <f t="shared" si="23"/>
        <v>1220</v>
      </c>
      <c r="E108" s="11">
        <f t="shared" si="24"/>
        <v>0</v>
      </c>
      <c r="F108" s="11">
        <f t="shared" si="27"/>
        <v>0</v>
      </c>
      <c r="G108" s="11">
        <f t="shared" si="28"/>
        <v>1220</v>
      </c>
      <c r="H108" s="11">
        <f t="shared" si="29"/>
        <v>0</v>
      </c>
      <c r="I108" s="65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9"/>
      <c r="BF108" s="9"/>
      <c r="BG108" s="9"/>
      <c r="BH108" s="9"/>
      <c r="BI108" s="9"/>
    </row>
    <row r="109" spans="1:61" s="10" customFormat="1" ht="21.75" customHeight="1">
      <c r="A109" s="21" t="s">
        <v>76</v>
      </c>
      <c r="B109" s="11">
        <v>8000</v>
      </c>
      <c r="C109" s="11"/>
      <c r="D109" s="11">
        <f t="shared" si="23"/>
        <v>8000</v>
      </c>
      <c r="E109" s="11">
        <f t="shared" si="24"/>
        <v>0</v>
      </c>
      <c r="F109" s="11">
        <f t="shared" si="27"/>
        <v>0</v>
      </c>
      <c r="G109" s="11">
        <f t="shared" si="28"/>
        <v>8000</v>
      </c>
      <c r="H109" s="11">
        <f t="shared" si="29"/>
        <v>0</v>
      </c>
      <c r="I109" s="65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</row>
    <row r="110" spans="1:61" s="29" customFormat="1" ht="21.75" customHeight="1">
      <c r="A110" s="26" t="s">
        <v>77</v>
      </c>
      <c r="B110" s="27">
        <v>20000</v>
      </c>
      <c r="C110" s="27"/>
      <c r="D110" s="27">
        <f t="shared" si="23"/>
        <v>20000</v>
      </c>
      <c r="E110" s="27">
        <f t="shared" si="24"/>
        <v>0</v>
      </c>
      <c r="F110" s="27">
        <f t="shared" si="27"/>
        <v>0</v>
      </c>
      <c r="G110" s="27">
        <f t="shared" si="28"/>
        <v>20000</v>
      </c>
      <c r="H110" s="27">
        <f t="shared" si="29"/>
        <v>0</v>
      </c>
      <c r="I110" s="70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  <c r="AF110" s="28"/>
      <c r="AG110" s="28"/>
      <c r="AH110" s="28"/>
      <c r="AI110" s="28"/>
      <c r="AJ110" s="28"/>
      <c r="AK110" s="28"/>
      <c r="AL110" s="28"/>
      <c r="AM110" s="28"/>
      <c r="AN110" s="28"/>
      <c r="AO110" s="28"/>
      <c r="AP110" s="28"/>
      <c r="AQ110" s="28"/>
      <c r="AR110" s="28"/>
      <c r="AS110" s="28"/>
      <c r="AT110" s="28"/>
      <c r="AU110" s="28"/>
      <c r="AV110" s="28"/>
      <c r="AW110" s="28"/>
      <c r="AX110" s="28"/>
      <c r="AY110" s="28"/>
      <c r="AZ110" s="28"/>
      <c r="BA110" s="28"/>
      <c r="BB110" s="28"/>
      <c r="BC110" s="28"/>
      <c r="BD110" s="28"/>
      <c r="BE110" s="28"/>
      <c r="BF110" s="28"/>
      <c r="BG110" s="28"/>
      <c r="BH110" s="28"/>
      <c r="BI110" s="28"/>
    </row>
    <row r="111" spans="1:9" ht="23.25" customHeight="1">
      <c r="A111" s="31" t="s">
        <v>78</v>
      </c>
      <c r="B111" s="13">
        <v>150</v>
      </c>
      <c r="C111" s="13"/>
      <c r="D111" s="13">
        <f t="shared" si="23"/>
        <v>150</v>
      </c>
      <c r="E111" s="13">
        <f t="shared" si="24"/>
        <v>0</v>
      </c>
      <c r="F111" s="13">
        <f t="shared" si="27"/>
        <v>0</v>
      </c>
      <c r="G111" s="13">
        <f t="shared" si="28"/>
        <v>150</v>
      </c>
      <c r="H111" s="13">
        <f t="shared" si="29"/>
        <v>0</v>
      </c>
      <c r="I111" s="64"/>
    </row>
    <row r="112" spans="1:9" ht="24.75" customHeight="1">
      <c r="A112" s="31" t="s">
        <v>79</v>
      </c>
      <c r="B112" s="13">
        <v>200</v>
      </c>
      <c r="C112" s="13"/>
      <c r="D112" s="13">
        <f t="shared" si="23"/>
        <v>200</v>
      </c>
      <c r="E112" s="13">
        <f t="shared" si="24"/>
        <v>0</v>
      </c>
      <c r="F112" s="13">
        <f t="shared" si="27"/>
        <v>0</v>
      </c>
      <c r="G112" s="13">
        <f t="shared" si="28"/>
        <v>200</v>
      </c>
      <c r="H112" s="13">
        <f t="shared" si="29"/>
        <v>0</v>
      </c>
      <c r="I112" s="64"/>
    </row>
    <row r="113" spans="1:61" s="32" customFormat="1" ht="21.75" customHeight="1">
      <c r="A113" s="53" t="s">
        <v>146</v>
      </c>
      <c r="B113" s="81">
        <v>3000</v>
      </c>
      <c r="C113" s="81">
        <v>-350</v>
      </c>
      <c r="D113" s="81">
        <f>+B113+C113</f>
        <v>2650</v>
      </c>
      <c r="E113" s="81">
        <f>+D113-B113</f>
        <v>-350</v>
      </c>
      <c r="F113" s="81">
        <f aca="true" t="shared" si="30" ref="F113:H114">+C113</f>
        <v>-350</v>
      </c>
      <c r="G113" s="81">
        <f t="shared" si="30"/>
        <v>2650</v>
      </c>
      <c r="H113" s="60">
        <f t="shared" si="30"/>
        <v>-350</v>
      </c>
      <c r="I113" s="80"/>
      <c r="J113" s="56"/>
      <c r="K113" s="56"/>
      <c r="L113" s="56"/>
      <c r="M113" s="56"/>
      <c r="N113" s="56"/>
      <c r="O113" s="56"/>
      <c r="P113" s="56"/>
      <c r="Q113" s="56"/>
      <c r="R113" s="56"/>
      <c r="S113" s="56"/>
      <c r="T113" s="56"/>
      <c r="U113" s="56"/>
      <c r="V113" s="56"/>
      <c r="W113" s="56"/>
      <c r="X113" s="56"/>
      <c r="Y113" s="56"/>
      <c r="Z113" s="56"/>
      <c r="AA113" s="56"/>
      <c r="AB113" s="56"/>
      <c r="AC113" s="56"/>
      <c r="AD113" s="56"/>
      <c r="AE113" s="56"/>
      <c r="AF113" s="56"/>
      <c r="AG113" s="56"/>
      <c r="AH113" s="56"/>
      <c r="AI113" s="56"/>
      <c r="AJ113" s="56"/>
      <c r="AK113" s="56"/>
      <c r="AL113" s="56"/>
      <c r="AM113" s="56"/>
      <c r="AN113" s="56"/>
      <c r="AO113" s="56"/>
      <c r="AP113" s="56"/>
      <c r="AQ113" s="56"/>
      <c r="AR113" s="56"/>
      <c r="AS113" s="56"/>
      <c r="AT113" s="56"/>
      <c r="AU113" s="56"/>
      <c r="AV113" s="56"/>
      <c r="AW113" s="56"/>
      <c r="AX113" s="56"/>
      <c r="AY113" s="56"/>
      <c r="AZ113" s="56"/>
      <c r="BA113" s="56"/>
      <c r="BB113" s="56"/>
      <c r="BC113" s="56"/>
      <c r="BD113" s="56"/>
      <c r="BE113" s="56"/>
      <c r="BF113" s="56"/>
      <c r="BG113" s="56"/>
      <c r="BH113" s="56"/>
      <c r="BI113" s="56"/>
    </row>
    <row r="114" spans="1:61" s="32" customFormat="1" ht="21.75" customHeight="1">
      <c r="A114" s="53" t="s">
        <v>186</v>
      </c>
      <c r="B114" s="81">
        <v>0</v>
      </c>
      <c r="C114" s="81">
        <v>695</v>
      </c>
      <c r="D114" s="81">
        <f>+B114+C114</f>
        <v>695</v>
      </c>
      <c r="E114" s="81">
        <f>+D114-B114</f>
        <v>695</v>
      </c>
      <c r="F114" s="81">
        <f t="shared" si="30"/>
        <v>695</v>
      </c>
      <c r="G114" s="81">
        <f t="shared" si="30"/>
        <v>695</v>
      </c>
      <c r="H114" s="60">
        <f t="shared" si="30"/>
        <v>695</v>
      </c>
      <c r="I114" s="80" t="s">
        <v>187</v>
      </c>
      <c r="J114" s="56"/>
      <c r="K114" s="56"/>
      <c r="L114" s="56"/>
      <c r="M114" s="56"/>
      <c r="N114" s="56"/>
      <c r="O114" s="56"/>
      <c r="P114" s="56"/>
      <c r="Q114" s="56"/>
      <c r="R114" s="56"/>
      <c r="S114" s="56"/>
      <c r="T114" s="56"/>
      <c r="U114" s="56"/>
      <c r="V114" s="56"/>
      <c r="W114" s="56"/>
      <c r="X114" s="56"/>
      <c r="Y114" s="56"/>
      <c r="Z114" s="56"/>
      <c r="AA114" s="56"/>
      <c r="AB114" s="56"/>
      <c r="AC114" s="56"/>
      <c r="AD114" s="56"/>
      <c r="AE114" s="56"/>
      <c r="AF114" s="56"/>
      <c r="AG114" s="56"/>
      <c r="AH114" s="56"/>
      <c r="AI114" s="56"/>
      <c r="AJ114" s="56"/>
      <c r="AK114" s="56"/>
      <c r="AL114" s="56"/>
      <c r="AM114" s="56"/>
      <c r="AN114" s="56"/>
      <c r="AO114" s="56"/>
      <c r="AP114" s="56"/>
      <c r="AQ114" s="56"/>
      <c r="AR114" s="56"/>
      <c r="AS114" s="56"/>
      <c r="AT114" s="56"/>
      <c r="AU114" s="56"/>
      <c r="AV114" s="56"/>
      <c r="AW114" s="56"/>
      <c r="AX114" s="56"/>
      <c r="AY114" s="56"/>
      <c r="AZ114" s="56"/>
      <c r="BA114" s="56"/>
      <c r="BB114" s="56"/>
      <c r="BC114" s="56"/>
      <c r="BD114" s="56"/>
      <c r="BE114" s="56"/>
      <c r="BF114" s="56"/>
      <c r="BG114" s="56"/>
      <c r="BH114" s="56"/>
      <c r="BI114" s="56"/>
    </row>
    <row r="115" spans="1:61" s="32" customFormat="1" ht="21.75" customHeight="1">
      <c r="A115" s="55" t="s">
        <v>175</v>
      </c>
      <c r="B115" s="104">
        <v>0</v>
      </c>
      <c r="C115" s="104">
        <v>470</v>
      </c>
      <c r="D115" s="104">
        <f t="shared" si="23"/>
        <v>470</v>
      </c>
      <c r="E115" s="104">
        <f t="shared" si="24"/>
        <v>470</v>
      </c>
      <c r="F115" s="104">
        <f t="shared" si="27"/>
        <v>470</v>
      </c>
      <c r="G115" s="104">
        <f t="shared" si="28"/>
        <v>470</v>
      </c>
      <c r="H115" s="60">
        <f t="shared" si="29"/>
        <v>470</v>
      </c>
      <c r="I115" s="105" t="s">
        <v>172</v>
      </c>
      <c r="J115" s="56"/>
      <c r="K115" s="56"/>
      <c r="L115" s="56"/>
      <c r="M115" s="56"/>
      <c r="N115" s="56"/>
      <c r="O115" s="56"/>
      <c r="P115" s="56"/>
      <c r="Q115" s="56"/>
      <c r="R115" s="56"/>
      <c r="S115" s="56"/>
      <c r="T115" s="56"/>
      <c r="U115" s="56"/>
      <c r="V115" s="56"/>
      <c r="W115" s="56"/>
      <c r="X115" s="56"/>
      <c r="Y115" s="56"/>
      <c r="Z115" s="56"/>
      <c r="AA115" s="56"/>
      <c r="AB115" s="56"/>
      <c r="AC115" s="56"/>
      <c r="AD115" s="56"/>
      <c r="AE115" s="56"/>
      <c r="AF115" s="56"/>
      <c r="AG115" s="56"/>
      <c r="AH115" s="56"/>
      <c r="AI115" s="56"/>
      <c r="AJ115" s="56"/>
      <c r="AK115" s="56"/>
      <c r="AL115" s="56"/>
      <c r="AM115" s="56"/>
      <c r="AN115" s="56"/>
      <c r="AO115" s="56"/>
      <c r="AP115" s="56"/>
      <c r="AQ115" s="56"/>
      <c r="AR115" s="56"/>
      <c r="AS115" s="56"/>
      <c r="AT115" s="56"/>
      <c r="AU115" s="56"/>
      <c r="AV115" s="56"/>
      <c r="AW115" s="56"/>
      <c r="AX115" s="56"/>
      <c r="AY115" s="56"/>
      <c r="AZ115" s="56"/>
      <c r="BA115" s="56"/>
      <c r="BB115" s="56"/>
      <c r="BC115" s="56"/>
      <c r="BD115" s="56"/>
      <c r="BE115" s="56"/>
      <c r="BF115" s="56"/>
      <c r="BG115" s="56"/>
      <c r="BH115" s="56"/>
      <c r="BI115" s="56"/>
    </row>
    <row r="116" spans="1:61" s="19" customFormat="1" ht="24.75" customHeight="1">
      <c r="A116" s="16" t="s">
        <v>80</v>
      </c>
      <c r="B116" s="17">
        <f>SUM(B105:B115)</f>
        <v>92672</v>
      </c>
      <c r="C116" s="17">
        <f>SUM(C105:C115)</f>
        <v>815</v>
      </c>
      <c r="D116" s="17">
        <f t="shared" si="23"/>
        <v>93487</v>
      </c>
      <c r="E116" s="17">
        <f t="shared" si="24"/>
        <v>815</v>
      </c>
      <c r="F116" s="17">
        <f t="shared" si="27"/>
        <v>815</v>
      </c>
      <c r="G116" s="17">
        <f t="shared" si="28"/>
        <v>93487</v>
      </c>
      <c r="H116" s="17">
        <f t="shared" si="29"/>
        <v>815</v>
      </c>
      <c r="I116" s="6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18"/>
      <c r="AA116" s="18"/>
      <c r="AB116" s="18"/>
      <c r="AC116" s="18"/>
      <c r="AD116" s="18"/>
      <c r="AE116" s="18"/>
      <c r="AF116" s="18"/>
      <c r="AG116" s="18"/>
      <c r="AH116" s="18"/>
      <c r="AI116" s="18"/>
      <c r="AJ116" s="18"/>
      <c r="AK116" s="18"/>
      <c r="AL116" s="18"/>
      <c r="AM116" s="18"/>
      <c r="AN116" s="18"/>
      <c r="AO116" s="18"/>
      <c r="AP116" s="18"/>
      <c r="AQ116" s="18"/>
      <c r="AR116" s="18"/>
      <c r="AS116" s="18"/>
      <c r="AT116" s="18"/>
      <c r="AU116" s="18"/>
      <c r="AV116" s="18"/>
      <c r="AW116" s="18"/>
      <c r="AX116" s="18"/>
      <c r="AY116" s="18"/>
      <c r="AZ116" s="18"/>
      <c r="BA116" s="18"/>
      <c r="BB116" s="18"/>
      <c r="BC116" s="18"/>
      <c r="BD116" s="18"/>
      <c r="BE116" s="18"/>
      <c r="BF116" s="18"/>
      <c r="BG116" s="18"/>
      <c r="BH116" s="18"/>
      <c r="BI116" s="18"/>
    </row>
    <row r="117" spans="1:61" s="19" customFormat="1" ht="24.75" customHeight="1">
      <c r="A117" s="3" t="s">
        <v>81</v>
      </c>
      <c r="B117" s="20"/>
      <c r="C117" s="20"/>
      <c r="D117" s="20"/>
      <c r="E117" s="20"/>
      <c r="F117" s="20"/>
      <c r="G117" s="20"/>
      <c r="H117" s="20"/>
      <c r="I117" s="61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8"/>
      <c r="AA117" s="18"/>
      <c r="AB117" s="18"/>
      <c r="AC117" s="18"/>
      <c r="AD117" s="18"/>
      <c r="AE117" s="18"/>
      <c r="AF117" s="18"/>
      <c r="AG117" s="18"/>
      <c r="AH117" s="18"/>
      <c r="AI117" s="18"/>
      <c r="AJ117" s="18"/>
      <c r="AK117" s="18"/>
      <c r="AL117" s="18"/>
      <c r="AM117" s="18"/>
      <c r="AN117" s="18"/>
      <c r="AO117" s="18"/>
      <c r="AP117" s="18"/>
      <c r="AQ117" s="18"/>
      <c r="AR117" s="18"/>
      <c r="AS117" s="18"/>
      <c r="AT117" s="18"/>
      <c r="AU117" s="18"/>
      <c r="AV117" s="18"/>
      <c r="AW117" s="18"/>
      <c r="AX117" s="18"/>
      <c r="AY117" s="18"/>
      <c r="AZ117" s="18"/>
      <c r="BA117" s="18"/>
      <c r="BB117" s="18"/>
      <c r="BC117" s="18"/>
      <c r="BD117" s="18"/>
      <c r="BE117" s="18"/>
      <c r="BF117" s="18"/>
      <c r="BG117" s="18"/>
      <c r="BH117" s="18"/>
      <c r="BI117" s="18"/>
    </row>
    <row r="118" spans="1:61" s="10" customFormat="1" ht="21" customHeight="1">
      <c r="A118" s="21" t="s">
        <v>82</v>
      </c>
      <c r="B118" s="81">
        <f>2723+112-79</f>
        <v>2756</v>
      </c>
      <c r="C118" s="81"/>
      <c r="D118" s="81">
        <f t="shared" si="23"/>
        <v>2756</v>
      </c>
      <c r="E118" s="81">
        <f t="shared" si="24"/>
        <v>0</v>
      </c>
      <c r="F118" s="81">
        <f aca="true" t="shared" si="31" ref="F118:H123">+C118</f>
        <v>0</v>
      </c>
      <c r="G118" s="81">
        <f t="shared" si="31"/>
        <v>2756</v>
      </c>
      <c r="H118" s="81">
        <f t="shared" si="31"/>
        <v>0</v>
      </c>
      <c r="I118" s="80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</row>
    <row r="119" spans="1:61" s="10" customFormat="1" ht="21" customHeight="1">
      <c r="A119" s="12" t="s">
        <v>83</v>
      </c>
      <c r="B119" s="11">
        <v>80</v>
      </c>
      <c r="C119" s="11"/>
      <c r="D119" s="11">
        <f t="shared" si="23"/>
        <v>80</v>
      </c>
      <c r="E119" s="11">
        <f t="shared" si="24"/>
        <v>0</v>
      </c>
      <c r="F119" s="11">
        <f t="shared" si="31"/>
        <v>0</v>
      </c>
      <c r="G119" s="11">
        <f t="shared" si="31"/>
        <v>80</v>
      </c>
      <c r="H119" s="11">
        <f t="shared" si="31"/>
        <v>0</v>
      </c>
      <c r="I119" s="65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  <c r="BH119" s="9"/>
      <c r="BI119" s="9"/>
    </row>
    <row r="120" spans="1:61" s="10" customFormat="1" ht="21" customHeight="1">
      <c r="A120" s="12" t="s">
        <v>84</v>
      </c>
      <c r="B120" s="11">
        <v>501</v>
      </c>
      <c r="C120" s="11"/>
      <c r="D120" s="11">
        <f t="shared" si="23"/>
        <v>501</v>
      </c>
      <c r="E120" s="11">
        <f t="shared" si="24"/>
        <v>0</v>
      </c>
      <c r="F120" s="11">
        <f t="shared" si="31"/>
        <v>0</v>
      </c>
      <c r="G120" s="11">
        <f t="shared" si="31"/>
        <v>501</v>
      </c>
      <c r="H120" s="11">
        <f t="shared" si="31"/>
        <v>0</v>
      </c>
      <c r="I120" s="65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  <c r="BH120" s="9"/>
      <c r="BI120" s="9"/>
    </row>
    <row r="121" spans="1:61" s="10" customFormat="1" ht="24" customHeight="1">
      <c r="A121" s="12" t="s">
        <v>85</v>
      </c>
      <c r="B121" s="11">
        <f>625+200</f>
        <v>825</v>
      </c>
      <c r="C121" s="11"/>
      <c r="D121" s="11">
        <f>+B121+C121</f>
        <v>825</v>
      </c>
      <c r="E121" s="11">
        <f>+D121-B121</f>
        <v>0</v>
      </c>
      <c r="F121" s="11">
        <f t="shared" si="31"/>
        <v>0</v>
      </c>
      <c r="G121" s="11">
        <f t="shared" si="31"/>
        <v>825</v>
      </c>
      <c r="H121" s="11">
        <f t="shared" si="31"/>
        <v>0</v>
      </c>
      <c r="I121" s="65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F121" s="9"/>
      <c r="BG121" s="9"/>
      <c r="BH121" s="9"/>
      <c r="BI121" s="9"/>
    </row>
    <row r="122" spans="1:9" ht="22.5" customHeight="1">
      <c r="A122" s="22" t="s">
        <v>134</v>
      </c>
      <c r="B122" s="13">
        <f>1500+763</f>
        <v>2263</v>
      </c>
      <c r="C122" s="13"/>
      <c r="D122" s="13">
        <f>+B122+C122</f>
        <v>2263</v>
      </c>
      <c r="E122" s="13">
        <f>+D122-B122</f>
        <v>0</v>
      </c>
      <c r="F122" s="13">
        <f t="shared" si="31"/>
        <v>0</v>
      </c>
      <c r="G122" s="13">
        <f t="shared" si="31"/>
        <v>2263</v>
      </c>
      <c r="H122" s="11">
        <f t="shared" si="31"/>
        <v>0</v>
      </c>
      <c r="I122" s="54"/>
    </row>
    <row r="123" spans="1:61" s="19" customFormat="1" ht="24.75" customHeight="1">
      <c r="A123" s="16" t="s">
        <v>86</v>
      </c>
      <c r="B123" s="17">
        <f>SUM(B118:B122)</f>
        <v>6425</v>
      </c>
      <c r="C123" s="17">
        <f>SUM(C118:C122)</f>
        <v>0</v>
      </c>
      <c r="D123" s="17">
        <f>+B123+C123</f>
        <v>6425</v>
      </c>
      <c r="E123" s="17">
        <f>+D123-B123</f>
        <v>0</v>
      </c>
      <c r="F123" s="17">
        <f t="shared" si="31"/>
        <v>0</v>
      </c>
      <c r="G123" s="17">
        <f t="shared" si="31"/>
        <v>6425</v>
      </c>
      <c r="H123" s="17">
        <f t="shared" si="31"/>
        <v>0</v>
      </c>
      <c r="I123" s="6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8"/>
      <c r="Z123" s="18"/>
      <c r="AA123" s="18"/>
      <c r="AB123" s="18"/>
      <c r="AC123" s="18"/>
      <c r="AD123" s="18"/>
      <c r="AE123" s="18"/>
      <c r="AF123" s="18"/>
      <c r="AG123" s="18"/>
      <c r="AH123" s="18"/>
      <c r="AI123" s="18"/>
      <c r="AJ123" s="18"/>
      <c r="AK123" s="18"/>
      <c r="AL123" s="18"/>
      <c r="AM123" s="18"/>
      <c r="AN123" s="18"/>
      <c r="AO123" s="18"/>
      <c r="AP123" s="18"/>
      <c r="AQ123" s="18"/>
      <c r="AR123" s="18"/>
      <c r="AS123" s="18"/>
      <c r="AT123" s="18"/>
      <c r="AU123" s="18"/>
      <c r="AV123" s="18"/>
      <c r="AW123" s="18"/>
      <c r="AX123" s="18"/>
      <c r="AY123" s="18"/>
      <c r="AZ123" s="18"/>
      <c r="BA123" s="18"/>
      <c r="BB123" s="18"/>
      <c r="BC123" s="18"/>
      <c r="BD123" s="18"/>
      <c r="BE123" s="18"/>
      <c r="BF123" s="18"/>
      <c r="BG123" s="18"/>
      <c r="BH123" s="18"/>
      <c r="BI123" s="18"/>
    </row>
    <row r="124" spans="1:61" s="19" customFormat="1" ht="24.75" customHeight="1">
      <c r="A124" s="3" t="s">
        <v>87</v>
      </c>
      <c r="B124" s="34"/>
      <c r="C124" s="34"/>
      <c r="D124" s="34"/>
      <c r="E124" s="34"/>
      <c r="F124" s="34"/>
      <c r="G124" s="34"/>
      <c r="H124" s="34"/>
      <c r="I124" s="61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18"/>
      <c r="Z124" s="18"/>
      <c r="AA124" s="18"/>
      <c r="AB124" s="18"/>
      <c r="AC124" s="18"/>
      <c r="AD124" s="18"/>
      <c r="AE124" s="18"/>
      <c r="AF124" s="18"/>
      <c r="AG124" s="18"/>
      <c r="AH124" s="18"/>
      <c r="AI124" s="18"/>
      <c r="AJ124" s="18"/>
      <c r="AK124" s="18"/>
      <c r="AL124" s="18"/>
      <c r="AM124" s="18"/>
      <c r="AN124" s="18"/>
      <c r="AO124" s="18"/>
      <c r="AP124" s="18"/>
      <c r="AQ124" s="18"/>
      <c r="AR124" s="18"/>
      <c r="AS124" s="18"/>
      <c r="AT124" s="18"/>
      <c r="AU124" s="18"/>
      <c r="AV124" s="18"/>
      <c r="AW124" s="18"/>
      <c r="AX124" s="18"/>
      <c r="AY124" s="18"/>
      <c r="AZ124" s="18"/>
      <c r="BA124" s="18"/>
      <c r="BB124" s="18"/>
      <c r="BC124" s="18"/>
      <c r="BD124" s="18"/>
      <c r="BE124" s="18"/>
      <c r="BF124" s="18"/>
      <c r="BG124" s="18"/>
      <c r="BH124" s="18"/>
      <c r="BI124" s="18"/>
    </row>
    <row r="125" spans="1:61" s="10" customFormat="1" ht="19.5" customHeight="1">
      <c r="A125" s="21" t="s">
        <v>88</v>
      </c>
      <c r="B125" s="11">
        <v>2225</v>
      </c>
      <c r="C125" s="11"/>
      <c r="D125" s="11">
        <f>+B125+C125</f>
        <v>2225</v>
      </c>
      <c r="E125" s="11">
        <f>+D125-B125</f>
        <v>0</v>
      </c>
      <c r="F125" s="11">
        <f aca="true" t="shared" si="32" ref="F125:H128">+C125</f>
        <v>0</v>
      </c>
      <c r="G125" s="11">
        <f t="shared" si="32"/>
        <v>2225</v>
      </c>
      <c r="H125" s="11">
        <f t="shared" si="32"/>
        <v>0</v>
      </c>
      <c r="I125" s="65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9"/>
      <c r="BB125" s="9"/>
      <c r="BC125" s="9"/>
      <c r="BD125" s="9"/>
      <c r="BE125" s="9"/>
      <c r="BF125" s="9"/>
      <c r="BG125" s="9"/>
      <c r="BH125" s="9"/>
      <c r="BI125" s="9"/>
    </row>
    <row r="126" spans="1:61" s="10" customFormat="1" ht="28.5" customHeight="1">
      <c r="A126" s="12" t="s">
        <v>135</v>
      </c>
      <c r="B126" s="8">
        <v>745</v>
      </c>
      <c r="C126" s="8"/>
      <c r="D126" s="8">
        <f>+B126+C126</f>
        <v>745</v>
      </c>
      <c r="E126" s="8">
        <f>+D126-B126</f>
        <v>0</v>
      </c>
      <c r="F126" s="8">
        <f t="shared" si="32"/>
        <v>0</v>
      </c>
      <c r="G126" s="8">
        <f t="shared" si="32"/>
        <v>745</v>
      </c>
      <c r="H126" s="8">
        <f t="shared" si="32"/>
        <v>0</v>
      </c>
      <c r="I126" s="67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9"/>
      <c r="BF126" s="9"/>
      <c r="BG126" s="9"/>
      <c r="BH126" s="9"/>
      <c r="BI126" s="9"/>
    </row>
    <row r="127" spans="1:9" ht="21.75" customHeight="1">
      <c r="A127" s="22" t="s">
        <v>89</v>
      </c>
      <c r="B127" s="13">
        <v>1500</v>
      </c>
      <c r="C127" s="13"/>
      <c r="D127" s="13">
        <f>+B127+C127</f>
        <v>1500</v>
      </c>
      <c r="E127" s="13">
        <f>+D127-B127</f>
        <v>0</v>
      </c>
      <c r="F127" s="13">
        <f t="shared" si="32"/>
        <v>0</v>
      </c>
      <c r="G127" s="13">
        <f t="shared" si="32"/>
        <v>1500</v>
      </c>
      <c r="H127" s="13">
        <f t="shared" si="32"/>
        <v>0</v>
      </c>
      <c r="I127" s="64"/>
    </row>
    <row r="128" spans="1:61" s="51" customFormat="1" ht="25.5" customHeight="1">
      <c r="A128" s="10" t="s">
        <v>144</v>
      </c>
      <c r="B128" s="92">
        <v>263</v>
      </c>
      <c r="C128" s="96"/>
      <c r="D128" s="13">
        <f>+B128+C128</f>
        <v>263</v>
      </c>
      <c r="E128" s="13">
        <f>+D128-B128</f>
        <v>0</v>
      </c>
      <c r="F128" s="97">
        <f>+C128</f>
        <v>0</v>
      </c>
      <c r="G128" s="33">
        <v>263</v>
      </c>
      <c r="H128" s="13">
        <f t="shared" si="32"/>
        <v>0</v>
      </c>
      <c r="I128" s="93"/>
      <c r="J128" s="50"/>
      <c r="K128" s="50"/>
      <c r="L128" s="50"/>
      <c r="M128" s="50"/>
      <c r="N128" s="50"/>
      <c r="O128" s="50"/>
      <c r="P128" s="50"/>
      <c r="Q128" s="50"/>
      <c r="R128" s="50"/>
      <c r="S128" s="50"/>
      <c r="T128" s="50"/>
      <c r="U128" s="50"/>
      <c r="V128" s="50"/>
      <c r="W128" s="50"/>
      <c r="X128" s="50"/>
      <c r="Y128" s="50"/>
      <c r="Z128" s="50"/>
      <c r="AA128" s="50"/>
      <c r="AB128" s="50"/>
      <c r="AC128" s="50"/>
      <c r="AD128" s="50"/>
      <c r="AE128" s="50"/>
      <c r="AF128" s="50"/>
      <c r="AG128" s="50"/>
      <c r="AH128" s="50"/>
      <c r="AI128" s="50"/>
      <c r="AJ128" s="50"/>
      <c r="AK128" s="50"/>
      <c r="AL128" s="50"/>
      <c r="AM128" s="50"/>
      <c r="AN128" s="50"/>
      <c r="AO128" s="50"/>
      <c r="AP128" s="50"/>
      <c r="AQ128" s="50"/>
      <c r="AR128" s="50"/>
      <c r="AS128" s="50"/>
      <c r="AT128" s="50"/>
      <c r="AU128" s="50"/>
      <c r="AV128" s="50"/>
      <c r="AW128" s="50"/>
      <c r="AX128" s="50"/>
      <c r="AY128" s="50"/>
      <c r="AZ128" s="50"/>
      <c r="BA128" s="50"/>
      <c r="BB128" s="50"/>
      <c r="BC128" s="50"/>
      <c r="BD128" s="50"/>
      <c r="BE128" s="50"/>
      <c r="BF128" s="50"/>
      <c r="BG128" s="50"/>
      <c r="BH128" s="50"/>
      <c r="BI128" s="50"/>
    </row>
    <row r="129" spans="1:61" s="19" customFormat="1" ht="24.75" customHeight="1">
      <c r="A129" s="16" t="s">
        <v>90</v>
      </c>
      <c r="B129" s="17">
        <f>SUM(B125:B128)</f>
        <v>4733</v>
      </c>
      <c r="C129" s="17">
        <f>SUM(C125:C128)</f>
        <v>0</v>
      </c>
      <c r="D129" s="17">
        <f aca="true" t="shared" si="33" ref="D129:D164">+B129+C129</f>
        <v>4733</v>
      </c>
      <c r="E129" s="17">
        <f aca="true" t="shared" si="34" ref="E129:E164">+D129-B129</f>
        <v>0</v>
      </c>
      <c r="F129" s="17">
        <f>+C129</f>
        <v>0</v>
      </c>
      <c r="G129" s="17">
        <f>+D129</f>
        <v>4733</v>
      </c>
      <c r="H129" s="17">
        <f>+E129</f>
        <v>0</v>
      </c>
      <c r="I129" s="6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8"/>
      <c r="AA129" s="18"/>
      <c r="AB129" s="18"/>
      <c r="AC129" s="18"/>
      <c r="AD129" s="18"/>
      <c r="AE129" s="18"/>
      <c r="AF129" s="18"/>
      <c r="AG129" s="18"/>
      <c r="AH129" s="18"/>
      <c r="AI129" s="18"/>
      <c r="AJ129" s="18"/>
      <c r="AK129" s="18"/>
      <c r="AL129" s="18"/>
      <c r="AM129" s="18"/>
      <c r="AN129" s="18"/>
      <c r="AO129" s="18"/>
      <c r="AP129" s="18"/>
      <c r="AQ129" s="18"/>
      <c r="AR129" s="18"/>
      <c r="AS129" s="18"/>
      <c r="AT129" s="18"/>
      <c r="AU129" s="18"/>
      <c r="AV129" s="18"/>
      <c r="AW129" s="18"/>
      <c r="AX129" s="18"/>
      <c r="AY129" s="18"/>
      <c r="AZ129" s="18"/>
      <c r="BA129" s="18"/>
      <c r="BB129" s="18"/>
      <c r="BC129" s="18"/>
      <c r="BD129" s="18"/>
      <c r="BE129" s="18"/>
      <c r="BF129" s="18"/>
      <c r="BG129" s="18"/>
      <c r="BH129" s="18"/>
      <c r="BI129" s="18"/>
    </row>
    <row r="130" spans="1:61" s="19" customFormat="1" ht="24.75" customHeight="1">
      <c r="A130" s="3" t="s">
        <v>91</v>
      </c>
      <c r="B130" s="20"/>
      <c r="C130" s="20"/>
      <c r="D130" s="20"/>
      <c r="E130" s="20"/>
      <c r="F130" s="20"/>
      <c r="G130" s="20"/>
      <c r="H130" s="20"/>
      <c r="I130" s="61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  <c r="Z130" s="18"/>
      <c r="AA130" s="18"/>
      <c r="AB130" s="18"/>
      <c r="AC130" s="18"/>
      <c r="AD130" s="18"/>
      <c r="AE130" s="18"/>
      <c r="AF130" s="18"/>
      <c r="AG130" s="18"/>
      <c r="AH130" s="18"/>
      <c r="AI130" s="18"/>
      <c r="AJ130" s="18"/>
      <c r="AK130" s="18"/>
      <c r="AL130" s="18"/>
      <c r="AM130" s="18"/>
      <c r="AN130" s="18"/>
      <c r="AO130" s="18"/>
      <c r="AP130" s="18"/>
      <c r="AQ130" s="18"/>
      <c r="AR130" s="18"/>
      <c r="AS130" s="18"/>
      <c r="AT130" s="18"/>
      <c r="AU130" s="18"/>
      <c r="AV130" s="18"/>
      <c r="AW130" s="18"/>
      <c r="AX130" s="18"/>
      <c r="AY130" s="18"/>
      <c r="AZ130" s="18"/>
      <c r="BA130" s="18"/>
      <c r="BB130" s="18"/>
      <c r="BC130" s="18"/>
      <c r="BD130" s="18"/>
      <c r="BE130" s="18"/>
      <c r="BF130" s="18"/>
      <c r="BG130" s="18"/>
      <c r="BH130" s="18"/>
      <c r="BI130" s="18"/>
    </row>
    <row r="131" spans="1:61" s="10" customFormat="1" ht="15.75" customHeight="1">
      <c r="A131" s="10" t="s">
        <v>92</v>
      </c>
      <c r="B131" s="11">
        <f>1200+20000</f>
        <v>21200</v>
      </c>
      <c r="C131" s="11"/>
      <c r="D131" s="11">
        <f t="shared" si="33"/>
        <v>21200</v>
      </c>
      <c r="E131" s="11">
        <f t="shared" si="34"/>
        <v>0</v>
      </c>
      <c r="F131" s="11">
        <f aca="true" t="shared" si="35" ref="F131:F156">+C131</f>
        <v>0</v>
      </c>
      <c r="G131" s="11">
        <f aca="true" t="shared" si="36" ref="G131:G156">+D131</f>
        <v>21200</v>
      </c>
      <c r="H131" s="11">
        <f aca="true" t="shared" si="37" ref="H131:H156">+E131</f>
        <v>0</v>
      </c>
      <c r="I131" s="65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  <c r="BB131" s="9"/>
      <c r="BC131" s="9"/>
      <c r="BD131" s="9"/>
      <c r="BE131" s="9"/>
      <c r="BF131" s="9"/>
      <c r="BG131" s="9"/>
      <c r="BH131" s="9"/>
      <c r="BI131" s="9"/>
    </row>
    <row r="132" spans="1:9" ht="16.5" customHeight="1">
      <c r="A132" s="10" t="s">
        <v>93</v>
      </c>
      <c r="B132" s="13">
        <v>1000</v>
      </c>
      <c r="C132" s="13"/>
      <c r="D132" s="13">
        <f t="shared" si="33"/>
        <v>1000</v>
      </c>
      <c r="E132" s="13">
        <f t="shared" si="34"/>
        <v>0</v>
      </c>
      <c r="F132" s="13">
        <f t="shared" si="35"/>
        <v>0</v>
      </c>
      <c r="G132" s="13">
        <f t="shared" si="36"/>
        <v>1000</v>
      </c>
      <c r="H132" s="13">
        <f t="shared" si="37"/>
        <v>0</v>
      </c>
      <c r="I132" s="64"/>
    </row>
    <row r="133" spans="1:9" ht="16.5" customHeight="1">
      <c r="A133" s="10" t="s">
        <v>94</v>
      </c>
      <c r="B133" s="13">
        <v>6000</v>
      </c>
      <c r="C133" s="13"/>
      <c r="D133" s="13">
        <f t="shared" si="33"/>
        <v>6000</v>
      </c>
      <c r="E133" s="13">
        <f t="shared" si="34"/>
        <v>0</v>
      </c>
      <c r="F133" s="13">
        <f t="shared" si="35"/>
        <v>0</v>
      </c>
      <c r="G133" s="13">
        <f t="shared" si="36"/>
        <v>6000</v>
      </c>
      <c r="H133" s="13">
        <f t="shared" si="37"/>
        <v>0</v>
      </c>
      <c r="I133" s="64"/>
    </row>
    <row r="134" spans="1:9" ht="16.5" customHeight="1">
      <c r="A134" s="10" t="s">
        <v>95</v>
      </c>
      <c r="B134" s="13">
        <v>7000</v>
      </c>
      <c r="C134" s="13">
        <v>1000</v>
      </c>
      <c r="D134" s="13">
        <f t="shared" si="33"/>
        <v>8000</v>
      </c>
      <c r="E134" s="13">
        <f t="shared" si="34"/>
        <v>1000</v>
      </c>
      <c r="F134" s="13">
        <f t="shared" si="35"/>
        <v>1000</v>
      </c>
      <c r="G134" s="13">
        <f t="shared" si="36"/>
        <v>8000</v>
      </c>
      <c r="H134" s="60">
        <f t="shared" si="37"/>
        <v>1000</v>
      </c>
      <c r="I134" s="64"/>
    </row>
    <row r="135" spans="1:61" s="10" customFormat="1" ht="18" customHeight="1">
      <c r="A135" s="35" t="s">
        <v>96</v>
      </c>
      <c r="B135" s="11">
        <f>2610+3000</f>
        <v>5610</v>
      </c>
      <c r="C135" s="11"/>
      <c r="D135" s="11">
        <f t="shared" si="33"/>
        <v>5610</v>
      </c>
      <c r="E135" s="11">
        <f t="shared" si="34"/>
        <v>0</v>
      </c>
      <c r="F135" s="11">
        <f t="shared" si="35"/>
        <v>0</v>
      </c>
      <c r="G135" s="11">
        <f t="shared" si="36"/>
        <v>5610</v>
      </c>
      <c r="H135" s="11">
        <f t="shared" si="37"/>
        <v>0</v>
      </c>
      <c r="I135" s="65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  <c r="AZ135" s="9"/>
      <c r="BA135" s="9"/>
      <c r="BB135" s="9"/>
      <c r="BC135" s="9"/>
      <c r="BD135" s="9"/>
      <c r="BE135" s="9"/>
      <c r="BF135" s="9"/>
      <c r="BG135" s="9"/>
      <c r="BH135" s="9"/>
      <c r="BI135" s="9"/>
    </row>
    <row r="136" spans="1:61" s="75" customFormat="1" ht="62.25" customHeight="1">
      <c r="A136" s="75" t="s">
        <v>97</v>
      </c>
      <c r="B136" s="76">
        <f>937+6000+5000-1348</f>
        <v>10589</v>
      </c>
      <c r="C136" s="76">
        <f>-3375-134-50-230-500</f>
        <v>-4289</v>
      </c>
      <c r="D136" s="76">
        <f t="shared" si="33"/>
        <v>6300</v>
      </c>
      <c r="E136" s="76">
        <f t="shared" si="34"/>
        <v>-4289</v>
      </c>
      <c r="F136" s="76">
        <f t="shared" si="35"/>
        <v>-4289</v>
      </c>
      <c r="G136" s="76">
        <f t="shared" si="36"/>
        <v>6300</v>
      </c>
      <c r="H136" s="79">
        <f t="shared" si="37"/>
        <v>-4289</v>
      </c>
      <c r="I136" s="77" t="s">
        <v>202</v>
      </c>
      <c r="J136" s="78"/>
      <c r="K136" s="78"/>
      <c r="L136" s="78"/>
      <c r="M136" s="78"/>
      <c r="N136" s="78"/>
      <c r="O136" s="78"/>
      <c r="P136" s="78"/>
      <c r="Q136" s="78"/>
      <c r="R136" s="78"/>
      <c r="S136" s="78"/>
      <c r="T136" s="78"/>
      <c r="U136" s="78"/>
      <c r="V136" s="78"/>
      <c r="W136" s="78"/>
      <c r="X136" s="78"/>
      <c r="Y136" s="78"/>
      <c r="Z136" s="78"/>
      <c r="AA136" s="78"/>
      <c r="AB136" s="78"/>
      <c r="AC136" s="78"/>
      <c r="AD136" s="78"/>
      <c r="AE136" s="78"/>
      <c r="AF136" s="78"/>
      <c r="AG136" s="78"/>
      <c r="AH136" s="78"/>
      <c r="AI136" s="78"/>
      <c r="AJ136" s="78"/>
      <c r="AK136" s="78"/>
      <c r="AL136" s="78"/>
      <c r="AM136" s="78"/>
      <c r="AN136" s="78"/>
      <c r="AO136" s="78"/>
      <c r="AP136" s="78"/>
      <c r="AQ136" s="78"/>
      <c r="AR136" s="78"/>
      <c r="AS136" s="78"/>
      <c r="AT136" s="78"/>
      <c r="AU136" s="78"/>
      <c r="AV136" s="78"/>
      <c r="AW136" s="78"/>
      <c r="AX136" s="78"/>
      <c r="AY136" s="78"/>
      <c r="AZ136" s="78"/>
      <c r="BA136" s="78"/>
      <c r="BB136" s="78"/>
      <c r="BC136" s="78"/>
      <c r="BD136" s="78"/>
      <c r="BE136" s="78"/>
      <c r="BF136" s="78"/>
      <c r="BG136" s="78"/>
      <c r="BH136" s="78"/>
      <c r="BI136" s="78"/>
    </row>
    <row r="137" spans="1:9" ht="20.25" customHeight="1">
      <c r="A137" s="22" t="s">
        <v>98</v>
      </c>
      <c r="B137" s="13">
        <v>2000</v>
      </c>
      <c r="C137" s="13"/>
      <c r="D137" s="13">
        <f t="shared" si="33"/>
        <v>2000</v>
      </c>
      <c r="E137" s="13">
        <f t="shared" si="34"/>
        <v>0</v>
      </c>
      <c r="F137" s="13">
        <f t="shared" si="35"/>
        <v>0</v>
      </c>
      <c r="G137" s="13">
        <f t="shared" si="36"/>
        <v>2000</v>
      </c>
      <c r="H137" s="13">
        <f t="shared" si="37"/>
        <v>0</v>
      </c>
      <c r="I137" s="64"/>
    </row>
    <row r="138" spans="1:61" s="10" customFormat="1" ht="27.75" customHeight="1">
      <c r="A138" s="36" t="s">
        <v>99</v>
      </c>
      <c r="B138" s="11">
        <v>1250</v>
      </c>
      <c r="C138" s="11"/>
      <c r="D138" s="11">
        <f t="shared" si="33"/>
        <v>1250</v>
      </c>
      <c r="E138" s="11">
        <f t="shared" si="34"/>
        <v>0</v>
      </c>
      <c r="F138" s="11">
        <f t="shared" si="35"/>
        <v>0</v>
      </c>
      <c r="G138" s="11">
        <f t="shared" si="36"/>
        <v>1250</v>
      </c>
      <c r="H138" s="11">
        <f t="shared" si="37"/>
        <v>0</v>
      </c>
      <c r="I138" s="65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  <c r="BA138" s="9"/>
      <c r="BB138" s="9"/>
      <c r="BC138" s="9"/>
      <c r="BD138" s="9"/>
      <c r="BE138" s="9"/>
      <c r="BF138" s="9"/>
      <c r="BG138" s="9"/>
      <c r="BH138" s="9"/>
      <c r="BI138" s="9"/>
    </row>
    <row r="139" spans="1:9" ht="27.75" customHeight="1">
      <c r="A139" s="22" t="s">
        <v>100</v>
      </c>
      <c r="B139" s="13">
        <v>20000</v>
      </c>
      <c r="C139" s="13">
        <v>-16625</v>
      </c>
      <c r="D139" s="13">
        <f t="shared" si="33"/>
        <v>3375</v>
      </c>
      <c r="E139" s="13">
        <f t="shared" si="34"/>
        <v>-16625</v>
      </c>
      <c r="F139" s="13">
        <f t="shared" si="35"/>
        <v>-16625</v>
      </c>
      <c r="G139" s="13">
        <f t="shared" si="36"/>
        <v>3375</v>
      </c>
      <c r="H139" s="13">
        <f t="shared" si="37"/>
        <v>-16625</v>
      </c>
      <c r="I139" s="65" t="s">
        <v>217</v>
      </c>
    </row>
    <row r="140" spans="1:61" s="10" customFormat="1" ht="30.75" customHeight="1">
      <c r="A140" s="86" t="s">
        <v>131</v>
      </c>
      <c r="B140" s="84">
        <v>1563</v>
      </c>
      <c r="C140" s="84"/>
      <c r="D140" s="84">
        <f t="shared" si="33"/>
        <v>1563</v>
      </c>
      <c r="E140" s="84">
        <f t="shared" si="34"/>
        <v>0</v>
      </c>
      <c r="F140" s="84">
        <f t="shared" si="35"/>
        <v>0</v>
      </c>
      <c r="G140" s="84">
        <f t="shared" si="36"/>
        <v>1563</v>
      </c>
      <c r="H140" s="84">
        <f t="shared" si="37"/>
        <v>0</v>
      </c>
      <c r="I140" s="85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  <c r="BA140" s="9"/>
      <c r="BB140" s="9"/>
      <c r="BC140" s="9"/>
      <c r="BD140" s="9"/>
      <c r="BE140" s="9"/>
      <c r="BF140" s="9"/>
      <c r="BG140" s="9"/>
      <c r="BH140" s="9"/>
      <c r="BI140" s="9"/>
    </row>
    <row r="141" spans="1:61" s="10" customFormat="1" ht="21.75" customHeight="1">
      <c r="A141" s="12" t="s">
        <v>101</v>
      </c>
      <c r="B141" s="11">
        <v>3000</v>
      </c>
      <c r="C141" s="11">
        <v>-3000</v>
      </c>
      <c r="D141" s="11">
        <f t="shared" si="33"/>
        <v>0</v>
      </c>
      <c r="E141" s="11">
        <f t="shared" si="34"/>
        <v>-3000</v>
      </c>
      <c r="F141" s="11">
        <f t="shared" si="35"/>
        <v>-3000</v>
      </c>
      <c r="G141" s="11">
        <f t="shared" si="36"/>
        <v>0</v>
      </c>
      <c r="H141" s="11">
        <f t="shared" si="37"/>
        <v>-3000</v>
      </c>
      <c r="I141" s="65" t="s">
        <v>200</v>
      </c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  <c r="AZ141" s="9"/>
      <c r="BA141" s="9"/>
      <c r="BB141" s="9"/>
      <c r="BC141" s="9"/>
      <c r="BD141" s="9"/>
      <c r="BE141" s="9"/>
      <c r="BF141" s="9"/>
      <c r="BG141" s="9"/>
      <c r="BH141" s="9"/>
      <c r="BI141" s="9"/>
    </row>
    <row r="142" spans="1:9" ht="18.75" customHeight="1">
      <c r="A142" s="22" t="s">
        <v>102</v>
      </c>
      <c r="B142" s="13">
        <v>21242</v>
      </c>
      <c r="C142" s="13">
        <v>-21242</v>
      </c>
      <c r="D142" s="13">
        <f t="shared" si="33"/>
        <v>0</v>
      </c>
      <c r="E142" s="13">
        <f t="shared" si="34"/>
        <v>-21242</v>
      </c>
      <c r="F142" s="13">
        <f t="shared" si="35"/>
        <v>-21242</v>
      </c>
      <c r="G142" s="13">
        <f t="shared" si="36"/>
        <v>0</v>
      </c>
      <c r="H142" s="13">
        <f t="shared" si="37"/>
        <v>-21242</v>
      </c>
      <c r="I142" s="65" t="s">
        <v>200</v>
      </c>
    </row>
    <row r="143" spans="1:9" ht="18" customHeight="1">
      <c r="A143" s="22" t="s">
        <v>104</v>
      </c>
      <c r="B143" s="30">
        <v>2469</v>
      </c>
      <c r="C143" s="30"/>
      <c r="D143" s="30">
        <f t="shared" si="33"/>
        <v>2469</v>
      </c>
      <c r="E143" s="30">
        <f t="shared" si="34"/>
        <v>0</v>
      </c>
      <c r="F143" s="30">
        <f t="shared" si="35"/>
        <v>0</v>
      </c>
      <c r="G143" s="30">
        <f t="shared" si="36"/>
        <v>2469</v>
      </c>
      <c r="H143" s="30">
        <f t="shared" si="37"/>
        <v>0</v>
      </c>
      <c r="I143" s="71"/>
    </row>
    <row r="144" spans="1:9" ht="19.5" customHeight="1">
      <c r="A144" s="22" t="s">
        <v>105</v>
      </c>
      <c r="B144" s="30">
        <v>100</v>
      </c>
      <c r="C144" s="30"/>
      <c r="D144" s="30">
        <f t="shared" si="33"/>
        <v>100</v>
      </c>
      <c r="E144" s="30">
        <f t="shared" si="34"/>
        <v>0</v>
      </c>
      <c r="F144" s="30">
        <f t="shared" si="35"/>
        <v>0</v>
      </c>
      <c r="G144" s="30">
        <f t="shared" si="36"/>
        <v>100</v>
      </c>
      <c r="H144" s="30">
        <f t="shared" si="37"/>
        <v>0</v>
      </c>
      <c r="I144" s="71"/>
    </row>
    <row r="145" spans="1:9" ht="20.25" customHeight="1">
      <c r="A145" s="22" t="s">
        <v>106</v>
      </c>
      <c r="B145" s="30">
        <v>1875</v>
      </c>
      <c r="C145" s="30"/>
      <c r="D145" s="30">
        <f t="shared" si="33"/>
        <v>1875</v>
      </c>
      <c r="E145" s="30">
        <f t="shared" si="34"/>
        <v>0</v>
      </c>
      <c r="F145" s="30">
        <f t="shared" si="35"/>
        <v>0</v>
      </c>
      <c r="G145" s="30">
        <f t="shared" si="36"/>
        <v>1875</v>
      </c>
      <c r="H145" s="30">
        <f t="shared" si="37"/>
        <v>0</v>
      </c>
      <c r="I145" s="71"/>
    </row>
    <row r="146" spans="1:9" ht="18.75" customHeight="1">
      <c r="A146" s="22" t="s">
        <v>107</v>
      </c>
      <c r="B146" s="27">
        <v>1013</v>
      </c>
      <c r="C146" s="27"/>
      <c r="D146" s="27">
        <f t="shared" si="33"/>
        <v>1013</v>
      </c>
      <c r="E146" s="27">
        <f t="shared" si="34"/>
        <v>0</v>
      </c>
      <c r="F146" s="27">
        <f t="shared" si="35"/>
        <v>0</v>
      </c>
      <c r="G146" s="27">
        <f t="shared" si="36"/>
        <v>1013</v>
      </c>
      <c r="H146" s="27">
        <f t="shared" si="37"/>
        <v>0</v>
      </c>
      <c r="I146" s="70"/>
    </row>
    <row r="147" spans="1:9" ht="18.75" customHeight="1">
      <c r="A147" s="22" t="s">
        <v>137</v>
      </c>
      <c r="B147" s="27">
        <v>100</v>
      </c>
      <c r="C147" s="27"/>
      <c r="D147" s="27">
        <f t="shared" si="33"/>
        <v>100</v>
      </c>
      <c r="E147" s="27">
        <f t="shared" si="34"/>
        <v>0</v>
      </c>
      <c r="F147" s="27">
        <f t="shared" si="35"/>
        <v>0</v>
      </c>
      <c r="G147" s="27">
        <f t="shared" si="36"/>
        <v>100</v>
      </c>
      <c r="H147" s="27">
        <f t="shared" si="37"/>
        <v>0</v>
      </c>
      <c r="I147" s="54"/>
    </row>
    <row r="148" spans="1:9" ht="18.75" customHeight="1">
      <c r="A148" s="22" t="s">
        <v>142</v>
      </c>
      <c r="B148" s="27">
        <v>120</v>
      </c>
      <c r="C148" s="27"/>
      <c r="D148" s="27">
        <f t="shared" si="33"/>
        <v>120</v>
      </c>
      <c r="E148" s="27">
        <f t="shared" si="34"/>
        <v>0</v>
      </c>
      <c r="F148" s="27">
        <f t="shared" si="35"/>
        <v>0</v>
      </c>
      <c r="G148" s="27">
        <f t="shared" si="36"/>
        <v>120</v>
      </c>
      <c r="H148" s="27">
        <f t="shared" si="37"/>
        <v>0</v>
      </c>
      <c r="I148" s="70"/>
    </row>
    <row r="149" spans="1:9" ht="18.75" customHeight="1">
      <c r="A149" s="22" t="s">
        <v>125</v>
      </c>
      <c r="B149" s="27">
        <v>210</v>
      </c>
      <c r="C149" s="27"/>
      <c r="D149" s="27">
        <f>+B149+C149</f>
        <v>210</v>
      </c>
      <c r="E149" s="27">
        <f>+D149-B149</f>
        <v>0</v>
      </c>
      <c r="F149" s="27">
        <f aca="true" t="shared" si="38" ref="F149:H153">+C149</f>
        <v>0</v>
      </c>
      <c r="G149" s="27">
        <f t="shared" si="38"/>
        <v>210</v>
      </c>
      <c r="H149" s="27">
        <f t="shared" si="38"/>
        <v>0</v>
      </c>
      <c r="I149" s="54"/>
    </row>
    <row r="150" spans="1:9" ht="26.25" customHeight="1">
      <c r="A150" s="22" t="s">
        <v>149</v>
      </c>
      <c r="B150" s="27">
        <v>0</v>
      </c>
      <c r="C150" s="27">
        <v>2875</v>
      </c>
      <c r="D150" s="27">
        <f>+B150+C150</f>
        <v>2875</v>
      </c>
      <c r="E150" s="27">
        <f>+D150-B150</f>
        <v>2875</v>
      </c>
      <c r="F150" s="27">
        <f t="shared" si="38"/>
        <v>2875</v>
      </c>
      <c r="G150" s="27">
        <f t="shared" si="38"/>
        <v>2875</v>
      </c>
      <c r="H150" s="60">
        <f t="shared" si="38"/>
        <v>2875</v>
      </c>
      <c r="I150" s="54" t="s">
        <v>201</v>
      </c>
    </row>
    <row r="151" spans="1:9" ht="18.75" customHeight="1">
      <c r="A151" s="22" t="s">
        <v>150</v>
      </c>
      <c r="B151" s="27">
        <v>0</v>
      </c>
      <c r="C151" s="27">
        <v>2558</v>
      </c>
      <c r="D151" s="27">
        <f>+B151+C151</f>
        <v>2558</v>
      </c>
      <c r="E151" s="27">
        <f>+D151-B151</f>
        <v>2558</v>
      </c>
      <c r="F151" s="27">
        <f t="shared" si="38"/>
        <v>2558</v>
      </c>
      <c r="G151" s="27">
        <f t="shared" si="38"/>
        <v>2558</v>
      </c>
      <c r="H151" s="60">
        <f t="shared" si="38"/>
        <v>2558</v>
      </c>
      <c r="I151" s="70" t="s">
        <v>151</v>
      </c>
    </row>
    <row r="152" spans="1:9" ht="18.75" customHeight="1">
      <c r="A152" s="22" t="s">
        <v>103</v>
      </c>
      <c r="B152" s="27">
        <v>0</v>
      </c>
      <c r="C152" s="27">
        <v>675</v>
      </c>
      <c r="D152" s="27">
        <f>+B152+C152</f>
        <v>675</v>
      </c>
      <c r="E152" s="27">
        <f>+D152-B152</f>
        <v>675</v>
      </c>
      <c r="F152" s="27">
        <f t="shared" si="38"/>
        <v>675</v>
      </c>
      <c r="G152" s="27">
        <f t="shared" si="38"/>
        <v>675</v>
      </c>
      <c r="H152" s="60">
        <f t="shared" si="38"/>
        <v>675</v>
      </c>
      <c r="I152" s="69" t="s">
        <v>161</v>
      </c>
    </row>
    <row r="153" spans="1:9" ht="18.75" customHeight="1" hidden="1" outlineLevel="1">
      <c r="A153" s="22"/>
      <c r="B153" s="27"/>
      <c r="C153" s="27"/>
      <c r="D153" s="27">
        <f>+B153+C153</f>
        <v>0</v>
      </c>
      <c r="E153" s="27">
        <f>+D153-B153</f>
        <v>0</v>
      </c>
      <c r="F153" s="27">
        <f t="shared" si="38"/>
        <v>0</v>
      </c>
      <c r="G153" s="27">
        <f t="shared" si="38"/>
        <v>0</v>
      </c>
      <c r="H153" s="60">
        <f t="shared" si="38"/>
        <v>0</v>
      </c>
      <c r="I153" s="70"/>
    </row>
    <row r="154" spans="1:9" ht="18.75" customHeight="1" hidden="1" outlineLevel="1">
      <c r="A154" s="22"/>
      <c r="B154" s="27"/>
      <c r="C154" s="27"/>
      <c r="D154" s="27">
        <f t="shared" si="33"/>
        <v>0</v>
      </c>
      <c r="E154" s="27">
        <f t="shared" si="34"/>
        <v>0</v>
      </c>
      <c r="F154" s="27">
        <f t="shared" si="35"/>
        <v>0</v>
      </c>
      <c r="G154" s="27">
        <f t="shared" si="36"/>
        <v>0</v>
      </c>
      <c r="H154" s="60">
        <f t="shared" si="37"/>
        <v>0</v>
      </c>
      <c r="I154" s="54"/>
    </row>
    <row r="155" spans="1:61" s="19" customFormat="1" ht="24.75" customHeight="1" collapsed="1">
      <c r="A155" s="16" t="s">
        <v>108</v>
      </c>
      <c r="B155" s="17">
        <f>SUM(B131:B154)</f>
        <v>106341</v>
      </c>
      <c r="C155" s="17">
        <f>SUM(C131:C154)</f>
        <v>-38048</v>
      </c>
      <c r="D155" s="17">
        <f t="shared" si="33"/>
        <v>68293</v>
      </c>
      <c r="E155" s="17">
        <f t="shared" si="34"/>
        <v>-38048</v>
      </c>
      <c r="F155" s="17">
        <f t="shared" si="35"/>
        <v>-38048</v>
      </c>
      <c r="G155" s="17">
        <f t="shared" si="36"/>
        <v>68293</v>
      </c>
      <c r="H155" s="62">
        <f t="shared" si="37"/>
        <v>-38048</v>
      </c>
      <c r="I155" s="68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  <c r="W155" s="18"/>
      <c r="X155" s="18"/>
      <c r="Y155" s="18"/>
      <c r="Z155" s="18"/>
      <c r="AA155" s="18"/>
      <c r="AB155" s="18"/>
      <c r="AC155" s="18"/>
      <c r="AD155" s="18"/>
      <c r="AE155" s="18"/>
      <c r="AF155" s="18"/>
      <c r="AG155" s="18"/>
      <c r="AH155" s="18"/>
      <c r="AI155" s="18"/>
      <c r="AJ155" s="18"/>
      <c r="AK155" s="18"/>
      <c r="AL155" s="18"/>
      <c r="AM155" s="18"/>
      <c r="AN155" s="18"/>
      <c r="AO155" s="18"/>
      <c r="AP155" s="18"/>
      <c r="AQ155" s="18"/>
      <c r="AR155" s="18"/>
      <c r="AS155" s="18"/>
      <c r="AT155" s="18"/>
      <c r="AU155" s="18"/>
      <c r="AV155" s="18"/>
      <c r="AW155" s="18"/>
      <c r="AX155" s="18"/>
      <c r="AY155" s="18"/>
      <c r="AZ155" s="18"/>
      <c r="BA155" s="18"/>
      <c r="BB155" s="18"/>
      <c r="BC155" s="18"/>
      <c r="BD155" s="18"/>
      <c r="BE155" s="18"/>
      <c r="BF155" s="18"/>
      <c r="BG155" s="18"/>
      <c r="BH155" s="18"/>
      <c r="BI155" s="18"/>
    </row>
    <row r="156" spans="1:61" s="41" customFormat="1" ht="28.5" customHeight="1" hidden="1" outlineLevel="1">
      <c r="A156" s="38" t="s">
        <v>109</v>
      </c>
      <c r="B156" s="39">
        <f>+B22+B45+B50+B80+B88+B94+B103+B116+B123+B129+B155</f>
        <v>2151745</v>
      </c>
      <c r="C156" s="39">
        <f>+C22+C45+C50+C80+C88+C94+C103+C116+C123+C129+C155</f>
        <v>95878.33333333334</v>
      </c>
      <c r="D156" s="39">
        <f t="shared" si="33"/>
        <v>2247623.3333333335</v>
      </c>
      <c r="E156" s="39">
        <f t="shared" si="34"/>
        <v>95878.33333333349</v>
      </c>
      <c r="F156" s="39">
        <f t="shared" si="35"/>
        <v>95878.33333333334</v>
      </c>
      <c r="G156" s="39">
        <f t="shared" si="36"/>
        <v>2247623.3333333335</v>
      </c>
      <c r="H156" s="63">
        <f t="shared" si="37"/>
        <v>95878.33333333349</v>
      </c>
      <c r="I156" s="72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F156" s="40"/>
      <c r="AG156" s="40"/>
      <c r="AH156" s="40"/>
      <c r="AI156" s="40"/>
      <c r="AJ156" s="40"/>
      <c r="AK156" s="40"/>
      <c r="AL156" s="40"/>
      <c r="AM156" s="40"/>
      <c r="AN156" s="40"/>
      <c r="AO156" s="40"/>
      <c r="AP156" s="40"/>
      <c r="AQ156" s="40"/>
      <c r="AR156" s="40"/>
      <c r="AS156" s="40"/>
      <c r="AT156" s="40"/>
      <c r="AU156" s="40"/>
      <c r="AV156" s="40"/>
      <c r="AW156" s="40"/>
      <c r="AX156" s="40"/>
      <c r="AY156" s="40"/>
      <c r="AZ156" s="40"/>
      <c r="BA156" s="40"/>
      <c r="BB156" s="40"/>
      <c r="BC156" s="40"/>
      <c r="BD156" s="40"/>
      <c r="BE156" s="40"/>
      <c r="BF156" s="40"/>
      <c r="BG156" s="40"/>
      <c r="BH156" s="40"/>
      <c r="BI156" s="40"/>
    </row>
    <row r="157" spans="1:61" s="45" customFormat="1" ht="17.25" customHeight="1" collapsed="1">
      <c r="A157" s="42" t="s">
        <v>110</v>
      </c>
      <c r="B157" s="43"/>
      <c r="C157" s="43"/>
      <c r="D157" s="43"/>
      <c r="E157" s="43"/>
      <c r="F157" s="43"/>
      <c r="G157" s="43"/>
      <c r="H157" s="43"/>
      <c r="I157" s="69"/>
      <c r="J157" s="44"/>
      <c r="K157" s="44"/>
      <c r="L157" s="44"/>
      <c r="M157" s="44"/>
      <c r="N157" s="44"/>
      <c r="O157" s="44"/>
      <c r="P157" s="44"/>
      <c r="Q157" s="44"/>
      <c r="R157" s="44"/>
      <c r="S157" s="44"/>
      <c r="T157" s="44"/>
      <c r="U157" s="44"/>
      <c r="V157" s="44"/>
      <c r="W157" s="44"/>
      <c r="X157" s="44"/>
      <c r="Y157" s="44"/>
      <c r="Z157" s="44"/>
      <c r="AA157" s="44"/>
      <c r="AB157" s="44"/>
      <c r="AC157" s="44"/>
      <c r="AD157" s="44"/>
      <c r="AE157" s="44"/>
      <c r="AF157" s="44"/>
      <c r="AG157" s="44"/>
      <c r="AH157" s="44"/>
      <c r="AI157" s="44"/>
      <c r="AJ157" s="44"/>
      <c r="AK157" s="44"/>
      <c r="AL157" s="44"/>
      <c r="AM157" s="44"/>
      <c r="AN157" s="44"/>
      <c r="AO157" s="44"/>
      <c r="AP157" s="44"/>
      <c r="AQ157" s="44"/>
      <c r="AR157" s="44"/>
      <c r="AS157" s="44"/>
      <c r="AT157" s="44"/>
      <c r="AU157" s="44"/>
      <c r="AV157" s="44"/>
      <c r="AW157" s="44"/>
      <c r="AX157" s="44"/>
      <c r="AY157" s="44"/>
      <c r="AZ157" s="44"/>
      <c r="BA157" s="44"/>
      <c r="BB157" s="44"/>
      <c r="BC157" s="44"/>
      <c r="BD157" s="44"/>
      <c r="BE157" s="44"/>
      <c r="BF157" s="44"/>
      <c r="BG157" s="44"/>
      <c r="BH157" s="44"/>
      <c r="BI157" s="44"/>
    </row>
    <row r="158" spans="1:9" ht="17.25" customHeight="1">
      <c r="A158" s="10" t="s">
        <v>111</v>
      </c>
      <c r="B158" s="13">
        <v>80000</v>
      </c>
      <c r="C158" s="13">
        <v>-20515</v>
      </c>
      <c r="D158" s="13">
        <f t="shared" si="33"/>
        <v>59485</v>
      </c>
      <c r="E158" s="13">
        <f t="shared" si="34"/>
        <v>-20515</v>
      </c>
      <c r="F158" s="13">
        <f aca="true" t="shared" si="39" ref="F158:H164">+C158</f>
        <v>-20515</v>
      </c>
      <c r="G158" s="13">
        <f t="shared" si="39"/>
        <v>59485</v>
      </c>
      <c r="H158" s="13">
        <f t="shared" si="39"/>
        <v>-20515</v>
      </c>
      <c r="I158" s="64"/>
    </row>
    <row r="159" spans="1:9" ht="17.25" customHeight="1">
      <c r="A159" s="10" t="s">
        <v>112</v>
      </c>
      <c r="B159" s="13">
        <f>30000+10000</f>
        <v>40000</v>
      </c>
      <c r="C159" s="13">
        <v>95</v>
      </c>
      <c r="D159" s="13">
        <f t="shared" si="33"/>
        <v>40095</v>
      </c>
      <c r="E159" s="13">
        <f t="shared" si="34"/>
        <v>95</v>
      </c>
      <c r="F159" s="13">
        <f t="shared" si="39"/>
        <v>95</v>
      </c>
      <c r="G159" s="13">
        <f t="shared" si="39"/>
        <v>40095</v>
      </c>
      <c r="H159" s="60">
        <f t="shared" si="39"/>
        <v>95</v>
      </c>
      <c r="I159" s="111" t="s">
        <v>199</v>
      </c>
    </row>
    <row r="160" spans="1:9" ht="17.25" customHeight="1">
      <c r="A160" s="10" t="s">
        <v>113</v>
      </c>
      <c r="B160" s="13">
        <v>48000</v>
      </c>
      <c r="C160" s="13">
        <v>6516</v>
      </c>
      <c r="D160" s="13">
        <f t="shared" si="33"/>
        <v>54516</v>
      </c>
      <c r="E160" s="13">
        <f t="shared" si="34"/>
        <v>6516</v>
      </c>
      <c r="F160" s="13">
        <f t="shared" si="39"/>
        <v>6516</v>
      </c>
      <c r="G160" s="13">
        <f t="shared" si="39"/>
        <v>54516</v>
      </c>
      <c r="H160" s="13">
        <f t="shared" si="39"/>
        <v>6516</v>
      </c>
      <c r="I160" s="64"/>
    </row>
    <row r="161" spans="1:9" ht="17.25" customHeight="1">
      <c r="A161" s="10" t="s">
        <v>114</v>
      </c>
      <c r="B161" s="13">
        <v>25000</v>
      </c>
      <c r="C161" s="13"/>
      <c r="D161" s="13">
        <f>+B161+C161</f>
        <v>25000</v>
      </c>
      <c r="E161" s="13">
        <f>+D161-B161</f>
        <v>0</v>
      </c>
      <c r="F161" s="13">
        <f aca="true" t="shared" si="40" ref="F161:H162">+C161</f>
        <v>0</v>
      </c>
      <c r="G161" s="13">
        <f t="shared" si="40"/>
        <v>25000</v>
      </c>
      <c r="H161" s="13">
        <f t="shared" si="40"/>
        <v>0</v>
      </c>
      <c r="I161" s="64"/>
    </row>
    <row r="162" spans="1:61" s="10" customFormat="1" ht="15.75" customHeight="1">
      <c r="A162" s="12" t="s">
        <v>180</v>
      </c>
      <c r="B162" s="11">
        <v>0</v>
      </c>
      <c r="C162" s="11">
        <v>3975</v>
      </c>
      <c r="D162" s="11">
        <f>+B162+C162</f>
        <v>3975</v>
      </c>
      <c r="E162" s="11">
        <f>+D162-B162</f>
        <v>3975</v>
      </c>
      <c r="F162" s="11">
        <f t="shared" si="40"/>
        <v>3975</v>
      </c>
      <c r="G162" s="11">
        <f t="shared" si="40"/>
        <v>3975</v>
      </c>
      <c r="H162" s="60">
        <f t="shared" si="40"/>
        <v>3975</v>
      </c>
      <c r="I162" s="65" t="s">
        <v>198</v>
      </c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9"/>
      <c r="AR162" s="9"/>
      <c r="AS162" s="9"/>
      <c r="AT162" s="9"/>
      <c r="AU162" s="9"/>
      <c r="AV162" s="9"/>
      <c r="AW162" s="9"/>
      <c r="AX162" s="9"/>
      <c r="AY162" s="9"/>
      <c r="AZ162" s="9"/>
      <c r="BA162" s="9"/>
      <c r="BB162" s="9"/>
      <c r="BC162" s="9"/>
      <c r="BD162" s="9"/>
      <c r="BE162" s="9"/>
      <c r="BF162" s="9"/>
      <c r="BG162" s="9"/>
      <c r="BH162" s="9"/>
      <c r="BI162" s="9"/>
    </row>
    <row r="163" spans="1:61" s="19" customFormat="1" ht="19.5" customHeight="1">
      <c r="A163" s="37" t="s">
        <v>115</v>
      </c>
      <c r="B163" s="17">
        <f>SUM(B158:B162)</f>
        <v>193000</v>
      </c>
      <c r="C163" s="17">
        <f>SUM(C158:C162)</f>
        <v>-9929</v>
      </c>
      <c r="D163" s="17">
        <f t="shared" si="33"/>
        <v>183071</v>
      </c>
      <c r="E163" s="17">
        <f t="shared" si="34"/>
        <v>-9929</v>
      </c>
      <c r="F163" s="17">
        <f t="shared" si="39"/>
        <v>-9929</v>
      </c>
      <c r="G163" s="17">
        <f t="shared" si="39"/>
        <v>183071</v>
      </c>
      <c r="H163" s="62">
        <f t="shared" si="39"/>
        <v>-9929</v>
      </c>
      <c r="I163" s="68"/>
      <c r="J163" s="18"/>
      <c r="K163" s="18"/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V163" s="18"/>
      <c r="W163" s="18"/>
      <c r="X163" s="18"/>
      <c r="Y163" s="18"/>
      <c r="Z163" s="18"/>
      <c r="AA163" s="18"/>
      <c r="AB163" s="18"/>
      <c r="AC163" s="18"/>
      <c r="AD163" s="18"/>
      <c r="AE163" s="18"/>
      <c r="AF163" s="18"/>
      <c r="AG163" s="18"/>
      <c r="AH163" s="18"/>
      <c r="AI163" s="18"/>
      <c r="AJ163" s="18"/>
      <c r="AK163" s="18"/>
      <c r="AL163" s="18"/>
      <c r="AM163" s="18"/>
      <c r="AN163" s="18"/>
      <c r="AO163" s="18"/>
      <c r="AP163" s="18"/>
      <c r="AQ163" s="18"/>
      <c r="AR163" s="18"/>
      <c r="AS163" s="18"/>
      <c r="AT163" s="18"/>
      <c r="AU163" s="18"/>
      <c r="AV163" s="18"/>
      <c r="AW163" s="18"/>
      <c r="AX163" s="18"/>
      <c r="AY163" s="18"/>
      <c r="AZ163" s="18"/>
      <c r="BA163" s="18"/>
      <c r="BB163" s="18"/>
      <c r="BC163" s="18"/>
      <c r="BD163" s="18"/>
      <c r="BE163" s="18"/>
      <c r="BF163" s="18"/>
      <c r="BG163" s="18"/>
      <c r="BH163" s="18"/>
      <c r="BI163" s="18"/>
    </row>
    <row r="164" spans="1:61" s="49" customFormat="1" ht="27.75" customHeight="1">
      <c r="A164" s="46" t="s">
        <v>116</v>
      </c>
      <c r="B164" s="47">
        <f>+B156+B163</f>
        <v>2344745</v>
      </c>
      <c r="C164" s="47">
        <f>+C156+C163</f>
        <v>85949.33333333334</v>
      </c>
      <c r="D164" s="47">
        <f t="shared" si="33"/>
        <v>2430694.3333333335</v>
      </c>
      <c r="E164" s="47">
        <f t="shared" si="34"/>
        <v>85949.33333333349</v>
      </c>
      <c r="F164" s="47">
        <f t="shared" si="39"/>
        <v>85949.33333333334</v>
      </c>
      <c r="G164" s="47">
        <f t="shared" si="39"/>
        <v>2430694.3333333335</v>
      </c>
      <c r="H164" s="63">
        <f t="shared" si="39"/>
        <v>85949.33333333349</v>
      </c>
      <c r="I164" s="73"/>
      <c r="J164" s="48"/>
      <c r="K164" s="48"/>
      <c r="L164" s="48"/>
      <c r="M164" s="48"/>
      <c r="N164" s="48"/>
      <c r="O164" s="48"/>
      <c r="P164" s="48"/>
      <c r="Q164" s="48"/>
      <c r="R164" s="48"/>
      <c r="S164" s="48"/>
      <c r="T164" s="48"/>
      <c r="U164" s="48"/>
      <c r="V164" s="48"/>
      <c r="W164" s="48"/>
      <c r="X164" s="48"/>
      <c r="Y164" s="48"/>
      <c r="Z164" s="48"/>
      <c r="AA164" s="48"/>
      <c r="AB164" s="48"/>
      <c r="AC164" s="48"/>
      <c r="AD164" s="48"/>
      <c r="AE164" s="48"/>
      <c r="AF164" s="48"/>
      <c r="AG164" s="48"/>
      <c r="AH164" s="48"/>
      <c r="AI164" s="48"/>
      <c r="AJ164" s="48"/>
      <c r="AK164" s="48"/>
      <c r="AL164" s="48"/>
      <c r="AM164" s="48"/>
      <c r="AN164" s="48"/>
      <c r="AO164" s="48"/>
      <c r="AP164" s="48"/>
      <c r="AQ164" s="48"/>
      <c r="AR164" s="48"/>
      <c r="AS164" s="48"/>
      <c r="AT164" s="48"/>
      <c r="AU164" s="48"/>
      <c r="AV164" s="48"/>
      <c r="AW164" s="48"/>
      <c r="AX164" s="48"/>
      <c r="AY164" s="48"/>
      <c r="AZ164" s="48"/>
      <c r="BA164" s="48"/>
      <c r="BB164" s="48"/>
      <c r="BC164" s="48"/>
      <c r="BD164" s="48"/>
      <c r="BE164" s="48"/>
      <c r="BF164" s="48"/>
      <c r="BG164" s="48"/>
      <c r="BH164" s="48"/>
      <c r="BI164" s="48"/>
    </row>
    <row r="165" spans="1:61" s="51" customFormat="1" ht="40.5" customHeight="1" outlineLevel="1">
      <c r="A165" s="88" t="s">
        <v>140</v>
      </c>
      <c r="B165" s="91"/>
      <c r="C165" s="90"/>
      <c r="D165" s="90"/>
      <c r="E165" s="90"/>
      <c r="F165" s="89"/>
      <c r="G165" s="87"/>
      <c r="H165" s="87"/>
      <c r="I165" s="83"/>
      <c r="J165" s="50"/>
      <c r="K165" s="50"/>
      <c r="L165" s="50"/>
      <c r="M165" s="50"/>
      <c r="N165" s="50"/>
      <c r="O165" s="50"/>
      <c r="P165" s="50"/>
      <c r="Q165" s="50"/>
      <c r="R165" s="50"/>
      <c r="S165" s="50"/>
      <c r="T165" s="50"/>
      <c r="U165" s="50"/>
      <c r="V165" s="50"/>
      <c r="W165" s="50"/>
      <c r="X165" s="50"/>
      <c r="Y165" s="50"/>
      <c r="Z165" s="50"/>
      <c r="AA165" s="50"/>
      <c r="AB165" s="50"/>
      <c r="AC165" s="50"/>
      <c r="AD165" s="50"/>
      <c r="AE165" s="50"/>
      <c r="AF165" s="50"/>
      <c r="AG165" s="50"/>
      <c r="AH165" s="50"/>
      <c r="AI165" s="50"/>
      <c r="AJ165" s="50"/>
      <c r="AK165" s="50"/>
      <c r="AL165" s="50"/>
      <c r="AM165" s="50"/>
      <c r="AN165" s="50"/>
      <c r="AO165" s="50"/>
      <c r="AP165" s="50"/>
      <c r="AQ165" s="50"/>
      <c r="AR165" s="50"/>
      <c r="AS165" s="50"/>
      <c r="AT165" s="50"/>
      <c r="AU165" s="50"/>
      <c r="AV165" s="50"/>
      <c r="AW165" s="50"/>
      <c r="AX165" s="50"/>
      <c r="AY165" s="50"/>
      <c r="AZ165" s="50"/>
      <c r="BA165" s="50"/>
      <c r="BB165" s="50"/>
      <c r="BC165" s="50"/>
      <c r="BD165" s="50"/>
      <c r="BE165" s="50"/>
      <c r="BF165" s="50"/>
      <c r="BG165" s="50"/>
      <c r="BH165" s="50"/>
      <c r="BI165" s="50"/>
    </row>
    <row r="166" spans="1:9" ht="17.25" customHeight="1" outlineLevel="1">
      <c r="A166" s="95" t="s">
        <v>181</v>
      </c>
      <c r="B166" s="23">
        <v>0</v>
      </c>
      <c r="C166" s="96">
        <v>2500</v>
      </c>
      <c r="D166" s="96">
        <f>+B166+C166</f>
        <v>2500</v>
      </c>
      <c r="E166" s="96">
        <f>+D166-B166</f>
        <v>2500</v>
      </c>
      <c r="F166" s="98">
        <f>+C166</f>
        <v>2500</v>
      </c>
      <c r="G166" s="13">
        <f aca="true" t="shared" si="41" ref="G166:G175">+D166</f>
        <v>2500</v>
      </c>
      <c r="H166" s="13">
        <f aca="true" t="shared" si="42" ref="H166:H175">+E166</f>
        <v>2500</v>
      </c>
      <c r="I166" s="93"/>
    </row>
    <row r="167" spans="1:9" ht="17.25" customHeight="1" outlineLevel="1">
      <c r="A167" s="95" t="s">
        <v>182</v>
      </c>
      <c r="B167" s="23">
        <v>0</v>
      </c>
      <c r="C167" s="96">
        <v>3714</v>
      </c>
      <c r="D167" s="96">
        <f>+B167+C167</f>
        <v>3714</v>
      </c>
      <c r="E167" s="96">
        <f aca="true" t="shared" si="43" ref="E167:E175">+D167-B167</f>
        <v>3714</v>
      </c>
      <c r="F167" s="98">
        <f aca="true" t="shared" si="44" ref="F167:F175">+C167</f>
        <v>3714</v>
      </c>
      <c r="G167" s="13">
        <f t="shared" si="41"/>
        <v>3714</v>
      </c>
      <c r="H167" s="13">
        <f t="shared" si="42"/>
        <v>3714</v>
      </c>
      <c r="I167" s="93"/>
    </row>
    <row r="168" spans="1:9" ht="17.25" customHeight="1" outlineLevel="1">
      <c r="A168" s="95" t="s">
        <v>203</v>
      </c>
      <c r="B168" s="23">
        <v>0</v>
      </c>
      <c r="C168" s="96">
        <v>125</v>
      </c>
      <c r="D168" s="96">
        <f>+B168+C168</f>
        <v>125</v>
      </c>
      <c r="E168" s="96">
        <f t="shared" si="43"/>
        <v>125</v>
      </c>
      <c r="F168" s="98">
        <f t="shared" si="44"/>
        <v>125</v>
      </c>
      <c r="G168" s="13">
        <f t="shared" si="41"/>
        <v>125</v>
      </c>
      <c r="H168" s="13">
        <f t="shared" si="42"/>
        <v>125</v>
      </c>
      <c r="I168" s="93" t="s">
        <v>204</v>
      </c>
    </row>
    <row r="169" spans="1:9" ht="17.25" customHeight="1" outlineLevel="1">
      <c r="A169" s="95" t="s">
        <v>196</v>
      </c>
      <c r="B169" s="23">
        <v>0</v>
      </c>
      <c r="C169" s="96">
        <v>2200</v>
      </c>
      <c r="D169" s="96"/>
      <c r="E169" s="96">
        <f t="shared" si="43"/>
        <v>0</v>
      </c>
      <c r="F169" s="98">
        <f t="shared" si="44"/>
        <v>2200</v>
      </c>
      <c r="G169" s="13">
        <f t="shared" si="41"/>
        <v>0</v>
      </c>
      <c r="H169" s="13">
        <f t="shared" si="42"/>
        <v>0</v>
      </c>
      <c r="I169" s="93"/>
    </row>
    <row r="170" spans="1:9" ht="17.25" customHeight="1" outlineLevel="1">
      <c r="A170" s="95" t="s">
        <v>183</v>
      </c>
      <c r="B170" s="23">
        <v>0</v>
      </c>
      <c r="C170" s="96">
        <v>595</v>
      </c>
      <c r="D170" s="96"/>
      <c r="E170" s="96">
        <f>+D170-B170</f>
        <v>0</v>
      </c>
      <c r="F170" s="98">
        <f aca="true" t="shared" si="45" ref="F170:H171">+C170</f>
        <v>595</v>
      </c>
      <c r="G170" s="13">
        <f t="shared" si="45"/>
        <v>0</v>
      </c>
      <c r="H170" s="13">
        <f t="shared" si="45"/>
        <v>0</v>
      </c>
      <c r="I170" s="93" t="s">
        <v>218</v>
      </c>
    </row>
    <row r="171" spans="1:9" ht="17.25" customHeight="1" outlineLevel="1">
      <c r="A171" s="95" t="s">
        <v>208</v>
      </c>
      <c r="B171" s="23">
        <v>0</v>
      </c>
      <c r="C171" s="96">
        <v>2550</v>
      </c>
      <c r="D171" s="96">
        <v>2550</v>
      </c>
      <c r="E171" s="96">
        <f>+D171-B171</f>
        <v>2550</v>
      </c>
      <c r="F171" s="98">
        <f t="shared" si="45"/>
        <v>2550</v>
      </c>
      <c r="G171" s="13">
        <f t="shared" si="45"/>
        <v>2550</v>
      </c>
      <c r="H171" s="13">
        <f t="shared" si="45"/>
        <v>2550</v>
      </c>
      <c r="I171" s="93"/>
    </row>
    <row r="172" spans="1:9" ht="17.25" customHeight="1" outlineLevel="1">
      <c r="A172" s="95" t="s">
        <v>209</v>
      </c>
      <c r="B172" s="23">
        <v>0</v>
      </c>
      <c r="C172" s="96">
        <v>3000</v>
      </c>
      <c r="D172" s="96">
        <v>3000</v>
      </c>
      <c r="E172" s="96">
        <f t="shared" si="43"/>
        <v>3000</v>
      </c>
      <c r="F172" s="98">
        <f t="shared" si="44"/>
        <v>3000</v>
      </c>
      <c r="G172" s="13">
        <f t="shared" si="41"/>
        <v>3000</v>
      </c>
      <c r="H172" s="13">
        <f t="shared" si="42"/>
        <v>3000</v>
      </c>
      <c r="I172" s="106" t="s">
        <v>212</v>
      </c>
    </row>
    <row r="173" spans="1:9" ht="17.25" customHeight="1" outlineLevel="1">
      <c r="A173" s="95" t="s">
        <v>184</v>
      </c>
      <c r="B173" s="23">
        <v>0</v>
      </c>
      <c r="C173" s="96">
        <v>500</v>
      </c>
      <c r="D173" s="96"/>
      <c r="E173" s="96">
        <f t="shared" si="43"/>
        <v>0</v>
      </c>
      <c r="F173" s="98">
        <f t="shared" si="44"/>
        <v>500</v>
      </c>
      <c r="G173" s="13">
        <f t="shared" si="41"/>
        <v>0</v>
      </c>
      <c r="H173" s="13">
        <f t="shared" si="42"/>
        <v>0</v>
      </c>
      <c r="I173" s="106" t="s">
        <v>213</v>
      </c>
    </row>
    <row r="174" spans="1:9" ht="17.25" customHeight="1" outlineLevel="1">
      <c r="A174" s="95" t="s">
        <v>205</v>
      </c>
      <c r="B174" s="23">
        <v>0</v>
      </c>
      <c r="C174" s="96">
        <v>8000</v>
      </c>
      <c r="D174" s="96">
        <f>+B174+C174</f>
        <v>8000</v>
      </c>
      <c r="E174" s="96">
        <f>+D174-B174</f>
        <v>8000</v>
      </c>
      <c r="F174" s="98">
        <f>+C174</f>
        <v>8000</v>
      </c>
      <c r="G174" s="13">
        <f>+D174</f>
        <v>8000</v>
      </c>
      <c r="H174" s="13">
        <f>+E174</f>
        <v>8000</v>
      </c>
      <c r="I174" s="93" t="s">
        <v>211</v>
      </c>
    </row>
    <row r="175" spans="1:61" s="51" customFormat="1" ht="17.25" customHeight="1" outlineLevel="1">
      <c r="A175" s="10" t="s">
        <v>185</v>
      </c>
      <c r="B175" s="23">
        <v>0</v>
      </c>
      <c r="C175" s="96">
        <v>400</v>
      </c>
      <c r="D175" s="96">
        <f>+B175+C175</f>
        <v>400</v>
      </c>
      <c r="E175" s="96">
        <f t="shared" si="43"/>
        <v>400</v>
      </c>
      <c r="F175" s="98">
        <f t="shared" si="44"/>
        <v>400</v>
      </c>
      <c r="G175" s="13">
        <f t="shared" si="41"/>
        <v>400</v>
      </c>
      <c r="H175" s="13">
        <f t="shared" si="42"/>
        <v>400</v>
      </c>
      <c r="I175" s="93" t="s">
        <v>219</v>
      </c>
      <c r="J175" s="50"/>
      <c r="K175" s="50"/>
      <c r="L175" s="50"/>
      <c r="M175" s="50"/>
      <c r="N175" s="50"/>
      <c r="O175" s="50"/>
      <c r="P175" s="50"/>
      <c r="Q175" s="50"/>
      <c r="R175" s="50"/>
      <c r="S175" s="50"/>
      <c r="T175" s="50"/>
      <c r="U175" s="50"/>
      <c r="V175" s="50"/>
      <c r="W175" s="50"/>
      <c r="X175" s="50"/>
      <c r="Y175" s="50"/>
      <c r="Z175" s="50"/>
      <c r="AA175" s="50"/>
      <c r="AB175" s="50"/>
      <c r="AC175" s="50"/>
      <c r="AD175" s="50"/>
      <c r="AE175" s="50"/>
      <c r="AF175" s="50"/>
      <c r="AG175" s="50"/>
      <c r="AH175" s="50"/>
      <c r="AI175" s="50"/>
      <c r="AJ175" s="50"/>
      <c r="AK175" s="50"/>
      <c r="AL175" s="50"/>
      <c r="AM175" s="50"/>
      <c r="AN175" s="50"/>
      <c r="AO175" s="50"/>
      <c r="AP175" s="50"/>
      <c r="AQ175" s="50"/>
      <c r="AR175" s="50"/>
      <c r="AS175" s="50"/>
      <c r="AT175" s="50"/>
      <c r="AU175" s="50"/>
      <c r="AV175" s="50"/>
      <c r="AW175" s="50"/>
      <c r="AX175" s="50"/>
      <c r="AY175" s="50"/>
      <c r="AZ175" s="50"/>
      <c r="BA175" s="50"/>
      <c r="BB175" s="50"/>
      <c r="BC175" s="50"/>
      <c r="BD175" s="50"/>
      <c r="BE175" s="50"/>
      <c r="BF175" s="50"/>
      <c r="BG175" s="50"/>
      <c r="BH175" s="50"/>
      <c r="BI175" s="50"/>
    </row>
    <row r="176" spans="1:61" s="25" customFormat="1" ht="18" customHeight="1" outlineLevel="1">
      <c r="A176" s="16" t="s">
        <v>143</v>
      </c>
      <c r="B176" s="94">
        <f>SUM(B166:B175)</f>
        <v>0</v>
      </c>
      <c r="C176" s="94">
        <f aca="true" t="shared" si="46" ref="C176:H176">SUM(C166:C175)</f>
        <v>23584</v>
      </c>
      <c r="D176" s="94">
        <f t="shared" si="46"/>
        <v>20289</v>
      </c>
      <c r="E176" s="94">
        <f t="shared" si="46"/>
        <v>20289</v>
      </c>
      <c r="F176" s="94">
        <f t="shared" si="46"/>
        <v>23584</v>
      </c>
      <c r="G176" s="94">
        <f t="shared" si="46"/>
        <v>20289</v>
      </c>
      <c r="H176" s="62">
        <f t="shared" si="46"/>
        <v>20289</v>
      </c>
      <c r="I176" s="99"/>
      <c r="J176" s="24"/>
      <c r="K176" s="24"/>
      <c r="L176" s="24"/>
      <c r="M176" s="24"/>
      <c r="N176" s="24"/>
      <c r="O176" s="24"/>
      <c r="P176" s="24"/>
      <c r="Q176" s="24"/>
      <c r="R176" s="24"/>
      <c r="S176" s="24"/>
      <c r="T176" s="24"/>
      <c r="U176" s="24"/>
      <c r="V176" s="24"/>
      <c r="W176" s="24"/>
      <c r="X176" s="24"/>
      <c r="Y176" s="24"/>
      <c r="Z176" s="24"/>
      <c r="AA176" s="24"/>
      <c r="AB176" s="24"/>
      <c r="AC176" s="24"/>
      <c r="AD176" s="24"/>
      <c r="AE176" s="24"/>
      <c r="AF176" s="24"/>
      <c r="AG176" s="24"/>
      <c r="AH176" s="24"/>
      <c r="AI176" s="24"/>
      <c r="AJ176" s="24"/>
      <c r="AK176" s="24"/>
      <c r="AL176" s="24"/>
      <c r="AM176" s="24"/>
      <c r="AN176" s="24"/>
      <c r="AO176" s="24"/>
      <c r="AP176" s="24"/>
      <c r="AQ176" s="24"/>
      <c r="AR176" s="24"/>
      <c r="AS176" s="24"/>
      <c r="AT176" s="24"/>
      <c r="AU176" s="24"/>
      <c r="AV176" s="24"/>
      <c r="AW176" s="24"/>
      <c r="AX176" s="24"/>
      <c r="AY176" s="24"/>
      <c r="AZ176" s="24"/>
      <c r="BA176" s="24"/>
      <c r="BB176" s="24"/>
      <c r="BC176" s="24"/>
      <c r="BD176" s="24"/>
      <c r="BE176" s="24"/>
      <c r="BF176" s="24"/>
      <c r="BG176" s="24"/>
      <c r="BH176" s="24"/>
      <c r="BI176" s="24"/>
    </row>
    <row r="177" spans="1:61" s="25" customFormat="1" ht="18" customHeight="1" outlineLevel="1">
      <c r="A177" s="101" t="s">
        <v>145</v>
      </c>
      <c r="B177" s="102">
        <f aca="true" t="shared" si="47" ref="B177:H177">B164+B176</f>
        <v>2344745</v>
      </c>
      <c r="C177" s="102">
        <f t="shared" si="47"/>
        <v>109533.33333333334</v>
      </c>
      <c r="D177" s="102">
        <f t="shared" si="47"/>
        <v>2450983.3333333335</v>
      </c>
      <c r="E177" s="102">
        <f t="shared" si="47"/>
        <v>106238.33333333349</v>
      </c>
      <c r="F177" s="102">
        <f t="shared" si="47"/>
        <v>109533.33333333334</v>
      </c>
      <c r="G177" s="102">
        <f t="shared" si="47"/>
        <v>2450983.3333333335</v>
      </c>
      <c r="H177" s="103">
        <f t="shared" si="47"/>
        <v>106238.33333333349</v>
      </c>
      <c r="I177" s="102"/>
      <c r="J177" s="24"/>
      <c r="K177" s="24"/>
      <c r="L177" s="24"/>
      <c r="M177" s="24"/>
      <c r="N177" s="24"/>
      <c r="O177" s="24"/>
      <c r="P177" s="24"/>
      <c r="Q177" s="24"/>
      <c r="R177" s="24"/>
      <c r="S177" s="24"/>
      <c r="T177" s="24"/>
      <c r="U177" s="24"/>
      <c r="V177" s="24"/>
      <c r="W177" s="24"/>
      <c r="X177" s="24"/>
      <c r="Y177" s="24"/>
      <c r="Z177" s="24"/>
      <c r="AA177" s="24"/>
      <c r="AB177" s="24"/>
      <c r="AC177" s="24"/>
      <c r="AD177" s="24"/>
      <c r="AE177" s="24"/>
      <c r="AF177" s="24"/>
      <c r="AG177" s="24"/>
      <c r="AH177" s="24"/>
      <c r="AI177" s="24"/>
      <c r="AJ177" s="24"/>
      <c r="AK177" s="24"/>
      <c r="AL177" s="24"/>
      <c r="AM177" s="24"/>
      <c r="AN177" s="24"/>
      <c r="AO177" s="24"/>
      <c r="AP177" s="24"/>
      <c r="AQ177" s="24"/>
      <c r="AR177" s="24"/>
      <c r="AS177" s="24"/>
      <c r="AT177" s="24"/>
      <c r="AU177" s="24"/>
      <c r="AV177" s="24"/>
      <c r="AW177" s="24"/>
      <c r="AX177" s="24"/>
      <c r="AY177" s="24"/>
      <c r="AZ177" s="24"/>
      <c r="BA177" s="24"/>
      <c r="BB177" s="24"/>
      <c r="BC177" s="24"/>
      <c r="BD177" s="24"/>
      <c r="BE177" s="24"/>
      <c r="BF177" s="24"/>
      <c r="BG177" s="24"/>
      <c r="BH177" s="24"/>
      <c r="BI177" s="24"/>
    </row>
    <row r="190" spans="1:9" ht="17.25" customHeight="1" outlineLevel="1">
      <c r="A190" s="95" t="s">
        <v>206</v>
      </c>
      <c r="B190" s="23">
        <v>0</v>
      </c>
      <c r="C190" s="96">
        <v>1398</v>
      </c>
      <c r="D190" s="96"/>
      <c r="E190" s="96">
        <f>+D190-B190</f>
        <v>0</v>
      </c>
      <c r="F190" s="98">
        <f aca="true" t="shared" si="48" ref="F190:H191">+C190</f>
        <v>1398</v>
      </c>
      <c r="G190" s="13">
        <f t="shared" si="48"/>
        <v>0</v>
      </c>
      <c r="H190" s="13">
        <f t="shared" si="48"/>
        <v>0</v>
      </c>
      <c r="I190" s="93" t="s">
        <v>210</v>
      </c>
    </row>
    <row r="191" spans="1:9" ht="17.25" customHeight="1" outlineLevel="1">
      <c r="A191" s="95" t="s">
        <v>207</v>
      </c>
      <c r="B191" s="23">
        <v>0</v>
      </c>
      <c r="C191" s="96">
        <f>6200+4360</f>
        <v>10560</v>
      </c>
      <c r="D191" s="96"/>
      <c r="E191" s="96">
        <f>+D191-B191</f>
        <v>0</v>
      </c>
      <c r="F191" s="98">
        <f t="shared" si="48"/>
        <v>10560</v>
      </c>
      <c r="G191" s="13">
        <f t="shared" si="48"/>
        <v>0</v>
      </c>
      <c r="H191" s="13">
        <f t="shared" si="48"/>
        <v>0</v>
      </c>
      <c r="I191" s="93"/>
    </row>
  </sheetData>
  <printOptions horizontalCentered="1"/>
  <pageMargins left="0.61" right="0.39" top="0.89" bottom="0.61" header="0.5" footer="0.39"/>
  <pageSetup blackAndWhite="1" horizontalDpi="300" verticalDpi="300" orientation="landscape" paperSize="9" scale="78" r:id="rId1"/>
  <headerFooter alignWithMargins="0">
    <oddHeader>&amp;C&amp;"Arial CE,Félkövér"&amp;12FELHALMOZÁSI KIADÁSOK&amp;"Arial CE,Normál"&amp;10
&amp;R&amp;9
9.sz.melléklet
ezer Ft-ban</oddHeader>
    <oddFooter>&amp;L&amp;8Kaposvár, Nyomt: &amp;D  &amp;T&amp;C&amp;8&amp;F _ &amp;A     &amp;"Arial CE,Dőlt"Szabó Tiborné&amp;R&amp;8&amp;P/&amp;N</oddFooter>
  </headerFooter>
  <rowBreaks count="7" manualBreakCount="7">
    <brk id="22" max="255" man="1"/>
    <brk id="45" max="255" man="1"/>
    <brk id="70" max="255" man="1"/>
    <brk id="94" max="255" man="1"/>
    <brk id="116" max="255" man="1"/>
    <brk id="140" max="255" man="1"/>
    <brk id="16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KMV Polgármesteri Hivatal</dc:creator>
  <cp:keywords/>
  <dc:description/>
  <cp:lastModifiedBy>KMV Polgármesteri Hivatal</cp:lastModifiedBy>
  <cp:lastPrinted>2004-08-24T12:25:54Z</cp:lastPrinted>
  <dcterms:created xsi:type="dcterms:W3CDTF">2004-03-30T13:55:25Z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