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1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</sheets>
  <externalReferences>
    <externalReference r:id="rId11"/>
  </externalReferences>
  <definedNames>
    <definedName name="_xlnm.Print_Titles" localSheetId="5">'célt.'!$1:$3</definedName>
    <definedName name="_xlnm.Print_Titles" localSheetId="3">'egyéb'!$1:$5</definedName>
    <definedName name="_xlnm.Print_Titles" localSheetId="2">'önk.kiad.'!$1:$5</definedName>
    <definedName name="_xlnm.Print_Area" localSheetId="3">'egyéb'!$A$1:$Q$73</definedName>
    <definedName name="_xlnm.Print_Area" localSheetId="2">'önk.kiad.'!$A$1:$BB$90</definedName>
  </definedNames>
  <calcPr fullCalcOnLoad="1"/>
</workbook>
</file>

<file path=xl/sharedStrings.xml><?xml version="1.0" encoding="utf-8"?>
<sst xmlns="http://schemas.openxmlformats.org/spreadsheetml/2006/main" count="2135" uniqueCount="736">
  <si>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</si>
  <si>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</si>
  <si>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</si>
  <si>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</si>
  <si>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</si>
  <si>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</si>
  <si>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</si>
  <si>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</si>
  <si>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</si>
  <si>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</si>
  <si>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</si>
  <si>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</si>
  <si>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</si>
  <si>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</si>
  <si>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</si>
  <si>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</si>
  <si>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</si>
  <si>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</si>
  <si>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</si>
  <si>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</si>
  <si>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</si>
  <si>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</si>
  <si>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</si>
  <si>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</si>
  <si>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</si>
  <si>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</t>
  </si>
  <si>
    <t xml:space="preserve">Kaposvári Kiskönyvtár         </t>
  </si>
  <si>
    <t xml:space="preserve">Kiadványok               </t>
  </si>
  <si>
    <t xml:space="preserve">Kiadványok              </t>
  </si>
  <si>
    <t>Szántó u. 5. fenntartása, karbantartása</t>
  </si>
  <si>
    <t>Kossuth tér ünnepélyes átadási rendezvény ktg</t>
  </si>
  <si>
    <t>Betlehem összeállítása, őrzése, műsor</t>
  </si>
  <si>
    <t>ISO minőségbiztosítás- felülvizsgálati audit</t>
  </si>
  <si>
    <t>Taszári polgári terminál működési költsége</t>
  </si>
  <si>
    <t>Somogy Megye Kézikönyve</t>
  </si>
  <si>
    <t>Polgármesterek keretezett képei</t>
  </si>
  <si>
    <t>100 éves a Városháza</t>
  </si>
  <si>
    <t>Iskolák által összegyűjtött szárazelemek elszáll., ártalmatlanítás</t>
  </si>
  <si>
    <t>ISO minőségbiztosítás- felkészülésre</t>
  </si>
  <si>
    <t>Republik koncert</t>
  </si>
  <si>
    <t>Takáts Gyula alkotásainak kutathatóvá tétele</t>
  </si>
  <si>
    <t>Sajtó- és médiaelemzési feladatokra</t>
  </si>
  <si>
    <t>Taszári polgári terminál működésének költsége</t>
  </si>
  <si>
    <t>Átadás, támogatás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</si>
  <si>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</si>
  <si>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</si>
  <si>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</si>
  <si>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</si>
  <si>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</si>
  <si>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</si>
  <si>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</si>
  <si>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</si>
  <si>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</si>
  <si>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</si>
  <si>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</si>
  <si>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</si>
  <si>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</si>
  <si>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</si>
  <si>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</si>
  <si>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</si>
  <si>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</si>
  <si>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</si>
  <si>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</si>
  <si>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</si>
  <si>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</si>
  <si>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</si>
  <si>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</si>
  <si>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</si>
  <si>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</si>
  <si>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</si>
  <si>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</si>
  <si>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</si>
  <si>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</si>
  <si>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</si>
  <si>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</si>
  <si>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</si>
  <si>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</si>
  <si>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</si>
  <si>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</si>
  <si>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</si>
  <si>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</si>
  <si>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</si>
  <si>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</si>
  <si>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</si>
  <si>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</si>
  <si>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</si>
  <si>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</si>
  <si>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</si>
  <si>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</si>
  <si>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</si>
  <si>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</si>
  <si>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</si>
  <si>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</si>
  <si>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</si>
  <si>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Digitalizált közműtérképek vezetése</t>
  </si>
  <si>
    <t>4,1.3.</t>
  </si>
  <si>
    <t>előir.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</si>
  <si>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</si>
  <si>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</si>
  <si>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</si>
  <si>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</si>
  <si>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</si>
  <si>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</si>
  <si>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</si>
  <si>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</si>
  <si>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</si>
  <si>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</si>
  <si>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</si>
  <si>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</si>
  <si>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</si>
  <si>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</si>
  <si>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</si>
  <si>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 xml:space="preserve">  -  II.félévi működési támogatás</t>
  </si>
  <si>
    <t xml:space="preserve">  -  eredményességi támogatás</t>
  </si>
  <si>
    <t>Pedagógusok szakkönyvvásárlás támogatása</t>
  </si>
  <si>
    <t>Tanulók tankönyvvásárlásának támogatása</t>
  </si>
  <si>
    <t>Érettségi és szakmai vizsgáztatás kiadásai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</si>
  <si>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</si>
  <si>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</si>
  <si>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</si>
  <si>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</si>
  <si>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</si>
  <si>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</si>
  <si>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</si>
  <si>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</si>
  <si>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</si>
  <si>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</si>
  <si>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</si>
  <si>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</si>
  <si>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</si>
  <si>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</si>
  <si>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</si>
  <si>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</si>
  <si>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</si>
  <si>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</si>
  <si>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</si>
  <si>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</si>
  <si>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</si>
  <si>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</si>
  <si>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</si>
  <si>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</si>
  <si>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</si>
  <si>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</si>
  <si>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</si>
  <si>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</si>
  <si>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</si>
  <si>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</si>
  <si>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</si>
  <si>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</si>
  <si>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</si>
  <si>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</si>
  <si>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</si>
  <si>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</si>
  <si>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</si>
  <si>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</si>
  <si>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</si>
  <si>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</si>
  <si>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>Kiadások  mindösszesen(I+II  )</t>
  </si>
  <si>
    <t xml:space="preserve"> -  Kulturális  Alap 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</si>
  <si>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</si>
  <si>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</si>
  <si>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</si>
  <si>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</si>
  <si>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</si>
  <si>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</si>
  <si>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</si>
  <si>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</si>
  <si>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</si>
  <si>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</si>
  <si>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 xml:space="preserve">                3 db autóbusz (2003.évi vásárlás)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</si>
  <si>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</si>
  <si>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</si>
  <si>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</si>
  <si>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</si>
  <si>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</si>
  <si>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4, 1</t>
  </si>
  <si>
    <t>4, 2</t>
  </si>
  <si>
    <t>Jelzőrendszeres házigondozási szolgálat kialakítása</t>
  </si>
  <si>
    <t>Jeles kaposvári személyek síremlékének felújítása</t>
  </si>
  <si>
    <t>Városfejlesztési, Környezetvédelmi és Műszaki Bizottsági Alapok</t>
  </si>
  <si>
    <t>Pedagógus Szolgálati Emlékérem kitüntetés és vendéglátás kiadásaira</t>
  </si>
  <si>
    <t>Pedagógus továbbképzés és szakvizsga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</si>
  <si>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</si>
  <si>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</si>
  <si>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</si>
  <si>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</si>
  <si>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</si>
  <si>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>IX-X. emeletes társasházak liftkarbantartási költségeire</t>
  </si>
  <si>
    <t>Országos tanulmányi versenyen kiemelkedően szereplő tanulók jutalmazása</t>
  </si>
  <si>
    <t>Elkülönített bérlakás számlák kötött célú maradványa</t>
  </si>
  <si>
    <t>Pénzmaradvány elszámolás</t>
  </si>
  <si>
    <t>Emléktáblák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</si>
  <si>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</si>
  <si>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Középület-kivitelező Adorján SE - uszodai jegyvásárlás ktg-re</t>
  </si>
  <si>
    <t>Menta Lelki Egészségvédő Egyesület támogatása</t>
  </si>
  <si>
    <t>Déryné Vándorszíntársulat támogatása</t>
  </si>
  <si>
    <t>bevételből</t>
  </si>
  <si>
    <t>Saját és</t>
  </si>
  <si>
    <t>önkorm.</t>
  </si>
  <si>
    <t>Paelosochus-Krokodilokért Alapítvány - Terrárium működésének támogatása</t>
  </si>
  <si>
    <t>Számítógépen dolgozók részére védőszemüveg</t>
  </si>
  <si>
    <t>Oktatási Alap</t>
  </si>
  <si>
    <t>Egyéni képviselői keret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</si>
  <si>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</si>
  <si>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</si>
  <si>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</si>
  <si>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Mártírok és Hősök Közalapítvány (Alapító Okirat szerint)</t>
  </si>
  <si>
    <t>Dél-Dunántúli Tudomány Támogatásáért Alapítvány - Kaposvár Önk. pályadíja</t>
  </si>
  <si>
    <t>Kistérségi munkaszervezet támogatása</t>
  </si>
  <si>
    <t>Működési célú egyéb központi támogatások (1/b sz.melléklet)</t>
  </si>
  <si>
    <t>Működési célú átvett pénzeszközök (1/c .sz.melléklet )</t>
  </si>
  <si>
    <t>Eredeti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</si>
  <si>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</si>
  <si>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</si>
  <si>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</si>
  <si>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</si>
  <si>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</si>
  <si>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</si>
  <si>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</si>
  <si>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</si>
  <si>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</si>
  <si>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</si>
  <si>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</si>
  <si>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</si>
  <si>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</si>
  <si>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</si>
  <si>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</si>
  <si>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</si>
  <si>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</si>
  <si>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</si>
  <si>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</si>
  <si>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</si>
  <si>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</si>
  <si>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</si>
  <si>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</si>
  <si>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</si>
  <si>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</si>
  <si>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</si>
  <si>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</si>
  <si>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</si>
  <si>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</si>
  <si>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</si>
  <si>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</si>
  <si>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</si>
  <si>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</si>
  <si>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</si>
  <si>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Hatósági kényszerintézkedések</t>
  </si>
  <si>
    <t>Rehabilitációs hozzájárulás</t>
  </si>
  <si>
    <t>Füredi II. laktanya őrzése</t>
  </si>
  <si>
    <t>Orvosi rendelők privatizációjának költségei</t>
  </si>
  <si>
    <t>Alkalmi ünnepi vásárok (húsvéti, karácsonyi)</t>
  </si>
  <si>
    <t>Lakossági hulladékgyűjtés</t>
  </si>
  <si>
    <t>Önkormányzati tervtanács</t>
  </si>
  <si>
    <t>Általános Értékelési Keretrendszer (CAF)</t>
  </si>
  <si>
    <t>Áthúzódó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</si>
  <si>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</si>
  <si>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</si>
  <si>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</si>
  <si>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</si>
  <si>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</si>
  <si>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</si>
  <si>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</si>
  <si>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</si>
  <si>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</si>
  <si>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</si>
  <si>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</si>
  <si>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</si>
  <si>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</si>
  <si>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</si>
  <si>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</si>
  <si>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</si>
  <si>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</si>
  <si>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</si>
  <si>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</si>
  <si>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</si>
  <si>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</si>
  <si>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</si>
  <si>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</si>
  <si>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</si>
  <si>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</si>
  <si>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</si>
  <si>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</si>
  <si>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</si>
  <si>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</si>
  <si>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</si>
  <si>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</si>
  <si>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</si>
  <si>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</si>
  <si>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</si>
  <si>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</si>
  <si>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</si>
  <si>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</si>
  <si>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</si>
  <si>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</si>
  <si>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</si>
  <si>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</si>
  <si>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</si>
  <si>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</si>
  <si>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</si>
  <si>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</si>
  <si>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</si>
  <si>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</si>
  <si>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</si>
  <si>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</si>
  <si>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</si>
  <si>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</si>
  <si>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</si>
  <si>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</si>
  <si>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</si>
  <si>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</si>
  <si>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</si>
  <si>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</si>
  <si>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</si>
  <si>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</si>
  <si>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</si>
  <si>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</si>
  <si>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</si>
  <si>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</si>
  <si>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</si>
  <si>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</si>
  <si>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</si>
  <si>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</si>
  <si>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</si>
  <si>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</si>
  <si>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</si>
  <si>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</si>
  <si>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</si>
  <si>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</si>
  <si>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</si>
  <si>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</si>
  <si>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</si>
  <si>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</si>
  <si>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</si>
  <si>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</si>
  <si>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</si>
  <si>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</si>
  <si>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</si>
  <si>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</si>
  <si>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</si>
  <si>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</si>
  <si>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</si>
  <si>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</si>
  <si>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</si>
  <si>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</si>
  <si>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</si>
  <si>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</si>
  <si>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</si>
  <si>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</si>
  <si>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</si>
  <si>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</si>
  <si>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</si>
  <si>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</si>
  <si>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</si>
  <si>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</si>
  <si>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</si>
  <si>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</si>
  <si>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</si>
  <si>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</si>
  <si>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</si>
  <si>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</si>
  <si>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</si>
  <si>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</si>
  <si>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</si>
  <si>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</si>
  <si>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</si>
  <si>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</si>
  <si>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</si>
  <si>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</si>
  <si>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</si>
  <si>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</si>
  <si>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</si>
  <si>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</si>
  <si>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</si>
  <si>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</si>
  <si>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</si>
  <si>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</si>
  <si>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</si>
  <si>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</si>
  <si>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</si>
  <si>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</si>
  <si>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</si>
  <si>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</si>
  <si>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</si>
  <si>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</si>
  <si>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</si>
  <si>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</si>
  <si>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</si>
  <si>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</si>
  <si>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</si>
  <si>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</si>
  <si>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</si>
  <si>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</si>
  <si>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</si>
  <si>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</si>
  <si>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</si>
  <si>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</si>
  <si>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</si>
  <si>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</si>
  <si>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</si>
  <si>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</si>
  <si>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</si>
  <si>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</si>
  <si>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4,1.4.</t>
  </si>
  <si>
    <t>4,1.5.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</si>
  <si>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</si>
  <si>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</si>
  <si>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</si>
  <si>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</si>
  <si>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</si>
  <si>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</si>
  <si>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</si>
  <si>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</si>
  <si>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</si>
  <si>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</si>
  <si>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</si>
  <si>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</si>
  <si>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</si>
  <si>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</si>
  <si>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</si>
  <si>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</si>
  <si>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</si>
  <si>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>Kulturális Alap</t>
  </si>
  <si>
    <t>Verseny- és Élsport Támogatási Alap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</si>
  <si>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</si>
  <si>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</si>
  <si>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</si>
  <si>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</si>
  <si>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</si>
  <si>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</si>
  <si>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</si>
  <si>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</si>
  <si>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</si>
  <si>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</si>
  <si>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</si>
  <si>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</si>
  <si>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</si>
  <si>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</si>
  <si>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</si>
  <si>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</si>
  <si>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</si>
  <si>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</si>
  <si>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</si>
  <si>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</si>
  <si>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>4,1.7.</t>
  </si>
  <si>
    <t>Toponári Óvoda tetőterében óvodamúzeum kialakítása</t>
  </si>
  <si>
    <t xml:space="preserve">        folyószámla hitel</t>
  </si>
  <si>
    <t>2004-es Athéni Olimpián részvételi esélyes sportolók támogatása</t>
  </si>
  <si>
    <t>Rákóczi Stadion működési kiadásai</t>
  </si>
  <si>
    <t xml:space="preserve">    </t>
  </si>
  <si>
    <t>Pedagógusnap, Semmelweis nap, szoc. munka napja, Köztisztv.nap rendezvények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</si>
  <si>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</si>
  <si>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</si>
  <si>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</si>
  <si>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</si>
  <si>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</si>
  <si>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</si>
  <si>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</si>
  <si>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</si>
  <si>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</si>
  <si>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</si>
  <si>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</si>
  <si>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</si>
  <si>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</si>
  <si>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</si>
  <si>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</si>
  <si>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</si>
  <si>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</si>
  <si>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</si>
  <si>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</si>
  <si>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</si>
  <si>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</si>
  <si>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</si>
  <si>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</si>
  <si>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</si>
  <si>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</si>
  <si>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</si>
  <si>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</si>
  <si>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</si>
  <si>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</si>
  <si>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</si>
  <si>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</si>
  <si>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</si>
  <si>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</si>
  <si>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</si>
  <si>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</si>
  <si>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</si>
  <si>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</si>
  <si>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</si>
  <si>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</si>
  <si>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</si>
  <si>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</si>
  <si>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</si>
  <si>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</si>
  <si>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</si>
  <si>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</si>
  <si>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</si>
  <si>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</si>
  <si>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</si>
  <si>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</si>
  <si>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</si>
  <si>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</si>
  <si>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</si>
  <si>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</si>
  <si>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</si>
  <si>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</si>
  <si>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</si>
  <si>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</si>
  <si>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</si>
  <si>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</si>
  <si>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</si>
  <si>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</si>
  <si>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</si>
  <si>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</si>
  <si>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</si>
  <si>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</si>
  <si>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</si>
  <si>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</si>
  <si>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</si>
  <si>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</si>
  <si>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</si>
  <si>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</si>
  <si>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</si>
  <si>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</si>
  <si>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</si>
  <si>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</si>
  <si>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</si>
  <si>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</si>
  <si>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</si>
  <si>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</si>
  <si>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</si>
  <si>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</si>
  <si>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</si>
  <si>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</si>
  <si>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</si>
  <si>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</si>
  <si>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</si>
  <si>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</si>
  <si>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</si>
  <si>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</si>
  <si>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</si>
  <si>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</si>
  <si>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</si>
  <si>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</si>
  <si>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</si>
  <si>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</si>
  <si>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</si>
  <si>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</si>
  <si>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</si>
  <si>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</si>
  <si>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</si>
  <si>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</si>
  <si>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</si>
  <si>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</si>
  <si>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</si>
  <si>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</si>
  <si>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</si>
  <si>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</si>
  <si>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</si>
  <si>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</si>
  <si>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</si>
  <si>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</si>
  <si>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</si>
  <si>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</si>
  <si>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</si>
  <si>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</si>
  <si>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</si>
  <si>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</si>
  <si>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</si>
  <si>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</si>
  <si>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</si>
  <si>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</si>
  <si>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</si>
  <si>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</si>
  <si>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</si>
  <si>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</si>
  <si>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</si>
  <si>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</si>
  <si>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</si>
  <si>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</si>
  <si>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</si>
  <si>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</si>
  <si>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</si>
  <si>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</si>
  <si>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</si>
  <si>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</si>
  <si>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</si>
  <si>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</si>
  <si>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</si>
  <si>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Kaposvárért Közalapítvány- Kossuth tér felújításához támogatás</t>
  </si>
  <si>
    <t>Vételárból felújítási alapba történő visszafizetések</t>
  </si>
  <si>
    <t>4,2.4.</t>
  </si>
  <si>
    <t>4,2.1.</t>
  </si>
  <si>
    <t>4,2.2.</t>
  </si>
  <si>
    <t>4,2.3.</t>
  </si>
  <si>
    <t>NABI 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</si>
  <si>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</si>
  <si>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</si>
  <si>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</si>
  <si>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4,2.5.</t>
  </si>
  <si>
    <t>4,2.6.</t>
  </si>
  <si>
    <t>4,2.7.</t>
  </si>
  <si>
    <t>4,2.8.</t>
  </si>
  <si>
    <t>Kaposvári Polgárőr Egyesület</t>
  </si>
  <si>
    <t>4,2.9.</t>
  </si>
  <si>
    <t>4,2.10.</t>
  </si>
  <si>
    <t>4,2.11.</t>
  </si>
  <si>
    <t>4,2.12.</t>
  </si>
  <si>
    <t>4,2.13.</t>
  </si>
  <si>
    <t>Berzsenyi Társaság- titkársági feladatokra</t>
  </si>
  <si>
    <t>4,2.14.</t>
  </si>
  <si>
    <t>4,2.15.</t>
  </si>
  <si>
    <t>4,2.16.</t>
  </si>
  <si>
    <t>4,2.17.</t>
  </si>
  <si>
    <t>Zenepavilon vasárnapi koncertjei</t>
  </si>
  <si>
    <t>4,2.18.</t>
  </si>
  <si>
    <t>4,2.19.</t>
  </si>
  <si>
    <t>Jövő Közigazgatásáért Alapítvány támogatása</t>
  </si>
  <si>
    <t>4,2.20.</t>
  </si>
  <si>
    <t>4,2.21.</t>
  </si>
  <si>
    <t>Emmánuel Közösség- Nemzetközi Ifjúsági és Családos Találkozó</t>
  </si>
  <si>
    <t>Vízművek Kft részére támogatás (KOMÉTA '99 Kft szennyvíz)</t>
  </si>
  <si>
    <t>4,2.22.</t>
  </si>
  <si>
    <t>4,2.23.</t>
  </si>
  <si>
    <t>4,2.24.</t>
  </si>
  <si>
    <t>4,2.25.</t>
  </si>
  <si>
    <t>4,2.26.</t>
  </si>
  <si>
    <t>4,2.27.</t>
  </si>
  <si>
    <t>Nemzetközi mérközéseken való részvétel támogatása</t>
  </si>
  <si>
    <t xml:space="preserve">   - Kaposvári Röplabda Sport Kft</t>
  </si>
  <si>
    <t xml:space="preserve">   - Kaposvári Kosárlabda Klub Kft</t>
  </si>
  <si>
    <t>NABI- Kaposvári Rákóczi FC támogatása- Stadion játékterének garanciális kártérítése</t>
  </si>
  <si>
    <t>NABI- Kaposvári Rákóczi FC működési támogatása</t>
  </si>
  <si>
    <t>Tanulóbérlet   - Nagyboldogasszony Római Katolikus Ált. Iskola</t>
  </si>
  <si>
    <t xml:space="preserve">                       - Gyakorló Általános Iskola</t>
  </si>
  <si>
    <t xml:space="preserve">                                                                   - Füredi u. 8-10. társasház</t>
  </si>
  <si>
    <t>4,2.28.</t>
  </si>
  <si>
    <t>Időskorúak járadéka</t>
  </si>
  <si>
    <t>Adósságcsökkentéshez kapcs. és normatív lakásfenntartási tám.</t>
  </si>
  <si>
    <t>Adósságcsökkentési támogatás</t>
  </si>
  <si>
    <t>3, 27</t>
  </si>
  <si>
    <t>Krízis segély és hajléktalanok lakhatási támogatása</t>
  </si>
  <si>
    <t>Egyetemi, főiskolai hallgatók albérleti támogatása</t>
  </si>
  <si>
    <t>Vagyongazdálkodási és Turisztikai Bizottsági Alapok</t>
  </si>
  <si>
    <t xml:space="preserve">   -   Munkahelyteremtő Beruházások  Alap</t>
  </si>
  <si>
    <t xml:space="preserve">   szóló törvény végrehajtásának kiadása (pályázati önerő)</t>
  </si>
  <si>
    <t>Játszótér építési, felújítási program és szabványosítási vizsgálat</t>
  </si>
  <si>
    <t>Élelmezési normaemelés és kedvezményes étkezésben részesülők támogatása</t>
  </si>
  <si>
    <t>Távhő áremelés kompenzálása</t>
  </si>
  <si>
    <t>NABi- Kaposvári Rákóczi FC</t>
  </si>
  <si>
    <t>Kaposvári Röplabda Sport Kft</t>
  </si>
  <si>
    <t>Kaposvár Kosárlabda Klub Kft</t>
  </si>
  <si>
    <t>Középiskolai pedagógusok felk. tám. kétszintű érettségire (2004-től)</t>
  </si>
  <si>
    <t>Minőségfejlesztési feladatok (2004-től)</t>
  </si>
  <si>
    <t>Közoktatási intézmények szakmai fejlesztése</t>
  </si>
  <si>
    <t>Minőségi kereset kiegészítés</t>
  </si>
  <si>
    <t>2004/2005. tanévkezdéssel kapcsolatos kiadások</t>
  </si>
  <si>
    <t xml:space="preserve">      - Évforduló (Advent, Karácsony, Szilveszter, Újév)</t>
  </si>
  <si>
    <t>Nemzeti Színház- Megyejárás program</t>
  </si>
  <si>
    <t>1. osztályosok részére tolltartó vásárlás</t>
  </si>
  <si>
    <t>Kapos TV és Rádió Kft. tám. kieg.- a Kapos Rádió üzemeltetés függvényében</t>
  </si>
  <si>
    <t>100 tagú cigányzenekar részvétele a Tavaszi Fesztiválon</t>
  </si>
  <si>
    <t>Jégcsarnok működési ktg.</t>
  </si>
  <si>
    <t>Uszoda kedvezményes használata</t>
  </si>
  <si>
    <t>Információs társadalom igényorientált eszközei és rendszerei működési kiad. tám.</t>
  </si>
  <si>
    <t>Évforduló 2003-2004. pályázati támogatás SMTT-től</t>
  </si>
  <si>
    <t>Somogy megyei TIT szellemi öttusa vetélkedő támogatása</t>
  </si>
  <si>
    <t>Taszári repülőtér tanácsadói megbízási díj</t>
  </si>
  <si>
    <t>City Kábel TV müsoridő vásárlás, Internet újság, Kapos TV teletex rendszer kiépítés</t>
  </si>
  <si>
    <t>Megyei Jogú Városok Országos Sportvetélkedője</t>
  </si>
  <si>
    <t>Közigazgatási szakvizsga ktg.</t>
  </si>
  <si>
    <t>Nemzetközi konferencia szervezésére</t>
  </si>
  <si>
    <t>Étkezési hozzájárulás kiegészítése</t>
  </si>
  <si>
    <t>GYISM-től sporttevékenység támogatására</t>
  </si>
  <si>
    <t>Egészségügyi és Szociális Alap</t>
  </si>
  <si>
    <t>Megyei-Városi Tudományos, Kulturális és Sport Alap</t>
  </si>
  <si>
    <t>Kaposfüredi Részönkormányzat kerete</t>
  </si>
  <si>
    <t>Toponári Részönkormányzat kerete</t>
  </si>
  <si>
    <t>Töröcskei Részönkormányzat kerete</t>
  </si>
  <si>
    <t>Kaposszentjakabi Részönkormányzat kerete</t>
  </si>
  <si>
    <t xml:space="preserve">      - Szilveszteri rendezvény</t>
  </si>
  <si>
    <t>GYISM-től Ifjúsági Önkormányzat működéséhez támogatás+ önerő</t>
  </si>
  <si>
    <t>Kaposvári Ifjúsági Önkormányzat- ifjúsági díj (2000 euro)</t>
  </si>
  <si>
    <t>Közmunkaprogram támogatása</t>
  </si>
  <si>
    <t>Önkormányzat közbiztonsági, bűnmegelőzési koncepciójához támogatás</t>
  </si>
  <si>
    <t>Kábítószer Egyeztető Fórum 2003.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</si>
  <si>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</si>
  <si>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t>2,10,1</t>
  </si>
  <si>
    <t>2,10,2</t>
  </si>
  <si>
    <t>2,10,3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</si>
  <si>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</si>
  <si>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</si>
  <si>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</si>
  <si>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</si>
  <si>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</si>
  <si>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 xml:space="preserve"> ei.</t>
  </si>
  <si>
    <t>2, 10</t>
  </si>
  <si>
    <t>ESZCSM-től szociális mintahely működtetéséhez</t>
  </si>
  <si>
    <t>56.</t>
  </si>
  <si>
    <t>Kirándulások Kaposváron és környékén c. kiadvány - GKM-től</t>
  </si>
  <si>
    <t>Kaposvári számítógépes látványterv</t>
  </si>
  <si>
    <t>57.</t>
  </si>
  <si>
    <t>58.</t>
  </si>
  <si>
    <t>59.</t>
  </si>
  <si>
    <t>Személyfelvonó Felújítási Alapból tám.:   - Honvéd u. 35. társasház</t>
  </si>
  <si>
    <t xml:space="preserve">   -  tartalékkeret</t>
  </si>
  <si>
    <t>2004. évi sport támogatás GYISM-től</t>
  </si>
  <si>
    <t>Iskolatej Gyakorló Általános Iskola</t>
  </si>
  <si>
    <t>Tanulóbérlet- Gyakorló Ált. Isk</t>
  </si>
  <si>
    <t xml:space="preserve">                     - Lórántffy Zs. Ref. Ált. Isk.</t>
  </si>
  <si>
    <t xml:space="preserve">                     - Nagyboldogasszony Róm. Kat. Ált. isk.</t>
  </si>
  <si>
    <t>SM. Rendőrkapitányság-Desedai csónakház rezsiköltségeire</t>
  </si>
  <si>
    <t>Somogyi Győző Magyar királyok arcképcsarnoka katalógus</t>
  </si>
  <si>
    <t>60.</t>
  </si>
  <si>
    <t>Kaposvár és környéke c. kiadvány nyomdai munkálataira</t>
  </si>
  <si>
    <t>61.</t>
  </si>
  <si>
    <t>Nemzeti Színház Megyejárás program</t>
  </si>
  <si>
    <t>62.</t>
  </si>
  <si>
    <t>Toponári futballpálya rekonstrukció</t>
  </si>
  <si>
    <t xml:space="preserve">   -  Helyi Védettségű Épületek Felújítási Alap</t>
  </si>
  <si>
    <t>Évforduló 2003-2004.</t>
  </si>
  <si>
    <t>63.</t>
  </si>
  <si>
    <t>Felhalmozási célú pótigények</t>
  </si>
  <si>
    <t>Működési célú pótigények</t>
  </si>
  <si>
    <t>Helyettes szülői hálózat működtetésére (CSSK)</t>
  </si>
  <si>
    <t>2,8,3</t>
  </si>
  <si>
    <t>2,8,4</t>
  </si>
  <si>
    <t xml:space="preserve">    = Önk.kiad-ból:Horvát Kisebbségi Önk. fejl.kiadása (11..sz.melléklet )</t>
  </si>
  <si>
    <t xml:space="preserve">    = Önk.kiad-ból:Lengyel Kisebbségi Önk. fejl.kiadása (11..sz.melléklet )</t>
  </si>
  <si>
    <t>Polg. Hivatal Gondn. felhalmozási célú pénzmaradványa</t>
  </si>
  <si>
    <t>Európai Uniós ünnepség- Zászlófelvonás</t>
  </si>
  <si>
    <t>Európai Uniós ünnepség- Koncert</t>
  </si>
  <si>
    <t>Intézmény és önkormányzat működési kiadásai (1+2+3)</t>
  </si>
  <si>
    <t xml:space="preserve">                - Dózsa Gy. u. 10.</t>
  </si>
  <si>
    <t xml:space="preserve">                - Dózsa Gy. u. 14.</t>
  </si>
  <si>
    <t>64.</t>
  </si>
  <si>
    <t xml:space="preserve">Települési kártya bevezetésének előkészítése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</si>
</sst>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4" borderId="6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1" fillId="3" borderId="6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/>
    </xf>
    <xf numFmtId="0" fontId="19" fillId="0" borderId="4" xfId="0" applyFont="1" applyBorder="1" applyAlignment="1">
      <alignment/>
    </xf>
    <xf numFmtId="0" fontId="25" fillId="0" borderId="0" xfId="0" applyFont="1" applyAlignment="1">
      <alignment/>
    </xf>
    <xf numFmtId="0" fontId="22" fillId="4" borderId="6" xfId="0" applyFont="1" applyFill="1" applyBorder="1" applyAlignment="1">
      <alignment/>
    </xf>
    <xf numFmtId="0" fontId="19" fillId="4" borderId="0" xfId="0" applyFont="1" applyFill="1" applyAlignment="1">
      <alignment/>
    </xf>
    <xf numFmtId="0" fontId="22" fillId="0" borderId="0" xfId="0" applyFont="1" applyAlignment="1">
      <alignment horizontal="righ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5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22" fillId="4" borderId="7" xfId="0" applyFont="1" applyFill="1" applyBorder="1" applyAlignment="1">
      <alignment horizontal="right"/>
    </xf>
    <xf numFmtId="0" fontId="22" fillId="4" borderId="9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4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2" fillId="3" borderId="6" xfId="0" applyFont="1" applyFill="1" applyBorder="1" applyAlignment="1">
      <alignment/>
    </xf>
    <xf numFmtId="0" fontId="22" fillId="4" borderId="6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6" fillId="6" borderId="2" xfId="0" applyFont="1" applyFill="1" applyBorder="1" applyAlignment="1">
      <alignment horizontal="centerContinuous"/>
    </xf>
    <xf numFmtId="0" fontId="26" fillId="3" borderId="2" xfId="0" applyFont="1" applyFill="1" applyBorder="1" applyAlignment="1">
      <alignment horizontal="centerContinuous"/>
    </xf>
    <xf numFmtId="0" fontId="18" fillId="6" borderId="5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9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3" borderId="6" xfId="0" applyFont="1" applyFill="1" applyBorder="1" applyAlignment="1">
      <alignment/>
    </xf>
    <xf numFmtId="0" fontId="22" fillId="0" borderId="2" xfId="0" applyFont="1" applyBorder="1" applyAlignment="1">
      <alignment horizontal="right"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/>
    </xf>
    <xf numFmtId="0" fontId="27" fillId="9" borderId="1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Continuous"/>
    </xf>
    <xf numFmtId="0" fontId="27" fillId="9" borderId="11" xfId="0" applyFont="1" applyFill="1" applyBorder="1" applyAlignment="1">
      <alignment horizontal="centerContinuous"/>
    </xf>
    <xf numFmtId="0" fontId="27" fillId="9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/>
    </xf>
    <xf numFmtId="0" fontId="27" fillId="4" borderId="1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left"/>
    </xf>
    <xf numFmtId="0" fontId="27" fillId="9" borderId="5" xfId="0" applyFont="1" applyFill="1" applyBorder="1" applyAlignment="1">
      <alignment/>
    </xf>
    <xf numFmtId="0" fontId="27" fillId="4" borderId="5" xfId="0" applyFont="1" applyFill="1" applyBorder="1" applyAlignment="1">
      <alignment horizontal="center"/>
    </xf>
    <xf numFmtId="17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7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27" fillId="4" borderId="8" xfId="0" applyFont="1" applyFill="1" applyBorder="1" applyAlignment="1">
      <alignment horizontal="centerContinuous"/>
    </xf>
    <xf numFmtId="0" fontId="27" fillId="4" borderId="11" xfId="0" applyFont="1" applyFill="1" applyBorder="1" applyAlignment="1">
      <alignment horizontal="centerContinuous"/>
    </xf>
    <xf numFmtId="0" fontId="27" fillId="4" borderId="12" xfId="0" applyFont="1" applyFill="1" applyBorder="1" applyAlignment="1">
      <alignment horizontal="centerContinuous"/>
    </xf>
    <xf numFmtId="0" fontId="27" fillId="4" borderId="7" xfId="0" applyFont="1" applyFill="1" applyBorder="1" applyAlignment="1">
      <alignment horizontal="centerContinuous"/>
    </xf>
    <xf numFmtId="0" fontId="27" fillId="4" borderId="9" xfId="0" applyFont="1" applyFill="1" applyBorder="1" applyAlignment="1">
      <alignment horizontal="centerContinuous"/>
    </xf>
    <xf numFmtId="0" fontId="27" fillId="9" borderId="6" xfId="0" applyFont="1" applyFill="1" applyBorder="1" applyAlignment="1">
      <alignment horizontal="centerContinuous"/>
    </xf>
    <xf numFmtId="0" fontId="27" fillId="4" borderId="6" xfId="0" applyFont="1" applyFill="1" applyBorder="1" applyAlignment="1">
      <alignment horizontal="centerContinuous"/>
    </xf>
    <xf numFmtId="0" fontId="27" fillId="4" borderId="14" xfId="0" applyFont="1" applyFill="1" applyBorder="1" applyAlignment="1">
      <alignment horizontal="centerContinuous"/>
    </xf>
    <xf numFmtId="0" fontId="27" fillId="4" borderId="10" xfId="0" applyFont="1" applyFill="1" applyBorder="1" applyAlignment="1">
      <alignment horizontal="centerContinuous"/>
    </xf>
    <xf numFmtId="0" fontId="27" fillId="4" borderId="15" xfId="0" applyFont="1" applyFill="1" applyBorder="1" applyAlignment="1">
      <alignment horizontal="centerContinuous"/>
    </xf>
    <xf numFmtId="0" fontId="27" fillId="9" borderId="0" xfId="0" applyFont="1" applyFill="1" applyAlignment="1">
      <alignment horizontal="centerContinuous"/>
    </xf>
    <xf numFmtId="0" fontId="27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0" xfId="0" applyFont="1" applyAlignment="1">
      <alignment/>
    </xf>
    <xf numFmtId="0" fontId="31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" xfId="0" applyFont="1" applyBorder="1" applyAlignment="1">
      <alignment/>
    </xf>
    <xf numFmtId="0" fontId="31" fillId="0" borderId="2" xfId="0" applyFont="1" applyBorder="1" applyAlignment="1">
      <alignment/>
    </xf>
    <xf numFmtId="0" fontId="32" fillId="0" borderId="5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27" fillId="0" borderId="0" xfId="0" applyFont="1" applyAlignment="1">
      <alignment/>
    </xf>
    <xf numFmtId="0" fontId="27" fillId="0" borderId="9" xfId="0" applyFont="1" applyBorder="1" applyAlignment="1">
      <alignment/>
    </xf>
    <xf numFmtId="0" fontId="29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9" xfId="0" applyFont="1" applyBorder="1" applyAlignment="1">
      <alignment/>
    </xf>
    <xf numFmtId="0" fontId="31" fillId="0" borderId="4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5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5" xfId="0" applyFont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Continuous"/>
      <protection locked="0"/>
    </xf>
    <xf numFmtId="0" fontId="11" fillId="0" borderId="11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9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8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9" fillId="3" borderId="5" xfId="0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right"/>
    </xf>
    <xf numFmtId="0" fontId="22" fillId="4" borderId="15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5" xfId="0" applyFont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9" fillId="4" borderId="3" xfId="0" applyNumberFormat="1" applyFont="1" applyFill="1" applyBorder="1" applyAlignment="1">
      <alignment/>
    </xf>
    <xf numFmtId="3" fontId="9" fillId="4" borderId="4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7" fillId="3" borderId="1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Continuous"/>
    </xf>
    <xf numFmtId="0" fontId="27" fillId="10" borderId="7" xfId="0" applyFont="1" applyFill="1" applyBorder="1" applyAlignment="1">
      <alignment horizontal="centerContinuous"/>
    </xf>
    <xf numFmtId="0" fontId="27" fillId="10" borderId="9" xfId="0" applyFont="1" applyFill="1" applyBorder="1" applyAlignment="1">
      <alignment horizontal="centerContinuous"/>
    </xf>
    <xf numFmtId="0" fontId="27" fillId="3" borderId="8" xfId="0" applyFont="1" applyFill="1" applyBorder="1" applyAlignment="1">
      <alignment horizontal="centerContinuous"/>
    </xf>
    <xf numFmtId="0" fontId="27" fillId="3" borderId="11" xfId="0" applyFont="1" applyFill="1" applyBorder="1" applyAlignment="1">
      <alignment horizontal="centerContinuous"/>
    </xf>
    <xf numFmtId="0" fontId="27" fillId="3" borderId="13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"/>
    </xf>
    <xf numFmtId="0" fontId="27" fillId="10" borderId="3" xfId="0" applyFont="1" applyFill="1" applyBorder="1" applyAlignment="1">
      <alignment horizontal="centerContinuous"/>
    </xf>
    <xf numFmtId="0" fontId="27" fillId="10" borderId="0" xfId="0" applyFont="1" applyFill="1" applyBorder="1" applyAlignment="1">
      <alignment horizontal="centerContinuous"/>
    </xf>
    <xf numFmtId="0" fontId="27" fillId="10" borderId="4" xfId="0" applyFont="1" applyFill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10" borderId="2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/>
    </xf>
    <xf numFmtId="0" fontId="27" fillId="10" borderId="14" xfId="0" applyFont="1" applyFill="1" applyBorder="1" applyAlignment="1">
      <alignment horizontal="centerContinuous"/>
    </xf>
    <xf numFmtId="0" fontId="27" fillId="10" borderId="10" xfId="0" applyFont="1" applyFill="1" applyBorder="1" applyAlignment="1">
      <alignment horizontal="centerContinuous"/>
    </xf>
    <xf numFmtId="0" fontId="27" fillId="10" borderId="15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/>
    </xf>
    <xf numFmtId="0" fontId="27" fillId="10" borderId="5" xfId="0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Continuous"/>
    </xf>
    <xf numFmtId="16" fontId="27" fillId="0" borderId="1" xfId="0" applyNumberFormat="1" applyFont="1" applyBorder="1" applyAlignment="1">
      <alignment horizontal="center"/>
    </xf>
    <xf numFmtId="16" fontId="2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/>
    </xf>
    <xf numFmtId="0" fontId="27" fillId="0" borderId="4" xfId="0" applyFont="1" applyBorder="1" applyAlignment="1">
      <alignment/>
    </xf>
    <xf numFmtId="0" fontId="34" fillId="0" borderId="2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9" fillId="0" borderId="3" xfId="0" applyFont="1" applyBorder="1" applyAlignment="1">
      <alignment/>
    </xf>
    <xf numFmtId="0" fontId="27" fillId="0" borderId="3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2" xfId="0" applyFont="1" applyFill="1" applyBorder="1" applyAlignment="1">
      <alignment horizontal="centerContinuous"/>
    </xf>
    <xf numFmtId="0" fontId="28" fillId="0" borderId="5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6" xfId="0" applyFont="1" applyBorder="1" applyAlignment="1">
      <alignment horizontal="centerContinuous"/>
    </xf>
    <xf numFmtId="0" fontId="28" fillId="0" borderId="1" xfId="0" applyFont="1" applyBorder="1" applyAlignment="1">
      <alignment/>
    </xf>
    <xf numFmtId="0" fontId="27" fillId="11" borderId="8" xfId="0" applyFont="1" applyFill="1" applyBorder="1" applyAlignment="1">
      <alignment horizontal="centerContinuous"/>
    </xf>
    <xf numFmtId="0" fontId="27" fillId="11" borderId="11" xfId="0" applyFont="1" applyFill="1" applyBorder="1" applyAlignment="1">
      <alignment horizontal="centerContinuous"/>
    </xf>
    <xf numFmtId="0" fontId="27" fillId="11" borderId="13" xfId="0" applyFont="1" applyFill="1" applyBorder="1" applyAlignment="1">
      <alignment horizontal="centerContinuous"/>
    </xf>
    <xf numFmtId="0" fontId="27" fillId="12" borderId="12" xfId="0" applyFont="1" applyFill="1" applyBorder="1" applyAlignment="1">
      <alignment horizontal="centerContinuous"/>
    </xf>
    <xf numFmtId="0" fontId="27" fillId="12" borderId="7" xfId="0" applyFont="1" applyFill="1" applyBorder="1" applyAlignment="1">
      <alignment horizontal="centerContinuous"/>
    </xf>
    <xf numFmtId="0" fontId="27" fillId="12" borderId="9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/>
    </xf>
    <xf numFmtId="0" fontId="27" fillId="11" borderId="8" xfId="0" applyFont="1" applyFill="1" applyBorder="1" applyAlignment="1">
      <alignment/>
    </xf>
    <xf numFmtId="0" fontId="27" fillId="11" borderId="11" xfId="0" applyFont="1" applyFill="1" applyBorder="1" applyAlignment="1">
      <alignment/>
    </xf>
    <xf numFmtId="0" fontId="27" fillId="11" borderId="13" xfId="0" applyFont="1" applyFill="1" applyBorder="1" applyAlignment="1">
      <alignment/>
    </xf>
    <xf numFmtId="0" fontId="27" fillId="11" borderId="2" xfId="0" applyFont="1" applyFill="1" applyBorder="1" applyAlignment="1">
      <alignment/>
    </xf>
    <xf numFmtId="0" fontId="27" fillId="12" borderId="8" xfId="0" applyFont="1" applyFill="1" applyBorder="1" applyAlignment="1">
      <alignment horizontal="centerContinuous"/>
    </xf>
    <xf numFmtId="0" fontId="27" fillId="12" borderId="11" xfId="0" applyFont="1" applyFill="1" applyBorder="1" applyAlignment="1">
      <alignment horizontal="centerContinuous"/>
    </xf>
    <xf numFmtId="0" fontId="27" fillId="12" borderId="13" xfId="0" applyFont="1" applyFill="1" applyBorder="1" applyAlignment="1">
      <alignment horizontal="centerContinuous"/>
    </xf>
    <xf numFmtId="0" fontId="27" fillId="11" borderId="2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/>
    </xf>
    <xf numFmtId="0" fontId="27" fillId="11" borderId="5" xfId="0" applyFont="1" applyFill="1" applyBorder="1" applyAlignment="1">
      <alignment horizontal="center"/>
    </xf>
    <xf numFmtId="0" fontId="27" fillId="11" borderId="5" xfId="0" applyFont="1" applyFill="1" applyBorder="1" applyAlignment="1">
      <alignment/>
    </xf>
    <xf numFmtId="16" fontId="27" fillId="0" borderId="2" xfId="0" applyNumberFormat="1" applyFont="1" applyBorder="1" applyAlignment="1">
      <alignment horizontal="centerContinuous"/>
    </xf>
    <xf numFmtId="0" fontId="27" fillId="12" borderId="6" xfId="0" applyFont="1" applyFill="1" applyBorder="1" applyAlignment="1">
      <alignment/>
    </xf>
    <xf numFmtId="0" fontId="27" fillId="12" borderId="6" xfId="0" applyFont="1" applyFill="1" applyBorder="1" applyAlignment="1">
      <alignment horizontal="centerContinuous"/>
    </xf>
    <xf numFmtId="0" fontId="29" fillId="12" borderId="8" xfId="0" applyFont="1" applyFill="1" applyBorder="1" applyAlignment="1">
      <alignment/>
    </xf>
    <xf numFmtId="0" fontId="37" fillId="0" borderId="1" xfId="0" applyFont="1" applyBorder="1" applyAlignment="1">
      <alignment horizontal="centerContinuous"/>
    </xf>
    <xf numFmtId="0" fontId="27" fillId="11" borderId="6" xfId="0" applyFont="1" applyFill="1" applyBorder="1" applyAlignment="1">
      <alignment/>
    </xf>
    <xf numFmtId="0" fontId="27" fillId="11" borderId="6" xfId="0" applyFont="1" applyFill="1" applyBorder="1" applyAlignment="1">
      <alignment horizontal="centerContinuous"/>
    </xf>
    <xf numFmtId="0" fontId="29" fillId="11" borderId="5" xfId="0" applyFont="1" applyFill="1" applyBorder="1" applyAlignment="1">
      <alignment/>
    </xf>
    <xf numFmtId="0" fontId="29" fillId="11" borderId="6" xfId="0" applyFont="1" applyFill="1" applyBorder="1" applyAlignment="1">
      <alignment/>
    </xf>
    <xf numFmtId="0" fontId="27" fillId="12" borderId="5" xfId="0" applyFont="1" applyFill="1" applyBorder="1" applyAlignment="1">
      <alignment horizontal="centerContinuous"/>
    </xf>
    <xf numFmtId="0" fontId="29" fillId="12" borderId="6" xfId="0" applyFont="1" applyFill="1" applyBorder="1" applyAlignment="1">
      <alignment/>
    </xf>
    <xf numFmtId="0" fontId="27" fillId="0" borderId="3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3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22" fillId="0" borderId="6" xfId="0" applyFont="1" applyBorder="1" applyAlignment="1" applyProtection="1">
      <alignment horizontal="centerContinuous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2" fontId="19" fillId="0" borderId="2" xfId="0" applyNumberFormat="1" applyFont="1" applyBorder="1" applyAlignment="1" applyProtection="1">
      <alignment horizontal="center"/>
      <protection locked="0"/>
    </xf>
    <xf numFmtId="0" fontId="22" fillId="0" borderId="6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9" fillId="4" borderId="6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7" fillId="11" borderId="2" xfId="0" applyFont="1" applyFill="1" applyBorder="1" applyAlignment="1">
      <alignment horizontal="center"/>
    </xf>
    <xf numFmtId="0" fontId="27" fillId="11" borderId="5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4" borderId="14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0" fillId="0" borderId="1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4" borderId="9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27" fillId="0" borderId="5" xfId="0" applyFont="1" applyBorder="1" applyAlignment="1">
      <alignment horizontal="centerContinuous"/>
    </xf>
    <xf numFmtId="0" fontId="27" fillId="0" borderId="14" xfId="0" applyFont="1" applyBorder="1" applyAlignment="1">
      <alignment/>
    </xf>
    <xf numFmtId="0" fontId="29" fillId="0" borderId="9" xfId="0" applyFont="1" applyBorder="1" applyAlignment="1">
      <alignment/>
    </xf>
    <xf numFmtId="0" fontId="27" fillId="0" borderId="5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30" fillId="0" borderId="11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0" fontId="22" fillId="4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/>
    </xf>
    <xf numFmtId="0" fontId="19" fillId="8" borderId="6" xfId="0" applyFont="1" applyFill="1" applyBorder="1" applyAlignment="1">
      <alignment/>
    </xf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zmarika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  <sheetName val="Munka1"/>
      <sheetName val="pénzforgalmi"/>
    </sheetNames>
    <sheetDataSet>
      <sheetData sheetId="1">
        <row r="88">
          <cell r="E88">
            <v>85708</v>
          </cell>
          <cell r="F88">
            <v>28507</v>
          </cell>
          <cell r="G88">
            <v>3205</v>
          </cell>
          <cell r="H88">
            <v>0</v>
          </cell>
          <cell r="J88">
            <v>0</v>
          </cell>
          <cell r="L88">
            <v>0</v>
          </cell>
          <cell r="M88">
            <v>700</v>
          </cell>
          <cell r="X88">
            <v>0</v>
          </cell>
        </row>
        <row r="136">
          <cell r="E136">
            <v>10726</v>
          </cell>
          <cell r="F136">
            <v>2107</v>
          </cell>
          <cell r="G136">
            <v>813</v>
          </cell>
          <cell r="H136">
            <v>0</v>
          </cell>
          <cell r="J136">
            <v>0</v>
          </cell>
          <cell r="L136">
            <v>0</v>
          </cell>
          <cell r="M136">
            <v>100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-4306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-29</v>
          </cell>
          <cell r="F280">
            <v>12</v>
          </cell>
          <cell r="G280">
            <v>-745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943</v>
          </cell>
          <cell r="F328">
            <v>260</v>
          </cell>
          <cell r="G328">
            <v>345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-129</v>
          </cell>
          <cell r="F376">
            <v>-52</v>
          </cell>
          <cell r="G376">
            <v>341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181</v>
          </cell>
          <cell r="F424">
            <v>208</v>
          </cell>
          <cell r="G424">
            <v>1663</v>
          </cell>
          <cell r="H424">
            <v>0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40</v>
          </cell>
          <cell r="F469">
            <v>93</v>
          </cell>
          <cell r="G469">
            <v>702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9</v>
          </cell>
          <cell r="F515">
            <v>49</v>
          </cell>
          <cell r="G515">
            <v>464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  <cell r="N9">
            <v>0</v>
          </cell>
        </row>
        <row r="15">
          <cell r="N15">
            <v>0</v>
          </cell>
        </row>
        <row r="22">
          <cell r="G22">
            <v>0</v>
          </cell>
          <cell r="N22">
            <v>0</v>
          </cell>
        </row>
        <row r="29">
          <cell r="N29">
            <v>0</v>
          </cell>
        </row>
        <row r="35">
          <cell r="G35">
            <v>0</v>
          </cell>
          <cell r="N35">
            <v>0</v>
          </cell>
        </row>
        <row r="39">
          <cell r="N39">
            <v>0</v>
          </cell>
        </row>
        <row r="65">
          <cell r="U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0</v>
          </cell>
          <cell r="BD65">
            <v>-138</v>
          </cell>
          <cell r="BK65">
            <v>0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0</v>
          </cell>
          <cell r="EC65">
            <v>0</v>
          </cell>
          <cell r="EJ65">
            <v>0</v>
          </cell>
          <cell r="EQ65">
            <v>0</v>
          </cell>
          <cell r="EX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0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74">
          <cell r="G74">
            <v>0</v>
          </cell>
        </row>
        <row r="80">
          <cell r="G80">
            <v>0</v>
          </cell>
        </row>
        <row r="87">
          <cell r="G87">
            <v>0</v>
          </cell>
        </row>
        <row r="92">
          <cell r="G92">
            <v>0</v>
          </cell>
        </row>
        <row r="97">
          <cell r="G97">
            <v>0</v>
          </cell>
        </row>
        <row r="102">
          <cell r="G102">
            <v>0</v>
          </cell>
        </row>
        <row r="107">
          <cell r="G107">
            <v>0</v>
          </cell>
        </row>
        <row r="132">
          <cell r="AP132">
            <v>0</v>
          </cell>
          <cell r="BY132">
            <v>-74565</v>
          </cell>
        </row>
      </sheetData>
      <sheetData sheetId="10">
        <row r="6">
          <cell r="D6">
            <v>705345</v>
          </cell>
          <cell r="G6">
            <v>220988</v>
          </cell>
          <cell r="M6">
            <v>178484</v>
          </cell>
          <cell r="P6">
            <v>0</v>
          </cell>
          <cell r="Y6">
            <v>0</v>
          </cell>
          <cell r="AE6">
            <v>0</v>
          </cell>
          <cell r="AN6">
            <v>0</v>
          </cell>
          <cell r="AQ6">
            <v>3250</v>
          </cell>
        </row>
        <row r="7">
          <cell r="D7">
            <v>78043</v>
          </cell>
          <cell r="G7">
            <v>25946</v>
          </cell>
          <cell r="M7">
            <v>14904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817173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24840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1168</v>
          </cell>
          <cell r="G10">
            <v>392</v>
          </cell>
          <cell r="M10">
            <v>2550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485</v>
          </cell>
        </row>
        <row r="11">
          <cell r="D11">
            <v>4231</v>
          </cell>
          <cell r="G11">
            <v>1391</v>
          </cell>
          <cell r="M11">
            <v>1902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0</v>
          </cell>
        </row>
        <row r="12">
          <cell r="D12">
            <v>2369</v>
          </cell>
          <cell r="G12">
            <v>601</v>
          </cell>
          <cell r="M12">
            <v>625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1472</v>
          </cell>
          <cell r="G13">
            <v>442</v>
          </cell>
          <cell r="M13">
            <v>654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990</v>
          </cell>
          <cell r="G14">
            <v>297</v>
          </cell>
          <cell r="M14">
            <v>480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756</v>
          </cell>
          <cell r="G15">
            <v>219</v>
          </cell>
          <cell r="M15">
            <v>567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18735</v>
          </cell>
          <cell r="AR37">
            <v>18735</v>
          </cell>
          <cell r="AS37">
            <v>0</v>
          </cell>
        </row>
        <row r="38">
          <cell r="AR38">
            <v>0</v>
          </cell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B19">
      <selection activeCell="K38" sqref="K38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hidden="1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hidden="1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5" max="15" width="0" style="0" hidden="1" customWidth="1"/>
    <col min="16" max="16" width="9.7109375" style="0" customWidth="1"/>
    <col min="17" max="17" width="7.8515625" style="0" customWidth="1"/>
  </cols>
  <sheetData>
    <row r="1" spans="1:18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>
      <c r="A3" s="137"/>
      <c r="B3" s="166"/>
      <c r="C3" s="147"/>
      <c r="D3" s="87"/>
      <c r="E3" s="137"/>
      <c r="F3" s="67"/>
      <c r="G3" s="138"/>
      <c r="H3" s="416"/>
      <c r="I3" s="417"/>
      <c r="J3" s="418"/>
      <c r="K3" s="138"/>
      <c r="L3" s="67"/>
      <c r="M3" s="137"/>
      <c r="N3" s="166"/>
      <c r="O3" s="147"/>
      <c r="P3" s="87"/>
      <c r="Q3" s="169"/>
      <c r="R3" s="68"/>
    </row>
    <row r="4" spans="1:18" ht="15">
      <c r="A4" s="139"/>
      <c r="B4" s="458" t="s">
        <v>284</v>
      </c>
      <c r="C4" s="459"/>
      <c r="D4" s="460"/>
      <c r="E4" s="140" t="s">
        <v>285</v>
      </c>
      <c r="F4" s="67"/>
      <c r="G4" s="141"/>
      <c r="H4" s="461" t="s">
        <v>284</v>
      </c>
      <c r="I4" s="462"/>
      <c r="J4" s="463"/>
      <c r="K4" s="142" t="s">
        <v>285</v>
      </c>
      <c r="L4" s="67"/>
      <c r="M4" s="139"/>
      <c r="N4" s="458" t="s">
        <v>284</v>
      </c>
      <c r="O4" s="459"/>
      <c r="P4" s="460"/>
      <c r="Q4" s="170" t="s">
        <v>285</v>
      </c>
      <c r="R4" s="68"/>
    </row>
    <row r="5" spans="1:18" ht="15">
      <c r="A5" s="143" t="s">
        <v>286</v>
      </c>
      <c r="B5" s="140" t="s">
        <v>211</v>
      </c>
      <c r="C5" s="140" t="s">
        <v>324</v>
      </c>
      <c r="D5" s="140" t="s">
        <v>324</v>
      </c>
      <c r="E5" s="140" t="s">
        <v>288</v>
      </c>
      <c r="F5" s="67"/>
      <c r="G5" s="144" t="s">
        <v>289</v>
      </c>
      <c r="H5" s="142" t="s">
        <v>211</v>
      </c>
      <c r="I5" s="142" t="s">
        <v>324</v>
      </c>
      <c r="J5" s="142" t="s">
        <v>324</v>
      </c>
      <c r="K5" s="142" t="s">
        <v>288</v>
      </c>
      <c r="L5" s="67"/>
      <c r="M5" s="143" t="s">
        <v>290</v>
      </c>
      <c r="N5" s="170" t="s">
        <v>211</v>
      </c>
      <c r="O5" s="170" t="s">
        <v>324</v>
      </c>
      <c r="P5" s="170" t="s">
        <v>324</v>
      </c>
      <c r="Q5" s="170" t="s">
        <v>288</v>
      </c>
      <c r="R5" s="68"/>
    </row>
    <row r="6" spans="1:18" ht="15">
      <c r="A6" s="139"/>
      <c r="B6" s="167" t="s">
        <v>291</v>
      </c>
      <c r="C6" s="140" t="s">
        <v>291</v>
      </c>
      <c r="D6" s="140" t="s">
        <v>694</v>
      </c>
      <c r="E6" s="140" t="s">
        <v>292</v>
      </c>
      <c r="F6" s="67"/>
      <c r="G6" s="141"/>
      <c r="H6" s="168" t="s">
        <v>291</v>
      </c>
      <c r="I6" s="142" t="s">
        <v>291</v>
      </c>
      <c r="J6" s="142" t="s">
        <v>291</v>
      </c>
      <c r="K6" s="142" t="s">
        <v>292</v>
      </c>
      <c r="L6" s="67"/>
      <c r="M6" s="139"/>
      <c r="N6" s="171" t="s">
        <v>291</v>
      </c>
      <c r="O6" s="170" t="s">
        <v>291</v>
      </c>
      <c r="P6" s="170" t="s">
        <v>291</v>
      </c>
      <c r="Q6" s="170" t="s">
        <v>292</v>
      </c>
      <c r="R6" s="68"/>
    </row>
    <row r="7" spans="1:18" ht="15">
      <c r="A7" s="145"/>
      <c r="B7" s="145"/>
      <c r="C7" s="145"/>
      <c r="D7" s="145"/>
      <c r="E7" s="145"/>
      <c r="F7" s="67"/>
      <c r="G7" s="146"/>
      <c r="H7" s="146"/>
      <c r="I7" s="146"/>
      <c r="J7" s="146"/>
      <c r="K7" s="146"/>
      <c r="L7" s="67"/>
      <c r="M7" s="145"/>
      <c r="N7" s="172"/>
      <c r="O7" s="172"/>
      <c r="P7" s="172"/>
      <c r="Q7" s="172"/>
      <c r="R7" s="68"/>
    </row>
    <row r="8" spans="1:21" ht="12.75">
      <c r="A8" s="73" t="s">
        <v>293</v>
      </c>
      <c r="B8" s="76">
        <f>(B22)</f>
        <v>10058821</v>
      </c>
      <c r="C8" s="76">
        <f>(C22)</f>
        <v>9772173</v>
      </c>
      <c r="D8" s="76">
        <f>(D22)</f>
        <v>10146568</v>
      </c>
      <c r="E8" s="76">
        <f>(E22)</f>
        <v>87747</v>
      </c>
      <c r="F8" s="68"/>
      <c r="G8" s="73" t="s">
        <v>294</v>
      </c>
      <c r="H8" s="76">
        <f>(H22)</f>
        <v>269797</v>
      </c>
      <c r="I8" s="76">
        <f>(I22)</f>
        <v>122314</v>
      </c>
      <c r="J8" s="76">
        <f>(J22)</f>
        <v>311059</v>
      </c>
      <c r="K8" s="76">
        <f>(K22)</f>
        <v>41262</v>
      </c>
      <c r="L8" s="68"/>
      <c r="M8" s="73" t="s">
        <v>295</v>
      </c>
      <c r="N8" s="76">
        <f aca="true" t="shared" si="0" ref="N8:Q12">(B8+H8)</f>
        <v>10328618</v>
      </c>
      <c r="O8" s="76">
        <f t="shared" si="0"/>
        <v>9894487</v>
      </c>
      <c r="P8" s="76">
        <f t="shared" si="0"/>
        <v>10457627</v>
      </c>
      <c r="Q8" s="76">
        <f t="shared" si="0"/>
        <v>129009</v>
      </c>
      <c r="R8" s="68"/>
      <c r="S8" s="148"/>
      <c r="T8" s="148"/>
      <c r="U8" s="148"/>
    </row>
    <row r="9" spans="1:21" ht="12.75">
      <c r="A9" s="151" t="s">
        <v>296</v>
      </c>
      <c r="B9" s="267">
        <f>(B10-B8)</f>
        <v>-8444625</v>
      </c>
      <c r="C9" s="267">
        <f>(C10-C8)</f>
        <v>-8350730</v>
      </c>
      <c r="D9" s="267">
        <f>(D10-D8)</f>
        <v>-8549144</v>
      </c>
      <c r="E9" s="267">
        <f>(E10-E8)</f>
        <v>-104519</v>
      </c>
      <c r="F9" s="268"/>
      <c r="G9" s="151" t="s">
        <v>78</v>
      </c>
      <c r="H9" s="267">
        <f>(H10-H8)</f>
        <v>-126380</v>
      </c>
      <c r="I9" s="267">
        <f>(I10-I8)</f>
        <v>-26769</v>
      </c>
      <c r="J9" s="267">
        <f>(J10-J8)</f>
        <v>-166678</v>
      </c>
      <c r="K9" s="267">
        <f>(K10-K8)</f>
        <v>-40298</v>
      </c>
      <c r="L9" s="68"/>
      <c r="M9" s="74" t="s">
        <v>297</v>
      </c>
      <c r="N9" s="78">
        <f t="shared" si="0"/>
        <v>-8571005</v>
      </c>
      <c r="O9" s="78">
        <f t="shared" si="0"/>
        <v>-8377499</v>
      </c>
      <c r="P9" s="78">
        <f t="shared" si="0"/>
        <v>-8715822</v>
      </c>
      <c r="Q9" s="78">
        <f t="shared" si="0"/>
        <v>-144817</v>
      </c>
      <c r="R9" s="68"/>
      <c r="S9" s="148"/>
      <c r="T9" s="148"/>
      <c r="U9" s="148"/>
    </row>
    <row r="10" spans="1:21" ht="12.75">
      <c r="A10" s="79" t="s">
        <v>298</v>
      </c>
      <c r="B10" s="80">
        <f>mérleg!C4</f>
        <v>1614196</v>
      </c>
      <c r="C10" s="80">
        <f>mérleg!D4</f>
        <v>1421443</v>
      </c>
      <c r="D10" s="80">
        <f>mérleg!E4</f>
        <v>1597424</v>
      </c>
      <c r="E10" s="80">
        <f>mérleg!F4</f>
        <v>-16772</v>
      </c>
      <c r="F10" s="68"/>
      <c r="G10" s="79" t="s">
        <v>77</v>
      </c>
      <c r="H10" s="80">
        <f>mérleg!C44</f>
        <v>143417</v>
      </c>
      <c r="I10" s="80">
        <f>mérleg!D44</f>
        <v>95545</v>
      </c>
      <c r="J10" s="80">
        <f>mérleg!E44</f>
        <v>144381</v>
      </c>
      <c r="K10" s="80">
        <f>mérleg!F44</f>
        <v>964</v>
      </c>
      <c r="L10" s="68"/>
      <c r="M10" s="79" t="s">
        <v>299</v>
      </c>
      <c r="N10" s="76">
        <f t="shared" si="0"/>
        <v>1757613</v>
      </c>
      <c r="O10" s="76">
        <f t="shared" si="0"/>
        <v>1516988</v>
      </c>
      <c r="P10" s="76">
        <f t="shared" si="0"/>
        <v>1741805</v>
      </c>
      <c r="Q10" s="76">
        <f t="shared" si="0"/>
        <v>-15808</v>
      </c>
      <c r="R10" s="68"/>
      <c r="S10" s="148"/>
      <c r="T10" s="148"/>
      <c r="U10" s="148"/>
    </row>
    <row r="11" spans="1:21" ht="12.75">
      <c r="A11" s="74" t="s">
        <v>300</v>
      </c>
      <c r="B11" s="77">
        <f>mérleg!C41</f>
        <v>12248097</v>
      </c>
      <c r="C11" s="77" t="e">
        <f>mérleg!D41</f>
        <v>#REF!</v>
      </c>
      <c r="D11" s="77">
        <f>mérleg!E41</f>
        <v>12357652</v>
      </c>
      <c r="E11" s="77">
        <f>mérleg!F41</f>
        <v>109555</v>
      </c>
      <c r="F11" s="77">
        <f>mérleg!G41</f>
        <v>0</v>
      </c>
      <c r="G11" s="74" t="s">
        <v>301</v>
      </c>
      <c r="H11" s="77">
        <f>mérleg!C66</f>
        <v>2763374</v>
      </c>
      <c r="I11" s="77" t="e">
        <f>mérleg!D66</f>
        <v>#REF!</v>
      </c>
      <c r="J11" s="77">
        <f>mérleg!E66</f>
        <v>2764174</v>
      </c>
      <c r="K11" s="77">
        <f>mérleg!F66</f>
        <v>800</v>
      </c>
      <c r="L11" s="68"/>
      <c r="M11" s="75" t="s">
        <v>302</v>
      </c>
      <c r="N11" s="80">
        <f t="shared" si="0"/>
        <v>15011471</v>
      </c>
      <c r="O11" s="76" t="e">
        <f t="shared" si="0"/>
        <v>#REF!</v>
      </c>
      <c r="P11" s="76">
        <f t="shared" si="0"/>
        <v>15121826</v>
      </c>
      <c r="Q11" s="76">
        <f t="shared" si="0"/>
        <v>110355</v>
      </c>
      <c r="R11" s="68"/>
      <c r="S11" s="148"/>
      <c r="T11" s="148"/>
      <c r="U11" s="148"/>
    </row>
    <row r="12" spans="1:21" ht="12.75">
      <c r="A12" s="81" t="s">
        <v>303</v>
      </c>
      <c r="B12" s="80">
        <f>SUM(B10:B11)</f>
        <v>13862293</v>
      </c>
      <c r="C12" s="80" t="e">
        <f>SUM(C10:C11)</f>
        <v>#REF!</v>
      </c>
      <c r="D12" s="80">
        <f>SUM(D10:D11)</f>
        <v>13955076</v>
      </c>
      <c r="E12" s="80">
        <f>SUM(E10:E11)</f>
        <v>92783</v>
      </c>
      <c r="F12" s="68"/>
      <c r="G12" s="81" t="s">
        <v>304</v>
      </c>
      <c r="H12" s="80">
        <f>SUM(H10:H11)</f>
        <v>2906791</v>
      </c>
      <c r="I12" s="80" t="e">
        <f>SUM(I10:I11)</f>
        <v>#REF!</v>
      </c>
      <c r="J12" s="80">
        <f>SUM(J10:J11)</f>
        <v>2908555</v>
      </c>
      <c r="K12" s="80">
        <f>SUM(K10:K11)</f>
        <v>1764</v>
      </c>
      <c r="L12" s="68"/>
      <c r="M12" s="81" t="s">
        <v>305</v>
      </c>
      <c r="N12" s="80">
        <f t="shared" si="0"/>
        <v>16769084</v>
      </c>
      <c r="O12" s="80" t="e">
        <f t="shared" si="0"/>
        <v>#REF!</v>
      </c>
      <c r="P12" s="80">
        <f t="shared" si="0"/>
        <v>16863631</v>
      </c>
      <c r="Q12" s="80">
        <f t="shared" si="0"/>
        <v>94547</v>
      </c>
      <c r="R12" s="68"/>
      <c r="S12" s="148"/>
      <c r="T12" s="148"/>
      <c r="U12" s="148"/>
    </row>
    <row r="13" spans="1:21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148"/>
      <c r="T13" s="148"/>
      <c r="U13" s="148"/>
    </row>
    <row r="14" spans="1:18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1:18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</row>
    <row r="16" spans="1:18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18" ht="15">
      <c r="A17" s="137"/>
      <c r="B17" s="166"/>
      <c r="C17" s="147"/>
      <c r="D17" s="87"/>
      <c r="E17" s="137"/>
      <c r="F17" s="67"/>
      <c r="G17" s="138"/>
      <c r="H17" s="166"/>
      <c r="I17" s="147"/>
      <c r="J17" s="87"/>
      <c r="K17" s="138"/>
      <c r="L17" s="67"/>
      <c r="M17" s="137"/>
      <c r="N17" s="166"/>
      <c r="O17" s="147"/>
      <c r="P17" s="87"/>
      <c r="Q17" s="169"/>
      <c r="R17" s="68"/>
    </row>
    <row r="18" spans="1:18" ht="15">
      <c r="A18" s="139"/>
      <c r="B18" s="458" t="s">
        <v>284</v>
      </c>
      <c r="C18" s="459"/>
      <c r="D18" s="460"/>
      <c r="E18" s="140" t="s">
        <v>285</v>
      </c>
      <c r="F18" s="67"/>
      <c r="G18" s="141"/>
      <c r="H18" s="458" t="s">
        <v>284</v>
      </c>
      <c r="I18" s="459"/>
      <c r="J18" s="460"/>
      <c r="K18" s="142" t="s">
        <v>285</v>
      </c>
      <c r="L18" s="67"/>
      <c r="M18" s="139"/>
      <c r="N18" s="458" t="s">
        <v>284</v>
      </c>
      <c r="O18" s="459"/>
      <c r="P18" s="460"/>
      <c r="Q18" s="170" t="s">
        <v>285</v>
      </c>
      <c r="R18" s="68"/>
    </row>
    <row r="19" spans="1:18" ht="15">
      <c r="A19" s="143" t="s">
        <v>306</v>
      </c>
      <c r="B19" s="140" t="s">
        <v>211</v>
      </c>
      <c r="C19" s="140" t="s">
        <v>324</v>
      </c>
      <c r="D19" s="140" t="s">
        <v>324</v>
      </c>
      <c r="E19" s="140" t="s">
        <v>288</v>
      </c>
      <c r="F19" s="67"/>
      <c r="G19" s="144" t="s">
        <v>307</v>
      </c>
      <c r="H19" s="142" t="s">
        <v>211</v>
      </c>
      <c r="I19" s="142" t="s">
        <v>324</v>
      </c>
      <c r="J19" s="142" t="s">
        <v>324</v>
      </c>
      <c r="K19" s="142" t="s">
        <v>288</v>
      </c>
      <c r="L19" s="67"/>
      <c r="M19" s="143" t="s">
        <v>308</v>
      </c>
      <c r="N19" s="170" t="s">
        <v>211</v>
      </c>
      <c r="O19" s="170" t="s">
        <v>324</v>
      </c>
      <c r="P19" s="170" t="s">
        <v>324</v>
      </c>
      <c r="Q19" s="170" t="s">
        <v>288</v>
      </c>
      <c r="R19" s="68"/>
    </row>
    <row r="20" spans="1:18" ht="15">
      <c r="A20" s="139"/>
      <c r="B20" s="167" t="s">
        <v>291</v>
      </c>
      <c r="C20" s="140" t="s">
        <v>291</v>
      </c>
      <c r="D20" s="140" t="s">
        <v>291</v>
      </c>
      <c r="E20" s="140" t="s">
        <v>292</v>
      </c>
      <c r="F20" s="67"/>
      <c r="G20" s="141"/>
      <c r="H20" s="168" t="s">
        <v>291</v>
      </c>
      <c r="I20" s="142" t="s">
        <v>291</v>
      </c>
      <c r="J20" s="142" t="s">
        <v>291</v>
      </c>
      <c r="K20" s="142" t="s">
        <v>292</v>
      </c>
      <c r="L20" s="67"/>
      <c r="M20" s="139"/>
      <c r="N20" s="171" t="s">
        <v>291</v>
      </c>
      <c r="O20" s="170" t="s">
        <v>291</v>
      </c>
      <c r="P20" s="170" t="s">
        <v>291</v>
      </c>
      <c r="Q20" s="170" t="s">
        <v>292</v>
      </c>
      <c r="R20" s="68"/>
    </row>
    <row r="21" spans="1:18" ht="15">
      <c r="A21" s="145"/>
      <c r="B21" s="145"/>
      <c r="C21" s="145"/>
      <c r="D21" s="145"/>
      <c r="E21" s="145"/>
      <c r="F21" s="67"/>
      <c r="G21" s="146"/>
      <c r="H21" s="146"/>
      <c r="I21" s="146"/>
      <c r="J21" s="146"/>
      <c r="K21" s="146"/>
      <c r="L21" s="67"/>
      <c r="M21" s="145"/>
      <c r="N21" s="172"/>
      <c r="O21" s="172"/>
      <c r="P21" s="172"/>
      <c r="Q21" s="172"/>
      <c r="R21" s="68"/>
    </row>
    <row r="22" spans="1:18" ht="12.75">
      <c r="A22" s="79" t="s">
        <v>309</v>
      </c>
      <c r="B22" s="80">
        <f>mérleg!C80</f>
        <v>10058821</v>
      </c>
      <c r="C22" s="80">
        <f>mérleg!D80</f>
        <v>9772173</v>
      </c>
      <c r="D22" s="80">
        <f>mérleg!E80</f>
        <v>10146568</v>
      </c>
      <c r="E22" s="80">
        <f>mérleg!F80</f>
        <v>87747</v>
      </c>
      <c r="F22" s="68"/>
      <c r="G22" s="79" t="s">
        <v>310</v>
      </c>
      <c r="H22" s="80">
        <f>mérleg!C112</f>
        <v>269797</v>
      </c>
      <c r="I22" s="80">
        <f>mérleg!D112</f>
        <v>122314</v>
      </c>
      <c r="J22" s="80">
        <f>mérleg!E112</f>
        <v>311059</v>
      </c>
      <c r="K22" s="80">
        <f>mérleg!F112</f>
        <v>41262</v>
      </c>
      <c r="L22" s="68"/>
      <c r="M22" s="79" t="s">
        <v>311</v>
      </c>
      <c r="N22" s="76">
        <f aca="true" t="shared" si="1" ref="N22:Q26">(B22+H22)</f>
        <v>10328618</v>
      </c>
      <c r="O22" s="76">
        <f t="shared" si="1"/>
        <v>9894487</v>
      </c>
      <c r="P22" s="76">
        <f t="shared" si="1"/>
        <v>10457627</v>
      </c>
      <c r="Q22" s="76">
        <f t="shared" si="1"/>
        <v>129009</v>
      </c>
      <c r="R22" s="68"/>
    </row>
    <row r="23" spans="1:18" ht="12.75">
      <c r="A23" s="74" t="s">
        <v>312</v>
      </c>
      <c r="B23" s="77">
        <f>(B25)+(-B24)</f>
        <v>12393435</v>
      </c>
      <c r="C23" s="77">
        <f>(C25)+(-C24)</f>
        <v>12304540</v>
      </c>
      <c r="D23" s="77">
        <f>(D25)+(-D24)</f>
        <v>12360707</v>
      </c>
      <c r="E23" s="77">
        <f>(E25)+(-E24)</f>
        <v>-32728</v>
      </c>
      <c r="F23" s="68"/>
      <c r="G23" s="74" t="s">
        <v>313</v>
      </c>
      <c r="H23" s="77">
        <f>(H25)+(-H24)</f>
        <v>3778177</v>
      </c>
      <c r="I23" s="77">
        <f>(I25)+(-I24)</f>
        <v>6794466</v>
      </c>
      <c r="J23" s="77">
        <f>(J25)+(-J24)</f>
        <v>3905651</v>
      </c>
      <c r="K23" s="77">
        <f>(K25)+(-K24)</f>
        <v>127474</v>
      </c>
      <c r="L23" s="68"/>
      <c r="M23" s="74" t="s">
        <v>314</v>
      </c>
      <c r="N23" s="76">
        <f t="shared" si="1"/>
        <v>16171612</v>
      </c>
      <c r="O23" s="76">
        <f t="shared" si="1"/>
        <v>19099006</v>
      </c>
      <c r="P23" s="76">
        <f t="shared" si="1"/>
        <v>16266358</v>
      </c>
      <c r="Q23" s="76">
        <f t="shared" si="1"/>
        <v>94746</v>
      </c>
      <c r="R23" s="68"/>
    </row>
    <row r="24" spans="1:18" ht="12.75">
      <c r="A24" s="74" t="s">
        <v>315</v>
      </c>
      <c r="B24" s="77">
        <f>(B9)</f>
        <v>-8444625</v>
      </c>
      <c r="C24" s="77">
        <f>(C9)</f>
        <v>-8350730</v>
      </c>
      <c r="D24" s="77">
        <f>(D9)</f>
        <v>-8549144</v>
      </c>
      <c r="E24" s="77">
        <f>(E9)</f>
        <v>-104519</v>
      </c>
      <c r="F24" s="68"/>
      <c r="G24" s="74" t="s">
        <v>316</v>
      </c>
      <c r="H24" s="77">
        <f>(H9)</f>
        <v>-126380</v>
      </c>
      <c r="I24" s="77">
        <f>(I9)</f>
        <v>-26769</v>
      </c>
      <c r="J24" s="77">
        <f>(J9)</f>
        <v>-166678</v>
      </c>
      <c r="K24" s="77">
        <f>(K9)</f>
        <v>-40298</v>
      </c>
      <c r="L24" s="68"/>
      <c r="M24" s="74" t="s">
        <v>297</v>
      </c>
      <c r="N24" s="78">
        <f t="shared" si="1"/>
        <v>-8571005</v>
      </c>
      <c r="O24" s="78">
        <f t="shared" si="1"/>
        <v>-8377499</v>
      </c>
      <c r="P24" s="78">
        <f t="shared" si="1"/>
        <v>-8715822</v>
      </c>
      <c r="Q24" s="78">
        <f t="shared" si="1"/>
        <v>-144817</v>
      </c>
      <c r="R24" s="68"/>
    </row>
    <row r="25" spans="1:18" ht="15" customHeight="1">
      <c r="A25" s="79" t="s">
        <v>317</v>
      </c>
      <c r="B25" s="80">
        <f>mérleg!C107</f>
        <v>3948810</v>
      </c>
      <c r="C25" s="80">
        <f>mérleg!D107</f>
        <v>3953810</v>
      </c>
      <c r="D25" s="80">
        <f>mérleg!E107</f>
        <v>3811563</v>
      </c>
      <c r="E25" s="80">
        <f>mérleg!F107</f>
        <v>-137247</v>
      </c>
      <c r="F25" s="68"/>
      <c r="G25" s="79" t="s">
        <v>318</v>
      </c>
      <c r="H25" s="80">
        <f>mérleg!C134</f>
        <v>3651797</v>
      </c>
      <c r="I25" s="80">
        <f>mérleg!D134</f>
        <v>6767697</v>
      </c>
      <c r="J25" s="80">
        <f>mérleg!E134</f>
        <v>3738973</v>
      </c>
      <c r="K25" s="80">
        <f>mérleg!F134</f>
        <v>87176</v>
      </c>
      <c r="L25" s="68"/>
      <c r="M25" s="79" t="s">
        <v>319</v>
      </c>
      <c r="N25" s="80">
        <f t="shared" si="1"/>
        <v>7600607</v>
      </c>
      <c r="O25" s="80">
        <f t="shared" si="1"/>
        <v>10721507</v>
      </c>
      <c r="P25" s="80">
        <f t="shared" si="1"/>
        <v>7550536</v>
      </c>
      <c r="Q25" s="80">
        <f t="shared" si="1"/>
        <v>-50071</v>
      </c>
      <c r="R25" s="68"/>
    </row>
    <row r="26" spans="1:18" ht="12.75">
      <c r="A26" s="163" t="s">
        <v>212</v>
      </c>
      <c r="B26" s="451">
        <f>mérleg!C108</f>
        <v>0</v>
      </c>
      <c r="C26" s="451">
        <f>mérleg!D108</f>
        <v>0</v>
      </c>
      <c r="D26" s="451">
        <f>mérleg!E108</f>
        <v>5225</v>
      </c>
      <c r="E26" s="451">
        <f>mérleg!F108</f>
        <v>5225</v>
      </c>
      <c r="F26" s="163"/>
      <c r="G26" s="452" t="s">
        <v>213</v>
      </c>
      <c r="H26" s="164">
        <f>mérleg!C135</f>
        <v>0</v>
      </c>
      <c r="I26" s="164">
        <f>mérleg!D135</f>
        <v>0</v>
      </c>
      <c r="J26" s="451">
        <f>mérleg!E135</f>
        <v>10384</v>
      </c>
      <c r="K26" s="451">
        <f>mérleg!F135</f>
        <v>10384</v>
      </c>
      <c r="L26" s="164">
        <f>mérleg!G135</f>
        <v>0</v>
      </c>
      <c r="M26" s="452" t="s">
        <v>214</v>
      </c>
      <c r="N26" s="277">
        <f t="shared" si="1"/>
        <v>0</v>
      </c>
      <c r="O26" s="277">
        <f t="shared" si="1"/>
        <v>0</v>
      </c>
      <c r="P26" s="277">
        <f t="shared" si="1"/>
        <v>15609</v>
      </c>
      <c r="Q26" s="277">
        <f t="shared" si="1"/>
        <v>15609</v>
      </c>
      <c r="R26" s="68"/>
    </row>
    <row r="27" spans="1:19" ht="12.75">
      <c r="A27" s="81" t="s">
        <v>320</v>
      </c>
      <c r="B27" s="80">
        <f>(B22+B25+B26)</f>
        <v>14007631</v>
      </c>
      <c r="C27" s="80">
        <f>(C22+C25+C26)</f>
        <v>13725983</v>
      </c>
      <c r="D27" s="80">
        <f>(D22+D25+D26)</f>
        <v>13963356</v>
      </c>
      <c r="E27" s="80">
        <f>(E22+E25+E26)</f>
        <v>-44275</v>
      </c>
      <c r="F27" s="68"/>
      <c r="G27" s="81" t="s">
        <v>321</v>
      </c>
      <c r="H27" s="80">
        <f>(H22+H25+H26)</f>
        <v>3921594</v>
      </c>
      <c r="I27" s="80">
        <f>(I22+I25+I26)</f>
        <v>6890011</v>
      </c>
      <c r="J27" s="80">
        <f>(J22+J25+J26)</f>
        <v>4060416</v>
      </c>
      <c r="K27" s="80">
        <f>(K22+K25+K26)</f>
        <v>138822</v>
      </c>
      <c r="L27" s="68"/>
      <c r="M27" s="81" t="s">
        <v>322</v>
      </c>
      <c r="N27" s="80">
        <f>(N22+N25+N26)</f>
        <v>17929225</v>
      </c>
      <c r="O27" s="80">
        <f>(O22+O25+O26)</f>
        <v>20615994</v>
      </c>
      <c r="P27" s="80">
        <f>(P22+P25+P26)</f>
        <v>18023772</v>
      </c>
      <c r="Q27" s="80">
        <f>(Q22+Q25+Q26)</f>
        <v>94547</v>
      </c>
      <c r="R27" s="68"/>
      <c r="S27" s="68"/>
    </row>
    <row r="28" spans="1:19" ht="12.75">
      <c r="A28" s="82"/>
      <c r="B28" s="82"/>
      <c r="C28" s="83"/>
      <c r="D28" s="83"/>
      <c r="E28" s="83"/>
      <c r="F28" s="68"/>
      <c r="G28" s="82"/>
      <c r="H28" s="82"/>
      <c r="I28" s="83"/>
      <c r="J28" s="83"/>
      <c r="K28" s="83"/>
      <c r="L28" s="68"/>
      <c r="M28" s="82"/>
      <c r="N28" s="82"/>
      <c r="O28" s="83"/>
      <c r="P28" s="83"/>
      <c r="Q28" s="83"/>
      <c r="R28" s="68"/>
      <c r="S28" s="68"/>
    </row>
    <row r="29" spans="1:18" ht="12.75">
      <c r="A29" s="82"/>
      <c r="B29" s="82"/>
      <c r="C29" s="83"/>
      <c r="D29" s="83"/>
      <c r="E29" s="83"/>
      <c r="F29" s="68"/>
      <c r="G29" s="82"/>
      <c r="H29" s="82"/>
      <c r="I29" s="83"/>
      <c r="J29" s="83"/>
      <c r="K29" s="83"/>
      <c r="L29" s="68"/>
      <c r="M29" s="82"/>
      <c r="N29" s="82"/>
      <c r="O29" s="83"/>
      <c r="P29" s="83"/>
      <c r="Q29" s="83"/>
      <c r="R29" s="68"/>
    </row>
    <row r="30" spans="1:18" ht="12.75">
      <c r="A30" s="82"/>
      <c r="B30" s="82"/>
      <c r="C30" s="83"/>
      <c r="D30" s="83"/>
      <c r="E30" s="83"/>
      <c r="F30" s="68"/>
      <c r="G30" s="82"/>
      <c r="H30" s="82"/>
      <c r="I30" s="83"/>
      <c r="J30" s="83"/>
      <c r="K30" s="83"/>
      <c r="L30" s="68"/>
      <c r="M30" s="82"/>
      <c r="N30" s="82"/>
      <c r="O30" s="83"/>
      <c r="P30" s="83"/>
      <c r="Q30" s="83"/>
      <c r="R30" s="68"/>
    </row>
    <row r="31" spans="1:18" ht="12.75">
      <c r="A31" s="82"/>
      <c r="B31" s="82"/>
      <c r="C31" s="83"/>
      <c r="D31" s="83"/>
      <c r="E31" s="83"/>
      <c r="F31" s="68"/>
      <c r="G31" s="82"/>
      <c r="H31" s="82"/>
      <c r="I31" s="83"/>
      <c r="J31" s="83"/>
      <c r="K31" s="83"/>
      <c r="L31" s="68"/>
      <c r="M31" s="82"/>
      <c r="N31" s="82"/>
      <c r="O31" s="83"/>
      <c r="P31" s="83"/>
      <c r="Q31" s="83"/>
      <c r="R31" s="68"/>
    </row>
    <row r="32" spans="1:18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5">
      <c r="A33" s="117"/>
      <c r="B33" s="166"/>
      <c r="C33" s="147"/>
      <c r="D33" s="87"/>
      <c r="E33" s="137"/>
      <c r="F33" s="68"/>
      <c r="G33" s="121"/>
      <c r="H33" s="166"/>
      <c r="I33" s="147"/>
      <c r="J33" s="87"/>
      <c r="K33" s="138"/>
      <c r="L33" s="68"/>
      <c r="M33" s="117"/>
      <c r="N33" s="166"/>
      <c r="O33" s="147"/>
      <c r="P33" s="87"/>
      <c r="Q33" s="169"/>
      <c r="R33" s="68"/>
    </row>
    <row r="34" spans="1:18" ht="15">
      <c r="A34" s="118"/>
      <c r="B34" s="458" t="s">
        <v>284</v>
      </c>
      <c r="C34" s="459"/>
      <c r="D34" s="460"/>
      <c r="E34" s="140" t="s">
        <v>285</v>
      </c>
      <c r="F34" s="68"/>
      <c r="G34" s="91"/>
      <c r="H34" s="458" t="s">
        <v>284</v>
      </c>
      <c r="I34" s="459"/>
      <c r="J34" s="460"/>
      <c r="K34" s="142" t="s">
        <v>285</v>
      </c>
      <c r="L34" s="68"/>
      <c r="M34" s="118"/>
      <c r="N34" s="458" t="s">
        <v>284</v>
      </c>
      <c r="O34" s="459"/>
      <c r="P34" s="460"/>
      <c r="Q34" s="170" t="s">
        <v>285</v>
      </c>
      <c r="R34" s="68"/>
    </row>
    <row r="35" spans="1:18" ht="15">
      <c r="A35" s="119" t="s">
        <v>323</v>
      </c>
      <c r="B35" s="140" t="s">
        <v>211</v>
      </c>
      <c r="C35" s="140" t="s">
        <v>324</v>
      </c>
      <c r="D35" s="140" t="s">
        <v>324</v>
      </c>
      <c r="E35" s="140" t="s">
        <v>288</v>
      </c>
      <c r="F35" s="68"/>
      <c r="G35" s="122" t="s">
        <v>325</v>
      </c>
      <c r="H35" s="142" t="s">
        <v>211</v>
      </c>
      <c r="I35" s="142" t="s">
        <v>324</v>
      </c>
      <c r="J35" s="142" t="s">
        <v>324</v>
      </c>
      <c r="K35" s="142" t="s">
        <v>288</v>
      </c>
      <c r="L35" s="68"/>
      <c r="M35" s="119" t="s">
        <v>326</v>
      </c>
      <c r="N35" s="170" t="s">
        <v>211</v>
      </c>
      <c r="O35" s="170" t="s">
        <v>324</v>
      </c>
      <c r="P35" s="170" t="s">
        <v>324</v>
      </c>
      <c r="Q35" s="170" t="s">
        <v>288</v>
      </c>
      <c r="R35" s="68"/>
    </row>
    <row r="36" spans="1:18" ht="15">
      <c r="A36" s="118"/>
      <c r="B36" s="167" t="s">
        <v>291</v>
      </c>
      <c r="C36" s="140" t="s">
        <v>291</v>
      </c>
      <c r="D36" s="140" t="s">
        <v>291</v>
      </c>
      <c r="E36" s="140" t="s">
        <v>292</v>
      </c>
      <c r="F36" s="68"/>
      <c r="G36" s="91"/>
      <c r="H36" s="168" t="s">
        <v>291</v>
      </c>
      <c r="I36" s="142" t="s">
        <v>291</v>
      </c>
      <c r="J36" s="142" t="s">
        <v>291</v>
      </c>
      <c r="K36" s="142" t="s">
        <v>292</v>
      </c>
      <c r="L36" s="68"/>
      <c r="M36" s="118"/>
      <c r="N36" s="171" t="s">
        <v>291</v>
      </c>
      <c r="O36" s="170" t="s">
        <v>291</v>
      </c>
      <c r="P36" s="170" t="s">
        <v>291</v>
      </c>
      <c r="Q36" s="170" t="s">
        <v>292</v>
      </c>
      <c r="R36" s="68"/>
    </row>
    <row r="37" spans="1:18" ht="15">
      <c r="A37" s="120"/>
      <c r="B37" s="145"/>
      <c r="C37" s="145"/>
      <c r="D37" s="145"/>
      <c r="E37" s="145"/>
      <c r="F37" s="68"/>
      <c r="G37" s="93"/>
      <c r="H37" s="146"/>
      <c r="I37" s="146"/>
      <c r="J37" s="146"/>
      <c r="K37" s="146"/>
      <c r="L37" s="68"/>
      <c r="M37" s="120"/>
      <c r="N37" s="172"/>
      <c r="O37" s="172"/>
      <c r="P37" s="172"/>
      <c r="Q37" s="172"/>
      <c r="R37" s="68"/>
    </row>
    <row r="38" spans="1:42" ht="12.75">
      <c r="A38" s="79" t="s">
        <v>327</v>
      </c>
      <c r="B38" s="80">
        <f>(B12-B27)</f>
        <v>-145338</v>
      </c>
      <c r="C38" s="80" t="e">
        <f>(C12-C27)</f>
        <v>#REF!</v>
      </c>
      <c r="D38" s="80">
        <f>(D12-D27)</f>
        <v>-8280</v>
      </c>
      <c r="E38" s="80">
        <f>(E12-E27)</f>
        <v>137058</v>
      </c>
      <c r="F38" s="68"/>
      <c r="G38" s="79" t="s">
        <v>328</v>
      </c>
      <c r="H38" s="80">
        <f>(H12-H27)</f>
        <v>-1014803</v>
      </c>
      <c r="I38" s="80" t="e">
        <f>(I12-I27)</f>
        <v>#REF!</v>
      </c>
      <c r="J38" s="80">
        <f>(J12-J27)</f>
        <v>-1151861</v>
      </c>
      <c r="K38" s="80">
        <f>(K12-K27)</f>
        <v>-137058</v>
      </c>
      <c r="L38" s="68"/>
      <c r="M38" s="79" t="s">
        <v>329</v>
      </c>
      <c r="N38" s="80">
        <f>(N12-N27)</f>
        <v>-1160141</v>
      </c>
      <c r="O38" s="80" t="e">
        <f>(O12-O27)</f>
        <v>#REF!</v>
      </c>
      <c r="P38" s="80">
        <f>(P12-P27)</f>
        <v>-1160141</v>
      </c>
      <c r="Q38" s="80">
        <f>(Q12-Q27)</f>
        <v>0</v>
      </c>
      <c r="R38" s="6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70" t="s">
        <v>292</v>
      </c>
      <c r="B39" s="70"/>
      <c r="C39" s="69"/>
      <c r="D39" s="69"/>
      <c r="E39" s="69"/>
      <c r="F39" s="67"/>
      <c r="G39" s="70"/>
      <c r="H39" s="70"/>
      <c r="I39" s="69"/>
      <c r="J39" s="69"/>
      <c r="K39" s="69"/>
      <c r="L39" s="67"/>
      <c r="M39" s="71"/>
      <c r="N39" s="71"/>
      <c r="O39" s="69"/>
      <c r="P39" s="69"/>
      <c r="Q39" s="69"/>
      <c r="R39" s="68"/>
    </row>
    <row r="40" spans="1:18" ht="15">
      <c r="A40" s="70"/>
      <c r="B40" s="70"/>
      <c r="C40" s="69"/>
      <c r="D40" s="69"/>
      <c r="E40" s="69"/>
      <c r="F40" s="67"/>
      <c r="G40" s="70"/>
      <c r="H40" s="70"/>
      <c r="I40" s="69"/>
      <c r="J40" s="69"/>
      <c r="K40" s="69"/>
      <c r="L40" s="67"/>
      <c r="M40" s="70"/>
      <c r="N40" s="70"/>
      <c r="O40" s="69"/>
      <c r="P40" s="69"/>
      <c r="Q40" s="69"/>
      <c r="R40" s="68"/>
    </row>
    <row r="41" spans="1:18" ht="15">
      <c r="A41" s="165" t="s">
        <v>159</v>
      </c>
      <c r="B41" s="165"/>
      <c r="C41" s="69"/>
      <c r="D41" s="69"/>
      <c r="E41" s="69"/>
      <c r="F41" s="67"/>
      <c r="G41" s="70"/>
      <c r="H41" s="70"/>
      <c r="I41" s="69"/>
      <c r="J41" s="69"/>
      <c r="K41" s="69"/>
      <c r="L41" s="67"/>
      <c r="M41" s="70"/>
      <c r="N41" s="70"/>
      <c r="O41" s="69"/>
      <c r="P41" s="69"/>
      <c r="Q41" s="69"/>
      <c r="R41" s="68"/>
    </row>
    <row r="42" spans="1:18" ht="15">
      <c r="A42" s="95" t="s">
        <v>160</v>
      </c>
      <c r="B42" s="95"/>
      <c r="C42" s="67"/>
      <c r="D42" s="67"/>
      <c r="E42" s="67"/>
      <c r="F42" s="67"/>
      <c r="G42" s="67"/>
      <c r="H42" s="67"/>
      <c r="I42" s="72"/>
      <c r="J42" s="72"/>
      <c r="K42" s="72"/>
      <c r="L42" s="67"/>
      <c r="M42" s="72"/>
      <c r="N42" s="72"/>
      <c r="O42" s="72"/>
      <c r="P42" s="72"/>
      <c r="Q42" s="72"/>
      <c r="R42" s="68"/>
    </row>
    <row r="43" spans="1:18" ht="15">
      <c r="A43" s="67"/>
      <c r="B43" s="67"/>
      <c r="C43" s="67"/>
      <c r="D43" s="67"/>
      <c r="E43" s="67"/>
      <c r="F43" s="67"/>
      <c r="G43" s="67"/>
      <c r="H43" s="67"/>
      <c r="I43" s="72"/>
      <c r="J43" s="72"/>
      <c r="K43" s="72"/>
      <c r="L43" s="67"/>
      <c r="M43" s="72"/>
      <c r="N43" s="72"/>
      <c r="O43" s="72"/>
      <c r="P43" s="72"/>
      <c r="Q43" s="72"/>
      <c r="R43" s="68"/>
    </row>
    <row r="44" spans="1:18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72"/>
      <c r="P44" s="67"/>
      <c r="Q44" s="67"/>
      <c r="R44" s="68"/>
    </row>
    <row r="45" spans="1:17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</sheetData>
  <mergeCells count="9">
    <mergeCell ref="N34:P34"/>
    <mergeCell ref="N18:P18"/>
    <mergeCell ref="N4:P4"/>
    <mergeCell ref="B34:D34"/>
    <mergeCell ref="B18:D18"/>
    <mergeCell ref="B4:D4"/>
    <mergeCell ref="H34:J34"/>
    <mergeCell ref="H18:J18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CE,Normál"sz.önk.rendelethez
1. sz. melléklet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="75" zoomScaleNormal="75" zoomScaleSheetLayoutView="75" workbookViewId="0" topLeftCell="A123">
      <selection activeCell="C94" sqref="C94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hidden="1" customWidth="1"/>
    <col min="5" max="5" width="12.57421875" style="0" customWidth="1"/>
    <col min="6" max="6" width="10.140625" style="0" customWidth="1"/>
  </cols>
  <sheetData>
    <row r="1" spans="1:6" ht="12.75">
      <c r="A1" s="90" t="s">
        <v>330</v>
      </c>
      <c r="B1" s="37" t="s">
        <v>292</v>
      </c>
      <c r="C1" s="19" t="s">
        <v>211</v>
      </c>
      <c r="D1" s="90" t="s">
        <v>287</v>
      </c>
      <c r="E1" s="123" t="s">
        <v>287</v>
      </c>
      <c r="F1" s="123" t="s">
        <v>285</v>
      </c>
    </row>
    <row r="2" spans="1:6" ht="12.75">
      <c r="A2" s="92" t="s">
        <v>331</v>
      </c>
      <c r="B2" s="20" t="s">
        <v>332</v>
      </c>
      <c r="C2" s="20" t="s">
        <v>333</v>
      </c>
      <c r="D2" s="92" t="s">
        <v>333</v>
      </c>
      <c r="E2" s="124" t="s">
        <v>333</v>
      </c>
      <c r="F2" s="124" t="s">
        <v>288</v>
      </c>
    </row>
    <row r="3" spans="1:6" ht="13.5">
      <c r="A3" s="468" t="s">
        <v>286</v>
      </c>
      <c r="B3" s="464"/>
      <c r="C3" s="464"/>
      <c r="D3" s="464"/>
      <c r="E3" s="464"/>
      <c r="F3" s="469"/>
    </row>
    <row r="4" spans="1:6" ht="12.75">
      <c r="A4" s="450">
        <v>1</v>
      </c>
      <c r="B4" s="38" t="s">
        <v>165</v>
      </c>
      <c r="C4" s="125">
        <f>SUM(C5:C8)</f>
        <v>1614196</v>
      </c>
      <c r="D4" s="125">
        <f>SUM(D5:D8)</f>
        <v>1421443</v>
      </c>
      <c r="E4" s="125">
        <f>SUM(E5:E8)</f>
        <v>1597424</v>
      </c>
      <c r="F4" s="126">
        <f>SUM(F5:F8)</f>
        <v>-16772</v>
      </c>
    </row>
    <row r="5" spans="1:6" ht="12.75">
      <c r="A5" s="228">
        <v>1.1</v>
      </c>
      <c r="B5" s="229" t="s">
        <v>74</v>
      </c>
      <c r="C5" s="229">
        <v>1145235</v>
      </c>
      <c r="D5" s="231">
        <v>1070875</v>
      </c>
      <c r="E5" s="76">
        <f>(C5+F5)</f>
        <v>1160651</v>
      </c>
      <c r="F5" s="231">
        <v>15416</v>
      </c>
    </row>
    <row r="6" spans="1:6" ht="12.75">
      <c r="A6" s="230">
        <v>1.2</v>
      </c>
      <c r="B6" s="227" t="s">
        <v>685</v>
      </c>
      <c r="C6" s="227">
        <v>187552</v>
      </c>
      <c r="D6" s="232">
        <v>209459</v>
      </c>
      <c r="E6" s="77">
        <f>(C6+F6)</f>
        <v>187552</v>
      </c>
      <c r="F6" s="232">
        <v>0</v>
      </c>
    </row>
    <row r="7" spans="1:6" ht="12.75">
      <c r="A7" s="230">
        <v>1.3</v>
      </c>
      <c r="B7" s="227" t="s">
        <v>75</v>
      </c>
      <c r="C7" s="227">
        <v>28255</v>
      </c>
      <c r="D7" s="232">
        <v>42188</v>
      </c>
      <c r="E7" s="77">
        <f>(C7+F7)</f>
        <v>32755</v>
      </c>
      <c r="F7" s="232">
        <v>4500</v>
      </c>
    </row>
    <row r="8" spans="1:6" ht="12.75">
      <c r="A8" s="233">
        <v>1.4</v>
      </c>
      <c r="B8" s="234" t="s">
        <v>260</v>
      </c>
      <c r="C8" s="234">
        <v>253154</v>
      </c>
      <c r="D8" s="235">
        <v>98921</v>
      </c>
      <c r="E8" s="78">
        <f>(C8+F8)</f>
        <v>216466</v>
      </c>
      <c r="F8" s="235">
        <v>-36688</v>
      </c>
    </row>
    <row r="9" spans="1:6" ht="12.75">
      <c r="A9" s="410">
        <v>2.1</v>
      </c>
      <c r="B9" s="411" t="s">
        <v>334</v>
      </c>
      <c r="C9" s="79">
        <v>250000</v>
      </c>
      <c r="D9" s="80" t="e">
        <f>(#REF!+#REF!)</f>
        <v>#REF!</v>
      </c>
      <c r="E9" s="80">
        <f>(C9+F9)</f>
        <v>250000</v>
      </c>
      <c r="F9" s="79">
        <v>0</v>
      </c>
    </row>
    <row r="10" spans="1:6" ht="12.75">
      <c r="A10" s="236">
        <v>2.2</v>
      </c>
      <c r="B10" s="237" t="s">
        <v>68</v>
      </c>
      <c r="C10" s="78">
        <f>SUM(C11:C16)</f>
        <v>2375100</v>
      </c>
      <c r="D10" s="78">
        <f>SUM(D11:D16)</f>
        <v>2132000</v>
      </c>
      <c r="E10" s="127">
        <f>SUM(E11:E16)</f>
        <v>2375100</v>
      </c>
      <c r="F10" s="78">
        <f>SUM(F11:F16)</f>
        <v>0</v>
      </c>
    </row>
    <row r="11" spans="1:6" ht="12.75">
      <c r="A11" s="228" t="s">
        <v>337</v>
      </c>
      <c r="B11" s="229" t="s">
        <v>261</v>
      </c>
      <c r="C11" s="229">
        <v>198000</v>
      </c>
      <c r="D11" s="238">
        <v>172000</v>
      </c>
      <c r="E11" s="76">
        <f aca="true" t="shared" si="0" ref="E11:E16">(C11+F11)</f>
        <v>198000</v>
      </c>
      <c r="F11" s="241">
        <v>0</v>
      </c>
    </row>
    <row r="12" spans="1:6" ht="12.75">
      <c r="A12" s="230" t="s">
        <v>338</v>
      </c>
      <c r="B12" s="227" t="s">
        <v>262</v>
      </c>
      <c r="C12" s="227">
        <v>250000</v>
      </c>
      <c r="D12" s="239">
        <v>198000</v>
      </c>
      <c r="E12" s="77">
        <f t="shared" si="0"/>
        <v>250000</v>
      </c>
      <c r="F12" s="242">
        <v>0</v>
      </c>
    </row>
    <row r="13" spans="1:6" ht="12.75">
      <c r="A13" s="230" t="s">
        <v>339</v>
      </c>
      <c r="B13" s="227" t="s">
        <v>263</v>
      </c>
      <c r="C13" s="227">
        <v>127000</v>
      </c>
      <c r="D13" s="239">
        <v>70000</v>
      </c>
      <c r="E13" s="77">
        <f t="shared" si="0"/>
        <v>127000</v>
      </c>
      <c r="F13" s="242">
        <v>0</v>
      </c>
    </row>
    <row r="14" spans="1:6" ht="12.75">
      <c r="A14" s="230" t="s">
        <v>340</v>
      </c>
      <c r="B14" s="227" t="s">
        <v>264</v>
      </c>
      <c r="C14" s="227">
        <v>1760000</v>
      </c>
      <c r="D14" s="239">
        <v>1650000</v>
      </c>
      <c r="E14" s="77">
        <f t="shared" si="0"/>
        <v>1760000</v>
      </c>
      <c r="F14" s="242">
        <v>0</v>
      </c>
    </row>
    <row r="15" spans="1:6" ht="12.75">
      <c r="A15" s="230" t="s">
        <v>341</v>
      </c>
      <c r="B15" s="227" t="s">
        <v>265</v>
      </c>
      <c r="C15" s="227">
        <v>2100</v>
      </c>
      <c r="D15" s="239">
        <v>2000</v>
      </c>
      <c r="E15" s="77">
        <f t="shared" si="0"/>
        <v>2100</v>
      </c>
      <c r="F15" s="242">
        <v>0</v>
      </c>
    </row>
    <row r="16" spans="1:6" ht="12.75">
      <c r="A16" s="233" t="s">
        <v>342</v>
      </c>
      <c r="B16" s="234" t="s">
        <v>266</v>
      </c>
      <c r="C16" s="234">
        <v>38000</v>
      </c>
      <c r="D16" s="240">
        <v>40000</v>
      </c>
      <c r="E16" s="78">
        <f t="shared" si="0"/>
        <v>38000</v>
      </c>
      <c r="F16" s="243">
        <v>0</v>
      </c>
    </row>
    <row r="17" spans="1:6" ht="12.75">
      <c r="A17" s="410">
        <v>2.3</v>
      </c>
      <c r="B17" s="244" t="s">
        <v>343</v>
      </c>
      <c r="C17" s="128">
        <f>SUM(C18:C21)</f>
        <v>1651226</v>
      </c>
      <c r="D17" s="128">
        <f>SUM(D18:D21)</f>
        <v>1656315</v>
      </c>
      <c r="E17" s="128">
        <f>SUM(E18:E21)</f>
        <v>1651226</v>
      </c>
      <c r="F17" s="129">
        <f>SUM(F18:F21)</f>
        <v>0</v>
      </c>
    </row>
    <row r="18" spans="1:6" ht="12.75">
      <c r="A18" s="228" t="s">
        <v>344</v>
      </c>
      <c r="B18" s="229" t="s">
        <v>203</v>
      </c>
      <c r="C18" s="229">
        <v>825577</v>
      </c>
      <c r="D18" s="238">
        <v>724171</v>
      </c>
      <c r="E18" s="76">
        <f>(C18+F18)</f>
        <v>825577</v>
      </c>
      <c r="F18" s="231">
        <v>0</v>
      </c>
    </row>
    <row r="19" spans="1:6" ht="12.75">
      <c r="A19" s="230" t="s">
        <v>345</v>
      </c>
      <c r="B19" s="227" t="s">
        <v>204</v>
      </c>
      <c r="C19" s="227">
        <v>518049</v>
      </c>
      <c r="D19" s="239">
        <v>702544</v>
      </c>
      <c r="E19" s="77">
        <f>(C19+F19)</f>
        <v>518049</v>
      </c>
      <c r="F19" s="232">
        <v>0</v>
      </c>
    </row>
    <row r="20" spans="1:6" ht="12.75">
      <c r="A20" s="230" t="s">
        <v>346</v>
      </c>
      <c r="B20" s="227" t="s">
        <v>205</v>
      </c>
      <c r="C20" s="227">
        <v>305000</v>
      </c>
      <c r="D20" s="239">
        <v>227000</v>
      </c>
      <c r="E20" s="77">
        <f aca="true" t="shared" si="1" ref="E20:E30">(C20+F20)</f>
        <v>305000</v>
      </c>
      <c r="F20" s="232">
        <v>0</v>
      </c>
    </row>
    <row r="21" spans="1:6" ht="12.75">
      <c r="A21" s="245" t="s">
        <v>347</v>
      </c>
      <c r="B21" s="227" t="s">
        <v>267</v>
      </c>
      <c r="C21" s="246">
        <v>2600</v>
      </c>
      <c r="D21" s="248">
        <v>2600</v>
      </c>
      <c r="E21" s="77">
        <f t="shared" si="1"/>
        <v>2600</v>
      </c>
      <c r="F21" s="247">
        <v>0</v>
      </c>
    </row>
    <row r="22" spans="1:6" ht="12.75">
      <c r="A22" s="245">
        <v>2.4</v>
      </c>
      <c r="B22" s="227" t="s">
        <v>689</v>
      </c>
      <c r="C22" s="246">
        <v>1000</v>
      </c>
      <c r="D22" s="248"/>
      <c r="E22" s="77">
        <f t="shared" si="1"/>
        <v>1000</v>
      </c>
      <c r="F22" s="247">
        <v>0</v>
      </c>
    </row>
    <row r="23" spans="1:6" ht="12.75">
      <c r="A23" s="230">
        <v>2.5</v>
      </c>
      <c r="B23" s="227" t="s">
        <v>166</v>
      </c>
      <c r="C23" s="247">
        <v>252419</v>
      </c>
      <c r="D23" s="84" t="e">
        <f>#REF!</f>
        <v>#REF!</v>
      </c>
      <c r="E23" s="77">
        <f>(C23+F23)</f>
        <v>258356</v>
      </c>
      <c r="F23" s="94">
        <v>5937</v>
      </c>
    </row>
    <row r="24" spans="1:6" ht="12.75">
      <c r="A24" s="230">
        <v>2.6</v>
      </c>
      <c r="B24" s="227" t="s">
        <v>348</v>
      </c>
      <c r="C24" s="227">
        <v>377000</v>
      </c>
      <c r="D24" s="239">
        <v>371500</v>
      </c>
      <c r="E24" s="77">
        <f t="shared" si="1"/>
        <v>377000</v>
      </c>
      <c r="F24" s="232">
        <v>0</v>
      </c>
    </row>
    <row r="25" spans="1:6" ht="12.75">
      <c r="A25" s="230">
        <v>2.7</v>
      </c>
      <c r="B25" s="227" t="s">
        <v>349</v>
      </c>
      <c r="C25" s="227">
        <v>30000</v>
      </c>
      <c r="D25" s="239">
        <v>30000</v>
      </c>
      <c r="E25" s="77">
        <f t="shared" si="1"/>
        <v>30000</v>
      </c>
      <c r="F25" s="232">
        <v>0</v>
      </c>
    </row>
    <row r="26" spans="1:6" ht="12.75">
      <c r="A26" s="230">
        <v>2.8</v>
      </c>
      <c r="B26" s="227" t="s">
        <v>350</v>
      </c>
      <c r="C26" s="227">
        <v>5844423</v>
      </c>
      <c r="D26" s="77">
        <f>(D27+D28)</f>
        <v>5473793</v>
      </c>
      <c r="E26" s="77">
        <f t="shared" si="1"/>
        <v>5844423</v>
      </c>
      <c r="F26" s="77">
        <f>(F27+F28)</f>
        <v>0</v>
      </c>
    </row>
    <row r="27" spans="1:6" ht="12.75">
      <c r="A27" s="230" t="s">
        <v>354</v>
      </c>
      <c r="B27" s="227" t="s">
        <v>151</v>
      </c>
      <c r="C27" s="227">
        <v>4917766</v>
      </c>
      <c r="D27" s="239">
        <v>4635570</v>
      </c>
      <c r="E27" s="77">
        <f t="shared" si="1"/>
        <v>4917776</v>
      </c>
      <c r="F27" s="232">
        <v>10</v>
      </c>
    </row>
    <row r="28" spans="1:6" ht="12.75">
      <c r="A28" s="230" t="s">
        <v>464</v>
      </c>
      <c r="B28" s="227" t="s">
        <v>353</v>
      </c>
      <c r="C28" s="227">
        <v>926657</v>
      </c>
      <c r="D28" s="239">
        <v>838223</v>
      </c>
      <c r="E28" s="77">
        <f t="shared" si="1"/>
        <v>926647</v>
      </c>
      <c r="F28" s="232">
        <v>-10</v>
      </c>
    </row>
    <row r="29" spans="1:6" ht="12.75">
      <c r="A29" s="230">
        <v>2.9</v>
      </c>
      <c r="B29" s="227" t="s">
        <v>167</v>
      </c>
      <c r="C29" s="227">
        <v>909474</v>
      </c>
      <c r="D29" s="150" t="e">
        <f>#REF!</f>
        <v>#REF!</v>
      </c>
      <c r="E29" s="77">
        <f t="shared" si="1"/>
        <v>909474</v>
      </c>
      <c r="F29" s="409">
        <v>0</v>
      </c>
    </row>
    <row r="30" spans="1:6" ht="12.75">
      <c r="A30" s="230" t="s">
        <v>356</v>
      </c>
      <c r="B30" s="227" t="s">
        <v>268</v>
      </c>
      <c r="C30" s="227">
        <v>281456</v>
      </c>
      <c r="D30" s="239">
        <v>258044</v>
      </c>
      <c r="E30" s="77">
        <f t="shared" si="1"/>
        <v>281456</v>
      </c>
      <c r="F30" s="232">
        <v>0</v>
      </c>
    </row>
    <row r="31" spans="1:6" ht="12.75">
      <c r="A31" s="412">
        <v>2.1</v>
      </c>
      <c r="B31" s="227" t="s">
        <v>355</v>
      </c>
      <c r="C31" s="77">
        <f>SUM(C32:C34)</f>
        <v>313240</v>
      </c>
      <c r="D31" s="77">
        <f>SUM(D32:D34)</f>
        <v>321500</v>
      </c>
      <c r="E31" s="77">
        <f>SUM(E32:E34)</f>
        <v>313240</v>
      </c>
      <c r="F31" s="77">
        <f>SUM(F32:F34)</f>
        <v>0</v>
      </c>
    </row>
    <row r="32" spans="1:6" ht="12.75">
      <c r="A32" s="230" t="s">
        <v>686</v>
      </c>
      <c r="B32" s="227" t="s">
        <v>269</v>
      </c>
      <c r="C32" s="227">
        <v>200200</v>
      </c>
      <c r="D32" s="239">
        <v>200200</v>
      </c>
      <c r="E32" s="77">
        <f aca="true" t="shared" si="2" ref="E32:E39">(C32+F32)</f>
        <v>200200</v>
      </c>
      <c r="F32" s="232">
        <v>0</v>
      </c>
    </row>
    <row r="33" spans="1:6" ht="12.75">
      <c r="A33" s="230" t="s">
        <v>687</v>
      </c>
      <c r="B33" s="227" t="s">
        <v>270</v>
      </c>
      <c r="C33" s="227">
        <v>113040</v>
      </c>
      <c r="D33" s="239">
        <v>121300</v>
      </c>
      <c r="E33" s="77">
        <f t="shared" si="2"/>
        <v>113040</v>
      </c>
      <c r="F33" s="232">
        <v>0</v>
      </c>
    </row>
    <row r="34" spans="1:6" ht="12.75">
      <c r="A34" s="230" t="s">
        <v>688</v>
      </c>
      <c r="B34" s="227" t="s">
        <v>192</v>
      </c>
      <c r="C34" s="227">
        <v>0</v>
      </c>
      <c r="D34" s="239">
        <v>0</v>
      </c>
      <c r="E34" s="77">
        <f t="shared" si="2"/>
        <v>0</v>
      </c>
      <c r="F34" s="232">
        <v>0</v>
      </c>
    </row>
    <row r="35" spans="1:6" ht="12.75">
      <c r="A35" s="230">
        <v>2.11</v>
      </c>
      <c r="B35" s="227" t="s">
        <v>209</v>
      </c>
      <c r="C35" s="227">
        <v>2856</v>
      </c>
      <c r="D35" s="150" t="e">
        <f>#REF!</f>
        <v>#REF!</v>
      </c>
      <c r="E35" s="77">
        <f t="shared" si="2"/>
        <v>2856</v>
      </c>
      <c r="F35" s="409">
        <v>0</v>
      </c>
    </row>
    <row r="36" spans="1:6" ht="12.75">
      <c r="A36" s="230">
        <v>2.12</v>
      </c>
      <c r="B36" s="227" t="s">
        <v>357</v>
      </c>
      <c r="C36" s="227">
        <v>7651</v>
      </c>
      <c r="D36" s="239">
        <v>16153</v>
      </c>
      <c r="E36" s="77">
        <f t="shared" si="2"/>
        <v>7651</v>
      </c>
      <c r="F36" s="232">
        <v>0</v>
      </c>
    </row>
    <row r="37" spans="1:6" ht="12.75">
      <c r="A37" s="230">
        <v>2.13</v>
      </c>
      <c r="B37" s="227" t="s">
        <v>210</v>
      </c>
      <c r="C37" s="227">
        <v>149014</v>
      </c>
      <c r="D37" s="77" t="e">
        <f>#REF!</f>
        <v>#REF!</v>
      </c>
      <c r="E37" s="77">
        <f t="shared" si="2"/>
        <v>158906</v>
      </c>
      <c r="F37" s="74">
        <v>9892</v>
      </c>
    </row>
    <row r="38" spans="1:6" ht="12.75">
      <c r="A38" s="230">
        <v>2.14</v>
      </c>
      <c r="B38" s="227" t="s">
        <v>358</v>
      </c>
      <c r="C38" s="227">
        <v>65959</v>
      </c>
      <c r="D38" s="239">
        <v>348414</v>
      </c>
      <c r="E38" s="77">
        <f t="shared" si="2"/>
        <v>98967</v>
      </c>
      <c r="F38" s="232">
        <v>33008</v>
      </c>
    </row>
    <row r="39" spans="1:6" ht="12.75">
      <c r="A39" s="230">
        <v>2.15</v>
      </c>
      <c r="B39" s="227" t="s">
        <v>150</v>
      </c>
      <c r="C39" s="227">
        <v>0</v>
      </c>
      <c r="D39" s="249">
        <v>18440</v>
      </c>
      <c r="E39" s="77">
        <f t="shared" si="2"/>
        <v>60718</v>
      </c>
      <c r="F39" s="249">
        <v>60718</v>
      </c>
    </row>
    <row r="40" spans="1:6" ht="12.75">
      <c r="A40" s="233">
        <v>2.16</v>
      </c>
      <c r="B40" s="234" t="s">
        <v>359</v>
      </c>
      <c r="C40" s="227">
        <v>18735</v>
      </c>
      <c r="D40" s="78">
        <f>'[1]gond.ö.'!AQ37</f>
        <v>18735</v>
      </c>
      <c r="E40" s="78">
        <f>'[1]gond.ö.'!AR37</f>
        <v>18735</v>
      </c>
      <c r="F40" s="78">
        <f>'[1]gond.ö.'!AS37</f>
        <v>0</v>
      </c>
    </row>
    <row r="41" spans="1:6" ht="12.75">
      <c r="A41" s="136" t="s">
        <v>360</v>
      </c>
      <c r="B41" s="39" t="s">
        <v>361</v>
      </c>
      <c r="C41" s="35">
        <f>(C9+C10+C17+C22+C23+C24+C25+C26+C29+C31+C35+C36+C37+C38+C39+C40)</f>
        <v>12248097</v>
      </c>
      <c r="D41" s="35" t="e">
        <f>(D9+D10+D17+D22+D23+D24+D25+D26+D29+D31+D35+D36+D37+D38+D39+D40)</f>
        <v>#REF!</v>
      </c>
      <c r="E41" s="35">
        <f>(E9+E10+E17+E22+E23+E24+E25+E26+E29+E31+E35+E36+E37+E38+E39+E40)</f>
        <v>12357652</v>
      </c>
      <c r="F41" s="35">
        <f>(F9+F10+F17+F22+F23+F24+F25+F26+F29+F31+F35+F36+F37+F38+F39+F40)</f>
        <v>109555</v>
      </c>
    </row>
    <row r="42" spans="1:6" ht="12.75">
      <c r="A42" s="40" t="s">
        <v>362</v>
      </c>
      <c r="B42" s="41" t="s">
        <v>363</v>
      </c>
      <c r="C42" s="36">
        <f>(C4+C41)</f>
        <v>13862293</v>
      </c>
      <c r="D42" s="36" t="e">
        <f>(D4+D41)</f>
        <v>#REF!</v>
      </c>
      <c r="E42" s="36">
        <f>(E4+E41)</f>
        <v>13955076</v>
      </c>
      <c r="F42" s="36">
        <f>(F4+F41)</f>
        <v>92783</v>
      </c>
    </row>
    <row r="43" spans="1:6" ht="13.5">
      <c r="A43" s="464" t="s">
        <v>364</v>
      </c>
      <c r="B43" s="464"/>
      <c r="C43" s="464"/>
      <c r="D43" s="464"/>
      <c r="E43" s="464"/>
      <c r="F43" s="464"/>
    </row>
    <row r="44" spans="1:6" ht="12.75">
      <c r="A44" s="42" t="s">
        <v>365</v>
      </c>
      <c r="B44" s="35" t="s">
        <v>215</v>
      </c>
      <c r="C44" s="35">
        <f>SUM(C45:C51)</f>
        <v>143417</v>
      </c>
      <c r="D44" s="35">
        <f>SUM(D45:D51)</f>
        <v>95545</v>
      </c>
      <c r="E44" s="35">
        <f>SUM(E45:E51)</f>
        <v>144381</v>
      </c>
      <c r="F44" s="35">
        <f>SUM(F45:F51)</f>
        <v>964</v>
      </c>
    </row>
    <row r="45" spans="1:6" ht="12.75">
      <c r="A45" s="250">
        <v>1.1</v>
      </c>
      <c r="B45" s="227" t="s">
        <v>271</v>
      </c>
      <c r="C45" s="227">
        <v>0</v>
      </c>
      <c r="D45" s="232">
        <v>116</v>
      </c>
      <c r="E45" s="76">
        <f aca="true" t="shared" si="3" ref="E45:E51">(C45+F45)</f>
        <v>0</v>
      </c>
      <c r="F45" s="232">
        <v>0</v>
      </c>
    </row>
    <row r="46" spans="1:6" ht="12.75">
      <c r="A46" s="250">
        <v>1.2</v>
      </c>
      <c r="B46" s="227" t="s">
        <v>272</v>
      </c>
      <c r="C46" s="227">
        <v>500</v>
      </c>
      <c r="D46" s="232">
        <v>4</v>
      </c>
      <c r="E46" s="77">
        <f t="shared" si="3"/>
        <v>500</v>
      </c>
      <c r="F46" s="232">
        <v>0</v>
      </c>
    </row>
    <row r="47" spans="1:6" ht="12.75">
      <c r="A47" s="250">
        <v>1.3</v>
      </c>
      <c r="B47" s="227" t="s">
        <v>273</v>
      </c>
      <c r="C47" s="227">
        <v>2000</v>
      </c>
      <c r="D47" s="232">
        <v>3215</v>
      </c>
      <c r="E47" s="77">
        <f t="shared" si="3"/>
        <v>2000</v>
      </c>
      <c r="F47" s="232">
        <v>0</v>
      </c>
    </row>
    <row r="48" spans="1:6" ht="12.75">
      <c r="A48" s="250">
        <v>1.4</v>
      </c>
      <c r="B48" s="227" t="s">
        <v>691</v>
      </c>
      <c r="C48" s="227">
        <v>0</v>
      </c>
      <c r="D48" s="232">
        <v>0</v>
      </c>
      <c r="E48" s="77">
        <f t="shared" si="3"/>
        <v>0</v>
      </c>
      <c r="F48" s="232">
        <v>0</v>
      </c>
    </row>
    <row r="49" spans="1:6" ht="12.75">
      <c r="A49" s="250">
        <v>1.5</v>
      </c>
      <c r="B49" s="227" t="s">
        <v>89</v>
      </c>
      <c r="C49" s="227">
        <v>37551</v>
      </c>
      <c r="D49" s="232">
        <v>73134</v>
      </c>
      <c r="E49" s="77">
        <f t="shared" si="3"/>
        <v>37551</v>
      </c>
      <c r="F49" s="232">
        <v>0</v>
      </c>
    </row>
    <row r="50" spans="1:6" ht="12.75">
      <c r="A50" s="250">
        <v>1.6</v>
      </c>
      <c r="B50" s="227" t="s">
        <v>690</v>
      </c>
      <c r="C50" s="227">
        <v>6100</v>
      </c>
      <c r="D50" s="232">
        <v>0</v>
      </c>
      <c r="E50" s="77">
        <f t="shared" si="3"/>
        <v>6100</v>
      </c>
      <c r="F50" s="232">
        <v>0</v>
      </c>
    </row>
    <row r="51" spans="1:6" ht="12.75">
      <c r="A51" s="251">
        <v>1.7</v>
      </c>
      <c r="B51" s="234" t="s">
        <v>274</v>
      </c>
      <c r="C51" s="234">
        <v>97266</v>
      </c>
      <c r="D51" s="235">
        <v>19076</v>
      </c>
      <c r="E51" s="78">
        <f t="shared" si="3"/>
        <v>98230</v>
      </c>
      <c r="F51" s="235">
        <v>964</v>
      </c>
    </row>
    <row r="52" spans="1:6" ht="12.75">
      <c r="A52" s="11"/>
      <c r="B52" s="12"/>
      <c r="C52" s="12"/>
      <c r="D52" s="130"/>
      <c r="E52" s="134"/>
      <c r="F52" s="94"/>
    </row>
    <row r="53" spans="1:6" ht="12.75">
      <c r="A53" s="252" t="s">
        <v>360</v>
      </c>
      <c r="B53" s="253" t="s">
        <v>216</v>
      </c>
      <c r="C53" s="253">
        <v>9509</v>
      </c>
      <c r="D53" s="76" t="e">
        <f>#REF!</f>
        <v>#REF!</v>
      </c>
      <c r="E53" s="77">
        <f>(C53+F53)</f>
        <v>9509</v>
      </c>
      <c r="F53" s="73">
        <v>0</v>
      </c>
    </row>
    <row r="54" spans="1:6" ht="12.75">
      <c r="A54" s="250" t="s">
        <v>366</v>
      </c>
      <c r="B54" s="227" t="s">
        <v>367</v>
      </c>
      <c r="C54" s="227">
        <v>118794</v>
      </c>
      <c r="D54" s="239">
        <v>292177</v>
      </c>
      <c r="E54" s="77">
        <f>(C54+F54)</f>
        <v>118794</v>
      </c>
      <c r="F54" s="232">
        <v>0</v>
      </c>
    </row>
    <row r="55" spans="1:6" ht="12.75">
      <c r="A55" s="250" t="s">
        <v>368</v>
      </c>
      <c r="B55" s="227" t="s">
        <v>369</v>
      </c>
      <c r="C55" s="227">
        <v>174560</v>
      </c>
      <c r="D55" s="239">
        <v>207688</v>
      </c>
      <c r="E55" s="77">
        <f aca="true" t="shared" si="4" ref="E55:E64">(C55+F55)</f>
        <v>174560</v>
      </c>
      <c r="F55" s="232">
        <v>0</v>
      </c>
    </row>
    <row r="56" spans="1:6" ht="12.75">
      <c r="A56" s="250" t="s">
        <v>370</v>
      </c>
      <c r="B56" s="227" t="s">
        <v>371</v>
      </c>
      <c r="C56" s="227">
        <v>66000</v>
      </c>
      <c r="D56" s="239">
        <v>62000</v>
      </c>
      <c r="E56" s="77">
        <f t="shared" si="4"/>
        <v>66000</v>
      </c>
      <c r="F56" s="232">
        <v>0</v>
      </c>
    </row>
    <row r="57" spans="1:6" ht="12.75">
      <c r="A57" s="250" t="s">
        <v>372</v>
      </c>
      <c r="B57" s="227" t="s">
        <v>228</v>
      </c>
      <c r="C57" s="227">
        <v>645759</v>
      </c>
      <c r="D57" s="150" t="e">
        <f>#REF!</f>
        <v>#REF!</v>
      </c>
      <c r="E57" s="77">
        <f t="shared" si="4"/>
        <v>645759</v>
      </c>
      <c r="F57" s="409">
        <v>0</v>
      </c>
    </row>
    <row r="58" spans="1:6" ht="12.75">
      <c r="A58" s="250" t="s">
        <v>373</v>
      </c>
      <c r="B58" s="227" t="s">
        <v>692</v>
      </c>
      <c r="C58" s="227">
        <v>0</v>
      </c>
      <c r="D58" s="239">
        <v>21709</v>
      </c>
      <c r="E58" s="77">
        <f t="shared" si="4"/>
        <v>0</v>
      </c>
      <c r="F58" s="232">
        <v>0</v>
      </c>
    </row>
    <row r="59" spans="1:6" ht="12.75">
      <c r="A59" s="250" t="s">
        <v>376</v>
      </c>
      <c r="B59" s="227" t="s">
        <v>377</v>
      </c>
      <c r="C59" s="227">
        <v>0</v>
      </c>
      <c r="D59" s="239">
        <v>5000</v>
      </c>
      <c r="E59" s="77">
        <f t="shared" si="4"/>
        <v>0</v>
      </c>
      <c r="F59" s="232">
        <v>0</v>
      </c>
    </row>
    <row r="60" spans="1:6" ht="12.75">
      <c r="A60" s="250" t="s">
        <v>378</v>
      </c>
      <c r="B60" s="227" t="s">
        <v>379</v>
      </c>
      <c r="C60" s="227">
        <v>1096578</v>
      </c>
      <c r="D60" s="239">
        <v>2109630</v>
      </c>
      <c r="E60" s="77">
        <f t="shared" si="4"/>
        <v>1096578</v>
      </c>
      <c r="F60" s="232">
        <v>0</v>
      </c>
    </row>
    <row r="61" spans="1:6" ht="12.75">
      <c r="A61" s="250" t="s">
        <v>380</v>
      </c>
      <c r="B61" s="227" t="s">
        <v>217</v>
      </c>
      <c r="C61" s="227">
        <v>603018</v>
      </c>
      <c r="D61" s="150" t="e">
        <f>#REF!</f>
        <v>#REF!</v>
      </c>
      <c r="E61" s="77">
        <f t="shared" si="4"/>
        <v>603018</v>
      </c>
      <c r="F61" s="409">
        <v>0</v>
      </c>
    </row>
    <row r="62" spans="1:6" ht="12.75">
      <c r="A62" s="250" t="s">
        <v>381</v>
      </c>
      <c r="B62" s="227" t="s">
        <v>218</v>
      </c>
      <c r="C62" s="227">
        <v>49156</v>
      </c>
      <c r="D62" s="150" t="e">
        <f>#REF!</f>
        <v>#REF!</v>
      </c>
      <c r="E62" s="77">
        <f t="shared" si="4"/>
        <v>49156</v>
      </c>
      <c r="F62" s="409">
        <v>0</v>
      </c>
    </row>
    <row r="63" spans="1:6" ht="12.75">
      <c r="A63" s="250" t="s">
        <v>382</v>
      </c>
      <c r="B63" s="227" t="s">
        <v>383</v>
      </c>
      <c r="C63" s="227">
        <v>0</v>
      </c>
      <c r="D63" s="239">
        <v>65201</v>
      </c>
      <c r="E63" s="77">
        <f t="shared" si="4"/>
        <v>0</v>
      </c>
      <c r="F63" s="232">
        <v>0</v>
      </c>
    </row>
    <row r="64" spans="1:6" ht="12.75">
      <c r="A64" s="250" t="s">
        <v>384</v>
      </c>
      <c r="B64" s="227" t="s">
        <v>728</v>
      </c>
      <c r="C64" s="227">
        <v>0</v>
      </c>
      <c r="D64" s="239"/>
      <c r="E64" s="77">
        <f t="shared" si="4"/>
        <v>800</v>
      </c>
      <c r="F64" s="232">
        <v>800</v>
      </c>
    </row>
    <row r="65" spans="1:6" ht="12.75">
      <c r="A65" s="250" t="s">
        <v>476</v>
      </c>
      <c r="B65" s="234" t="s">
        <v>385</v>
      </c>
      <c r="C65" s="227">
        <v>0</v>
      </c>
      <c r="D65" s="78">
        <f>'[1]gond.ö.'!AQ39</f>
        <v>0</v>
      </c>
      <c r="E65" s="78">
        <f>'[1]gond.ö.'!AR38</f>
        <v>0</v>
      </c>
      <c r="F65" s="78">
        <f>'[1]gond.ö.'!AS38</f>
        <v>0</v>
      </c>
    </row>
    <row r="66" spans="1:6" ht="12.75">
      <c r="A66" s="43" t="s">
        <v>360</v>
      </c>
      <c r="B66" s="35" t="s">
        <v>386</v>
      </c>
      <c r="C66" s="96">
        <f>SUM(C53:C65)</f>
        <v>2763374</v>
      </c>
      <c r="D66" s="96" t="e">
        <f>SUM(D53:D65)</f>
        <v>#REF!</v>
      </c>
      <c r="E66" s="96">
        <f>SUM(E53:E65)</f>
        <v>2764174</v>
      </c>
      <c r="F66" s="96">
        <f>SUM(F53:F65)</f>
        <v>800</v>
      </c>
    </row>
    <row r="67" spans="1:6" ht="12.75">
      <c r="A67" s="44" t="s">
        <v>387</v>
      </c>
      <c r="B67" s="36" t="s">
        <v>388</v>
      </c>
      <c r="C67" s="131">
        <f>(C44+C66)</f>
        <v>2906791</v>
      </c>
      <c r="D67" s="131" t="e">
        <f>(D44+D66)</f>
        <v>#REF!</v>
      </c>
      <c r="E67" s="131">
        <f>(E44+E66)</f>
        <v>2908555</v>
      </c>
      <c r="F67" s="131">
        <f>(F44+F66)</f>
        <v>1764</v>
      </c>
    </row>
    <row r="68" spans="1:6" ht="12.75">
      <c r="A68" s="45"/>
      <c r="B68" s="46" t="s">
        <v>389</v>
      </c>
      <c r="C68" s="98">
        <f>(C42+C67)</f>
        <v>16769084</v>
      </c>
      <c r="D68" s="98" t="e">
        <f>(D42+D67)</f>
        <v>#REF!</v>
      </c>
      <c r="E68" s="98">
        <f>(E42+E67)</f>
        <v>16863631</v>
      </c>
      <c r="F68" s="98">
        <f>(F42+F67)</f>
        <v>94547</v>
      </c>
    </row>
    <row r="69" spans="1:6" ht="12.75">
      <c r="A69" s="252" t="s">
        <v>390</v>
      </c>
      <c r="B69" s="229" t="s">
        <v>391</v>
      </c>
      <c r="C69" s="76">
        <f>(C139-C68)</f>
        <v>1160141</v>
      </c>
      <c r="D69" s="76" t="e">
        <f>(D139-D68)</f>
        <v>#REF!</v>
      </c>
      <c r="E69" s="76">
        <f>(E139-E68)</f>
        <v>1160141</v>
      </c>
      <c r="F69" s="76">
        <f>(F139-F68)</f>
        <v>0</v>
      </c>
    </row>
    <row r="70" spans="1:6" ht="12.75">
      <c r="A70" s="250"/>
      <c r="B70" s="227" t="s">
        <v>392</v>
      </c>
      <c r="C70" s="227">
        <v>750925</v>
      </c>
      <c r="D70" s="239">
        <v>931028</v>
      </c>
      <c r="E70" s="77">
        <f>(C70+F70)</f>
        <v>750925</v>
      </c>
      <c r="F70" s="232">
        <v>0</v>
      </c>
    </row>
    <row r="71" spans="1:6" ht="12.75">
      <c r="A71" s="251"/>
      <c r="B71" s="234" t="s">
        <v>445</v>
      </c>
      <c r="C71" s="78">
        <f>(C69-C70)</f>
        <v>409216</v>
      </c>
      <c r="D71" s="78" t="e">
        <f>(D69-D70)</f>
        <v>#REF!</v>
      </c>
      <c r="E71" s="78">
        <f>(E69-E70)</f>
        <v>409216</v>
      </c>
      <c r="F71" s="78">
        <f>(F69-F70)</f>
        <v>0</v>
      </c>
    </row>
    <row r="72" spans="1:6" ht="12.75">
      <c r="A72" s="254"/>
      <c r="B72" s="255" t="s">
        <v>393</v>
      </c>
      <c r="C72" s="413">
        <f>(C68+C69)</f>
        <v>17929225</v>
      </c>
      <c r="D72" s="413" t="e">
        <f>(D68+D69)</f>
        <v>#REF!</v>
      </c>
      <c r="E72" s="413">
        <f>(E68+E69)</f>
        <v>18023772</v>
      </c>
      <c r="F72" s="281">
        <f>(F68+F69)</f>
        <v>94547</v>
      </c>
    </row>
    <row r="73" spans="1:6" ht="12.75">
      <c r="A73" s="7"/>
      <c r="B73" s="7"/>
      <c r="C73" s="7"/>
      <c r="D73" s="132"/>
      <c r="E73" s="68"/>
      <c r="F73" s="68"/>
    </row>
    <row r="74" spans="1:6" ht="12.75">
      <c r="A74" s="7"/>
      <c r="B74" s="7"/>
      <c r="C74" s="7"/>
      <c r="D74" s="132"/>
      <c r="E74" s="68"/>
      <c r="F74" s="68"/>
    </row>
    <row r="75" spans="1:6" ht="12.75">
      <c r="A75" s="7"/>
      <c r="B75" s="7"/>
      <c r="C75" s="7"/>
      <c r="D75" s="16"/>
      <c r="E75" s="7"/>
      <c r="F75" s="7"/>
    </row>
    <row r="76" spans="1:6" ht="12.75">
      <c r="A76" s="7"/>
      <c r="B76" s="7" t="s">
        <v>292</v>
      </c>
      <c r="C76" s="7"/>
      <c r="D76" s="16"/>
      <c r="E76" s="7"/>
      <c r="F76" s="7"/>
    </row>
    <row r="77" spans="1:6" ht="12.75">
      <c r="A77" s="19" t="s">
        <v>330</v>
      </c>
      <c r="B77" s="37" t="s">
        <v>292</v>
      </c>
      <c r="C77" s="19" t="s">
        <v>211</v>
      </c>
      <c r="D77" s="90" t="s">
        <v>287</v>
      </c>
      <c r="E77" s="123" t="s">
        <v>287</v>
      </c>
      <c r="F77" s="123" t="s">
        <v>285</v>
      </c>
    </row>
    <row r="78" spans="1:6" ht="12.75">
      <c r="A78" s="20" t="s">
        <v>331</v>
      </c>
      <c r="B78" s="20" t="s">
        <v>394</v>
      </c>
      <c r="C78" s="20" t="s">
        <v>333</v>
      </c>
      <c r="D78" s="92" t="s">
        <v>333</v>
      </c>
      <c r="E78" s="124" t="s">
        <v>333</v>
      </c>
      <c r="F78" s="124" t="s">
        <v>288</v>
      </c>
    </row>
    <row r="79" spans="1:6" ht="13.5">
      <c r="A79" s="465" t="s">
        <v>395</v>
      </c>
      <c r="B79" s="466"/>
      <c r="C79" s="466"/>
      <c r="D79" s="466"/>
      <c r="E79" s="466"/>
      <c r="F79" s="467"/>
    </row>
    <row r="80" spans="1:6" ht="12.75">
      <c r="A80" s="415" t="s">
        <v>365</v>
      </c>
      <c r="B80" s="278" t="s">
        <v>219</v>
      </c>
      <c r="C80" s="279">
        <f>SUM(C81+C82+C83+C86+C87)</f>
        <v>10058821</v>
      </c>
      <c r="D80" s="279">
        <f>SUM(D81+D82+D83+D86+D87)</f>
        <v>9772173</v>
      </c>
      <c r="E80" s="279">
        <f>SUM(E81+E82+E83+E86+E87)</f>
        <v>10146568</v>
      </c>
      <c r="F80" s="280">
        <f>SUM(F81+F82+F83+F86+F87)</f>
        <v>87747</v>
      </c>
    </row>
    <row r="81" spans="1:6" ht="12.75">
      <c r="A81" s="252">
        <v>1.1</v>
      </c>
      <c r="B81" s="229" t="s">
        <v>69</v>
      </c>
      <c r="C81" s="229">
        <v>5263784</v>
      </c>
      <c r="D81" s="256">
        <v>5350809</v>
      </c>
      <c r="E81" s="76">
        <f>(C81+F81)</f>
        <v>5384359</v>
      </c>
      <c r="F81" s="259">
        <v>120575</v>
      </c>
    </row>
    <row r="82" spans="1:6" ht="12.75">
      <c r="A82" s="250">
        <v>1.2</v>
      </c>
      <c r="B82" s="227" t="s">
        <v>70</v>
      </c>
      <c r="C82" s="227">
        <v>1760916</v>
      </c>
      <c r="D82" s="257">
        <v>1814580</v>
      </c>
      <c r="E82" s="77">
        <f aca="true" t="shared" si="5" ref="E82:E87">(C82+F82)</f>
        <v>1790934</v>
      </c>
      <c r="F82" s="247">
        <v>30018</v>
      </c>
    </row>
    <row r="83" spans="1:6" ht="12.75">
      <c r="A83" s="250">
        <v>1.3</v>
      </c>
      <c r="B83" s="227" t="s">
        <v>71</v>
      </c>
      <c r="C83" s="227">
        <v>3015716</v>
      </c>
      <c r="D83" s="257">
        <v>2589879</v>
      </c>
      <c r="E83" s="77">
        <f t="shared" si="5"/>
        <v>2948702</v>
      </c>
      <c r="F83" s="247">
        <v>-67014</v>
      </c>
    </row>
    <row r="84" spans="1:6" ht="12.75">
      <c r="A84" s="250" t="s">
        <v>396</v>
      </c>
      <c r="B84" s="227" t="s">
        <v>397</v>
      </c>
      <c r="C84" s="227">
        <v>253154</v>
      </c>
      <c r="D84" s="257">
        <v>98921</v>
      </c>
      <c r="E84" s="77">
        <f t="shared" si="5"/>
        <v>0</v>
      </c>
      <c r="F84" s="247">
        <v>-253154</v>
      </c>
    </row>
    <row r="85" spans="1:6" ht="12.75">
      <c r="A85" s="250" t="s">
        <v>398</v>
      </c>
      <c r="B85" s="227" t="s">
        <v>399</v>
      </c>
      <c r="C85" s="227">
        <v>2762562</v>
      </c>
      <c r="D85" s="257">
        <v>2490958</v>
      </c>
      <c r="E85" s="77">
        <f t="shared" si="5"/>
        <v>2948702</v>
      </c>
      <c r="F85" s="247">
        <v>186140</v>
      </c>
    </row>
    <row r="86" spans="1:6" ht="12.75">
      <c r="A86" s="250">
        <v>1.4</v>
      </c>
      <c r="B86" s="227" t="s">
        <v>72</v>
      </c>
      <c r="C86" s="227">
        <v>6243</v>
      </c>
      <c r="D86" s="257">
        <v>4743</v>
      </c>
      <c r="E86" s="77">
        <f t="shared" si="5"/>
        <v>9738</v>
      </c>
      <c r="F86" s="247">
        <v>3495</v>
      </c>
    </row>
    <row r="87" spans="1:6" ht="12.75">
      <c r="A87" s="251">
        <v>1.5</v>
      </c>
      <c r="B87" s="234" t="s">
        <v>73</v>
      </c>
      <c r="C87" s="234">
        <v>12162</v>
      </c>
      <c r="D87" s="258">
        <v>12162</v>
      </c>
      <c r="E87" s="78">
        <f t="shared" si="5"/>
        <v>12835</v>
      </c>
      <c r="F87" s="260">
        <v>673</v>
      </c>
    </row>
    <row r="88" spans="1:6" ht="12.75">
      <c r="A88" s="415">
        <v>2.1</v>
      </c>
      <c r="B88" s="32" t="s">
        <v>220</v>
      </c>
      <c r="C88" s="133">
        <f>(C89+C90+C91+C94)</f>
        <v>2859146</v>
      </c>
      <c r="D88" s="133">
        <f>(D89+D90+D91+D94)</f>
        <v>2859146</v>
      </c>
      <c r="E88" s="133">
        <f>(E89+E90+E91+E94)</f>
        <v>3009707</v>
      </c>
      <c r="F88" s="414">
        <f>(F89+F90+F91+F94)</f>
        <v>150561</v>
      </c>
    </row>
    <row r="89" spans="1:6" ht="12.75">
      <c r="A89" s="252" t="s">
        <v>335</v>
      </c>
      <c r="B89" s="229" t="s">
        <v>275</v>
      </c>
      <c r="C89" s="229">
        <v>799908</v>
      </c>
      <c r="D89" s="76">
        <f>'önk.kiad.'!D88</f>
        <v>799908</v>
      </c>
      <c r="E89" s="76">
        <f>'önk.kiad.'!E88</f>
        <v>897357</v>
      </c>
      <c r="F89" s="76">
        <f>'önk.kiad.'!F88</f>
        <v>97449</v>
      </c>
    </row>
    <row r="90" spans="1:6" ht="12.75">
      <c r="A90" s="250" t="s">
        <v>336</v>
      </c>
      <c r="B90" s="227" t="s">
        <v>70</v>
      </c>
      <c r="C90" s="227">
        <v>252112</v>
      </c>
      <c r="D90" s="77">
        <f>'önk.kiad.'!G88</f>
        <v>252112</v>
      </c>
      <c r="E90" s="77">
        <f>'önk.kiad.'!H88</f>
        <v>283296</v>
      </c>
      <c r="F90" s="77">
        <f>'önk.kiad.'!I88</f>
        <v>31184</v>
      </c>
    </row>
    <row r="91" spans="1:6" ht="12.75">
      <c r="A91" s="250" t="s">
        <v>400</v>
      </c>
      <c r="B91" s="227" t="s">
        <v>276</v>
      </c>
      <c r="C91" s="227">
        <v>709691</v>
      </c>
      <c r="D91" s="77">
        <f>'önk.kiad.'!M88</f>
        <v>709691</v>
      </c>
      <c r="E91" s="77">
        <f>'önk.kiad.'!N88</f>
        <v>731306</v>
      </c>
      <c r="F91" s="77">
        <f>'önk.kiad.'!O88</f>
        <v>21615</v>
      </c>
    </row>
    <row r="92" spans="1:6" ht="12.75">
      <c r="A92" s="250" t="s">
        <v>401</v>
      </c>
      <c r="B92" s="227" t="s">
        <v>451</v>
      </c>
      <c r="C92" s="227">
        <v>0</v>
      </c>
      <c r="D92" s="77">
        <f>'önk.kiad.'!P88</f>
        <v>0</v>
      </c>
      <c r="E92" s="77">
        <f>'önk.kiad.'!Q88</f>
        <v>0</v>
      </c>
      <c r="F92" s="77">
        <f>'önk.kiad.'!R88</f>
        <v>0</v>
      </c>
    </row>
    <row r="93" spans="1:6" ht="12.75">
      <c r="A93" s="250" t="s">
        <v>452</v>
      </c>
      <c r="B93" s="227" t="s">
        <v>453</v>
      </c>
      <c r="C93" s="227">
        <v>709691</v>
      </c>
      <c r="D93" s="77">
        <f>'önk.kiad.'!V88</f>
        <v>709691</v>
      </c>
      <c r="E93" s="77">
        <f>'önk.kiad.'!W88</f>
        <v>731306</v>
      </c>
      <c r="F93" s="77">
        <f>'önk.kiad.'!X88</f>
        <v>21615</v>
      </c>
    </row>
    <row r="94" spans="1:6" ht="12.75">
      <c r="A94" s="250" t="s">
        <v>454</v>
      </c>
      <c r="B94" s="227" t="s">
        <v>277</v>
      </c>
      <c r="C94" s="227">
        <v>1097435</v>
      </c>
      <c r="D94" s="77">
        <f>'önk.kiad.'!Y88</f>
        <v>1097435</v>
      </c>
      <c r="E94" s="77">
        <f>'önk.kiad.'!Z88</f>
        <v>1097748</v>
      </c>
      <c r="F94" s="77">
        <f>'önk.kiad.'!AA88</f>
        <v>313</v>
      </c>
    </row>
    <row r="95" spans="1:6" ht="12.75">
      <c r="A95" s="250" t="s">
        <v>455</v>
      </c>
      <c r="B95" s="227" t="s">
        <v>221</v>
      </c>
      <c r="C95" s="227">
        <v>817173</v>
      </c>
      <c r="D95" s="77">
        <f>'szoc.pol.'!D38</f>
        <v>817173</v>
      </c>
      <c r="E95" s="77">
        <f>'szoc.pol.'!E38</f>
        <v>812867</v>
      </c>
      <c r="F95" s="77">
        <f>'szoc.pol.'!F38</f>
        <v>-4306</v>
      </c>
    </row>
    <row r="96" spans="1:6" ht="12.75">
      <c r="A96" s="250"/>
      <c r="B96" s="227"/>
      <c r="C96" s="227"/>
      <c r="D96" s="77"/>
      <c r="E96" s="77"/>
      <c r="F96" s="77"/>
    </row>
    <row r="97" spans="1:6" ht="12.75">
      <c r="A97" s="250"/>
      <c r="B97" s="261" t="s">
        <v>222</v>
      </c>
      <c r="C97" s="261">
        <v>3595</v>
      </c>
      <c r="D97" s="77">
        <f>'Kis.Ö.'!E30</f>
        <v>3595</v>
      </c>
      <c r="E97" s="77">
        <f>'Kis.Ö.'!F30</f>
        <v>3755</v>
      </c>
      <c r="F97" s="77">
        <f>'Kis.Ö.'!G30</f>
        <v>160</v>
      </c>
    </row>
    <row r="98" spans="1:6" ht="12.75">
      <c r="A98" s="250"/>
      <c r="B98" s="261" t="s">
        <v>223</v>
      </c>
      <c r="C98" s="261">
        <v>2568</v>
      </c>
      <c r="D98" s="77">
        <f>'Kis.Ö.'!L30</f>
        <v>2568</v>
      </c>
      <c r="E98" s="77">
        <f>'Kis.Ö.'!M30</f>
        <v>4620</v>
      </c>
      <c r="F98" s="77">
        <f>'Kis.Ö.'!N30</f>
        <v>2052</v>
      </c>
    </row>
    <row r="99" spans="1:6" ht="12.75">
      <c r="A99" s="250"/>
      <c r="B99" s="261" t="s">
        <v>374</v>
      </c>
      <c r="C99" s="261">
        <v>1767</v>
      </c>
      <c r="D99" s="77">
        <f>'Kis.Ö. (2)'!E30</f>
        <v>1767</v>
      </c>
      <c r="E99" s="77">
        <f>'Kis.Ö. (2)'!F30</f>
        <v>2602</v>
      </c>
      <c r="F99" s="77">
        <f>'Kis.Ö. (2)'!G30</f>
        <v>835</v>
      </c>
    </row>
    <row r="100" spans="1:6" ht="12.75">
      <c r="A100" s="250"/>
      <c r="B100" s="261" t="s">
        <v>375</v>
      </c>
      <c r="C100" s="261">
        <v>1542</v>
      </c>
      <c r="D100" s="77">
        <f>'Kis.Ö. (2)'!L30</f>
        <v>1542</v>
      </c>
      <c r="E100" s="77">
        <f>'Kis.Ö. (2)'!M30</f>
        <v>2064</v>
      </c>
      <c r="F100" s="77">
        <f>'Kis.Ö. (2)'!N30</f>
        <v>522</v>
      </c>
    </row>
    <row r="101" spans="1:6" ht="12.75">
      <c r="A101" s="250"/>
      <c r="B101" s="261"/>
      <c r="C101" s="261"/>
      <c r="D101" s="77"/>
      <c r="E101" s="77"/>
      <c r="F101" s="77"/>
    </row>
    <row r="102" spans="1:6" ht="12.75">
      <c r="A102" s="262">
        <v>2.2</v>
      </c>
      <c r="B102" s="227" t="s">
        <v>456</v>
      </c>
      <c r="C102" s="227">
        <v>30000</v>
      </c>
      <c r="D102" s="239">
        <v>30000</v>
      </c>
      <c r="E102" s="77">
        <f>(C102+F102)</f>
        <v>30000</v>
      </c>
      <c r="F102" s="232">
        <v>0</v>
      </c>
    </row>
    <row r="103" spans="1:6" ht="12.75">
      <c r="A103" s="262">
        <v>2.3</v>
      </c>
      <c r="B103" s="227" t="s">
        <v>457</v>
      </c>
      <c r="C103" s="227">
        <v>0</v>
      </c>
      <c r="D103" s="239">
        <v>0</v>
      </c>
      <c r="E103" s="77">
        <f>(C103+F103)</f>
        <v>0</v>
      </c>
      <c r="F103" s="232">
        <v>0</v>
      </c>
    </row>
    <row r="104" spans="1:6" ht="12.75">
      <c r="A104" s="262">
        <v>2.4</v>
      </c>
      <c r="B104" s="227" t="s">
        <v>224</v>
      </c>
      <c r="C104" s="227">
        <v>1009664</v>
      </c>
      <c r="D104" s="77">
        <f>'célt.'!B166</f>
        <v>1009664</v>
      </c>
      <c r="E104" s="77">
        <f>'célt.'!L166</f>
        <v>713605</v>
      </c>
      <c r="F104" s="77">
        <f>'célt.'!M166</f>
        <v>-296059</v>
      </c>
    </row>
    <row r="105" spans="1:6" ht="12.75">
      <c r="A105" s="263">
        <v>2.5</v>
      </c>
      <c r="B105" s="234" t="s">
        <v>458</v>
      </c>
      <c r="C105" s="234">
        <v>50000</v>
      </c>
      <c r="D105" s="240">
        <v>55000</v>
      </c>
      <c r="E105" s="78">
        <f>(C105+F105)</f>
        <v>58251</v>
      </c>
      <c r="F105" s="235">
        <v>8251</v>
      </c>
    </row>
    <row r="106" spans="1:6" ht="12.75">
      <c r="A106" s="11"/>
      <c r="B106" s="12"/>
      <c r="C106" s="12"/>
      <c r="D106" s="15"/>
      <c r="E106" s="12"/>
      <c r="F106" s="13"/>
    </row>
    <row r="107" spans="1:6" ht="12.75">
      <c r="A107" s="24">
        <v>2</v>
      </c>
      <c r="B107" s="39" t="s">
        <v>693</v>
      </c>
      <c r="C107" s="35">
        <f>(C88+C102+C103+C104+C105)</f>
        <v>3948810</v>
      </c>
      <c r="D107" s="35">
        <f>(D88+D102+D103+D104+D105)</f>
        <v>3953810</v>
      </c>
      <c r="E107" s="35">
        <f>(E88+E102+E103+E104+E105)</f>
        <v>3811563</v>
      </c>
      <c r="F107" s="35">
        <f>(F88+F102+F103+F104+F105)</f>
        <v>-137247</v>
      </c>
    </row>
    <row r="108" spans="1:6" ht="12.75">
      <c r="A108" s="453">
        <v>3</v>
      </c>
      <c r="B108" s="454" t="s">
        <v>722</v>
      </c>
      <c r="C108" s="454">
        <v>0</v>
      </c>
      <c r="D108" s="455"/>
      <c r="E108" s="77">
        <f>(C108+F108)</f>
        <v>5225</v>
      </c>
      <c r="F108" s="454">
        <v>5225</v>
      </c>
    </row>
    <row r="109" spans="1:6" ht="12.75">
      <c r="A109" s="47" t="s">
        <v>459</v>
      </c>
      <c r="B109" s="33" t="s">
        <v>731</v>
      </c>
      <c r="C109" s="36">
        <f>(C80+C107+C108)</f>
        <v>14007631</v>
      </c>
      <c r="D109" s="36">
        <f>(D80+D107+D108)</f>
        <v>13725983</v>
      </c>
      <c r="E109" s="36">
        <f>(E80+E107+E108)</f>
        <v>13963356</v>
      </c>
      <c r="F109" s="271">
        <f>(F80+F107+F108)</f>
        <v>-44275</v>
      </c>
    </row>
    <row r="110" spans="1:6" ht="12.75">
      <c r="A110" s="48"/>
      <c r="B110" s="49"/>
      <c r="C110" s="49"/>
      <c r="D110" s="14"/>
      <c r="E110" s="34"/>
      <c r="F110" s="34"/>
    </row>
    <row r="111" spans="1:6" ht="13.5">
      <c r="A111" s="465" t="s">
        <v>460</v>
      </c>
      <c r="B111" s="466"/>
      <c r="C111" s="466"/>
      <c r="D111" s="466"/>
      <c r="E111" s="466"/>
      <c r="F111" s="467"/>
    </row>
    <row r="112" spans="1:6" ht="12.75">
      <c r="A112" s="42">
        <v>1</v>
      </c>
      <c r="B112" s="50" t="s">
        <v>225</v>
      </c>
      <c r="C112" s="96">
        <f>SUM(C113:C115)</f>
        <v>269797</v>
      </c>
      <c r="D112" s="96">
        <f>SUM(D113:D115)</f>
        <v>122314</v>
      </c>
      <c r="E112" s="96">
        <f>SUM(E113:E115)</f>
        <v>311059</v>
      </c>
      <c r="F112" s="96">
        <f>SUM(F113:F115)</f>
        <v>41262</v>
      </c>
    </row>
    <row r="113" spans="1:6" ht="12.75">
      <c r="A113" s="250">
        <v>1.1</v>
      </c>
      <c r="B113" s="227" t="s">
        <v>278</v>
      </c>
      <c r="C113" s="227">
        <v>30092</v>
      </c>
      <c r="D113" s="232">
        <v>29065</v>
      </c>
      <c r="E113" s="76">
        <f>(C113+F113)</f>
        <v>29331</v>
      </c>
      <c r="F113" s="232">
        <v>-761</v>
      </c>
    </row>
    <row r="114" spans="1:6" ht="12.75">
      <c r="A114" s="250">
        <v>1.2</v>
      </c>
      <c r="B114" s="227" t="s">
        <v>279</v>
      </c>
      <c r="C114" s="227">
        <v>26370</v>
      </c>
      <c r="D114" s="232">
        <v>13368</v>
      </c>
      <c r="E114" s="77">
        <f>(C114+F114)</f>
        <v>26158</v>
      </c>
      <c r="F114" s="232">
        <v>-212</v>
      </c>
    </row>
    <row r="115" spans="1:6" ht="12.75">
      <c r="A115" s="251">
        <v>1.3</v>
      </c>
      <c r="B115" s="234" t="s">
        <v>280</v>
      </c>
      <c r="C115" s="234">
        <v>213335</v>
      </c>
      <c r="D115" s="235">
        <v>79881</v>
      </c>
      <c r="E115" s="78">
        <f>(C115+F115)</f>
        <v>255570</v>
      </c>
      <c r="F115" s="235">
        <v>42235</v>
      </c>
    </row>
    <row r="116" spans="1:6" ht="12.75">
      <c r="A116" s="11"/>
      <c r="B116" s="12"/>
      <c r="C116" s="12"/>
      <c r="D116" s="130"/>
      <c r="E116" s="89"/>
      <c r="F116" s="94"/>
    </row>
    <row r="117" spans="1:6" ht="12.75">
      <c r="A117" s="252">
        <v>2.1</v>
      </c>
      <c r="B117" s="229" t="s">
        <v>226</v>
      </c>
      <c r="C117" s="229">
        <v>93686</v>
      </c>
      <c r="D117" s="231">
        <v>79295</v>
      </c>
      <c r="E117" s="76">
        <f aca="true" t="shared" si="6" ref="E117:E122">(C117+F117)</f>
        <v>105686</v>
      </c>
      <c r="F117" s="275">
        <v>12000</v>
      </c>
    </row>
    <row r="118" spans="1:6" ht="12.75">
      <c r="A118" s="250">
        <v>2.2</v>
      </c>
      <c r="B118" s="227" t="s">
        <v>229</v>
      </c>
      <c r="C118" s="227">
        <v>286347</v>
      </c>
      <c r="D118" s="239">
        <v>236477</v>
      </c>
      <c r="E118" s="77">
        <f t="shared" si="6"/>
        <v>286347</v>
      </c>
      <c r="F118" s="232">
        <v>0</v>
      </c>
    </row>
    <row r="119" spans="1:6" ht="12.75">
      <c r="A119" s="250">
        <v>2.3</v>
      </c>
      <c r="B119" s="227" t="s">
        <v>461</v>
      </c>
      <c r="C119" s="227">
        <v>89067</v>
      </c>
      <c r="D119" s="239">
        <v>78182</v>
      </c>
      <c r="E119" s="77">
        <f t="shared" si="6"/>
        <v>95667</v>
      </c>
      <c r="F119" s="276">
        <v>6600</v>
      </c>
    </row>
    <row r="120" spans="1:6" ht="12.75">
      <c r="A120" s="250">
        <v>2.4</v>
      </c>
      <c r="B120" s="227" t="s">
        <v>230</v>
      </c>
      <c r="C120" s="227">
        <v>107234</v>
      </c>
      <c r="D120" s="239">
        <v>113594</v>
      </c>
      <c r="E120" s="77">
        <f t="shared" si="6"/>
        <v>106946</v>
      </c>
      <c r="F120" s="232">
        <v>-288</v>
      </c>
    </row>
    <row r="121" spans="1:6" ht="12.75">
      <c r="A121" s="250">
        <v>2.5</v>
      </c>
      <c r="B121" s="227" t="s">
        <v>462</v>
      </c>
      <c r="C121" s="227">
        <v>511670</v>
      </c>
      <c r="D121" s="239">
        <v>312330</v>
      </c>
      <c r="E121" s="77">
        <f t="shared" si="6"/>
        <v>537500</v>
      </c>
      <c r="F121" s="232">
        <v>25830</v>
      </c>
    </row>
    <row r="122" spans="1:6" ht="12.75">
      <c r="A122" s="250">
        <v>2.6</v>
      </c>
      <c r="B122" s="227" t="s">
        <v>231</v>
      </c>
      <c r="C122" s="227">
        <v>2290914</v>
      </c>
      <c r="D122" s="239">
        <v>5681140</v>
      </c>
      <c r="E122" s="77">
        <f t="shared" si="6"/>
        <v>2336895</v>
      </c>
      <c r="F122" s="232">
        <v>45981</v>
      </c>
    </row>
    <row r="123" spans="1:6" ht="12.75">
      <c r="A123" s="250">
        <v>2.7</v>
      </c>
      <c r="B123" s="227" t="s">
        <v>232</v>
      </c>
      <c r="C123" s="287">
        <f>C124+C125+C126</f>
        <v>147372</v>
      </c>
      <c r="D123" s="77">
        <f>'önk.kiad.'!AZ73</f>
        <v>147372</v>
      </c>
      <c r="E123" s="77">
        <f>'önk.kiad.'!BA73</f>
        <v>147372</v>
      </c>
      <c r="F123" s="77">
        <f>'önk.kiad.'!BB73</f>
        <v>0</v>
      </c>
    </row>
    <row r="124" spans="1:6" ht="12.75">
      <c r="A124" s="250" t="s">
        <v>351</v>
      </c>
      <c r="B124" s="227" t="s">
        <v>281</v>
      </c>
      <c r="C124" s="227">
        <v>111414</v>
      </c>
      <c r="D124" s="77">
        <f>'önk.kiad.'!V9</f>
        <v>111414</v>
      </c>
      <c r="E124" s="77">
        <f>'önk.kiad.'!W9</f>
        <v>111414</v>
      </c>
      <c r="F124" s="77">
        <f>'önk.kiad.'!X9</f>
        <v>0</v>
      </c>
    </row>
    <row r="125" spans="1:6" ht="12.75">
      <c r="A125" s="250" t="s">
        <v>352</v>
      </c>
      <c r="B125" s="227" t="s">
        <v>282</v>
      </c>
      <c r="C125" s="227">
        <v>34270</v>
      </c>
      <c r="D125" s="77">
        <f>'önk.kiad.'!AE73</f>
        <v>34270</v>
      </c>
      <c r="E125" s="77">
        <f>'önk.kiad.'!AF73</f>
        <v>34270</v>
      </c>
      <c r="F125" s="77">
        <f>'önk.kiad.'!AG73</f>
        <v>0</v>
      </c>
    </row>
    <row r="126" spans="1:6" ht="12.75">
      <c r="A126" s="250" t="s">
        <v>463</v>
      </c>
      <c r="B126" s="227" t="s">
        <v>283</v>
      </c>
      <c r="C126" s="74">
        <v>1688</v>
      </c>
      <c r="D126" s="77">
        <f>(D123-D124-D125)</f>
        <v>1688</v>
      </c>
      <c r="E126" s="77">
        <f>(E123-E124-E125)</f>
        <v>1688</v>
      </c>
      <c r="F126" s="77">
        <f>(F123-F124-F125)</f>
        <v>0</v>
      </c>
    </row>
    <row r="127" spans="1:6" ht="12.75">
      <c r="A127" s="250">
        <v>2.8</v>
      </c>
      <c r="B127" s="227" t="s">
        <v>233</v>
      </c>
      <c r="C127" s="227">
        <v>3735</v>
      </c>
      <c r="D127" s="77">
        <f>'önk.kiad.'!AZ85</f>
        <v>3735</v>
      </c>
      <c r="E127" s="77">
        <f>'önk.kiad.'!BA85</f>
        <v>4535</v>
      </c>
      <c r="F127" s="77">
        <f>'önk.kiad.'!BB85</f>
        <v>800</v>
      </c>
    </row>
    <row r="128" spans="1:6" ht="12.75">
      <c r="A128" s="250" t="s">
        <v>354</v>
      </c>
      <c r="B128" s="264" t="s">
        <v>234</v>
      </c>
      <c r="C128" s="265">
        <v>0</v>
      </c>
      <c r="D128" s="77">
        <f>'Kis.Ö.'!E31</f>
        <v>0</v>
      </c>
      <c r="E128" s="77">
        <f>'Kis.Ö.'!F31</f>
        <v>0</v>
      </c>
      <c r="F128" s="77">
        <f>'Kis.Ö.'!G31</f>
        <v>0</v>
      </c>
    </row>
    <row r="129" spans="1:6" ht="12.75">
      <c r="A129" s="250" t="s">
        <v>464</v>
      </c>
      <c r="B129" s="264" t="s">
        <v>235</v>
      </c>
      <c r="C129" s="265">
        <v>0</v>
      </c>
      <c r="D129" s="77">
        <f>'Kis.Ö.'!L31</f>
        <v>0</v>
      </c>
      <c r="E129" s="77">
        <f>'Kis.Ö.'!M31</f>
        <v>0</v>
      </c>
      <c r="F129" s="77">
        <f>'Kis.Ö.'!N31</f>
        <v>0</v>
      </c>
    </row>
    <row r="130" spans="1:6" ht="12.75">
      <c r="A130" s="250" t="s">
        <v>724</v>
      </c>
      <c r="B130" s="264" t="s">
        <v>726</v>
      </c>
      <c r="C130" s="265">
        <v>0</v>
      </c>
      <c r="D130" s="77">
        <f>'Kis.Ö.'!L32</f>
        <v>0</v>
      </c>
      <c r="E130" s="77">
        <f>'Kis.Ö.'!M32</f>
        <v>0</v>
      </c>
      <c r="F130" s="77">
        <f>'Kis.Ö.'!N32</f>
        <v>0</v>
      </c>
    </row>
    <row r="131" spans="1:6" ht="12.75">
      <c r="A131" s="250" t="s">
        <v>725</v>
      </c>
      <c r="B131" s="264" t="s">
        <v>727</v>
      </c>
      <c r="C131" s="265">
        <v>0</v>
      </c>
      <c r="D131" s="77">
        <f>'Kis.Ö.'!L33</f>
        <v>0</v>
      </c>
      <c r="E131" s="77">
        <f>'Kis.Ö.'!M33</f>
        <v>0</v>
      </c>
      <c r="F131" s="77">
        <f>'Kis.Ö.'!N33</f>
        <v>0</v>
      </c>
    </row>
    <row r="132" spans="1:6" ht="12.75">
      <c r="A132" s="250">
        <v>2.9</v>
      </c>
      <c r="B132" s="227" t="s">
        <v>465</v>
      </c>
      <c r="C132" s="227">
        <v>20500</v>
      </c>
      <c r="D132" s="239">
        <v>14300</v>
      </c>
      <c r="E132" s="77">
        <f>(C132+F132)</f>
        <v>20500</v>
      </c>
      <c r="F132" s="232">
        <v>0</v>
      </c>
    </row>
    <row r="133" spans="1:6" ht="12.75">
      <c r="A133" s="250" t="s">
        <v>695</v>
      </c>
      <c r="B133" s="227" t="s">
        <v>236</v>
      </c>
      <c r="C133" s="227">
        <v>101272</v>
      </c>
      <c r="D133" s="78">
        <f>'célt.'!B39</f>
        <v>101272</v>
      </c>
      <c r="E133" s="78">
        <f>'célt.'!L39</f>
        <v>97525</v>
      </c>
      <c r="F133" s="78">
        <f>'célt.'!M39</f>
        <v>-3747</v>
      </c>
    </row>
    <row r="134" spans="1:6" ht="12.75">
      <c r="A134" s="51" t="s">
        <v>360</v>
      </c>
      <c r="B134" s="35" t="s">
        <v>466</v>
      </c>
      <c r="C134" s="96">
        <f>(C117+C118+C119+C120+C121+C122+C123+C127+C132+C133)</f>
        <v>3651797</v>
      </c>
      <c r="D134" s="96">
        <f>(D117+D118+D119+D120+D121+D122+D123+D127+D132+D133)</f>
        <v>6767697</v>
      </c>
      <c r="E134" s="96">
        <f>(E117+E118+E119+E120+E121+E122+E123+E127+E132+E133)</f>
        <v>3738973</v>
      </c>
      <c r="F134" s="96">
        <f>(F117+F118+F119+F120+F121+F122+F123+F127+F132+F133)</f>
        <v>87176</v>
      </c>
    </row>
    <row r="135" spans="1:6" ht="12.75">
      <c r="A135" s="453" t="s">
        <v>366</v>
      </c>
      <c r="B135" s="456" t="s">
        <v>721</v>
      </c>
      <c r="C135" s="456">
        <v>0</v>
      </c>
      <c r="D135" s="456"/>
      <c r="E135" s="77">
        <f>(C135+F135)</f>
        <v>10384</v>
      </c>
      <c r="F135" s="456">
        <v>10384</v>
      </c>
    </row>
    <row r="136" spans="1:6" ht="12.75">
      <c r="A136" s="44" t="s">
        <v>387</v>
      </c>
      <c r="B136" s="149" t="s">
        <v>467</v>
      </c>
      <c r="C136" s="135">
        <f>(C112+C134+C135)</f>
        <v>3921594</v>
      </c>
      <c r="D136" s="135">
        <f>(D112+D134+D135)</f>
        <v>6890011</v>
      </c>
      <c r="E136" s="135">
        <f>(E112+E134+E135)</f>
        <v>4060416</v>
      </c>
      <c r="F136" s="135">
        <f>(F112+F134+F135)</f>
        <v>138822</v>
      </c>
    </row>
    <row r="137" spans="1:6" ht="12.75">
      <c r="A137" s="68"/>
      <c r="B137" s="68"/>
      <c r="C137" s="68"/>
      <c r="D137" s="68"/>
      <c r="E137" s="68"/>
      <c r="F137" s="68"/>
    </row>
    <row r="138" spans="1:6" ht="12.75">
      <c r="A138" s="68"/>
      <c r="B138" s="68"/>
      <c r="C138" s="68"/>
      <c r="D138" s="68"/>
      <c r="E138" s="68"/>
      <c r="F138" s="68"/>
    </row>
    <row r="139" spans="1:6" ht="12.75">
      <c r="A139" s="40" t="s">
        <v>292</v>
      </c>
      <c r="B139" s="33" t="s">
        <v>157</v>
      </c>
      <c r="C139" s="135">
        <f>(C109+C136+C137+C138)</f>
        <v>17929225</v>
      </c>
      <c r="D139" s="135">
        <f>(D109+D136+D137+D138)</f>
        <v>20615994</v>
      </c>
      <c r="E139" s="135">
        <f>(E109+E136+E137+E138)</f>
        <v>18023772</v>
      </c>
      <c r="F139" s="135">
        <f>(F109+F136+F137+F138)</f>
        <v>94547</v>
      </c>
    </row>
    <row r="140" spans="1:6" ht="12.75">
      <c r="A140" s="7"/>
      <c r="B140" s="7"/>
      <c r="C140" s="7"/>
      <c r="D140" s="132"/>
      <c r="E140" s="85"/>
      <c r="F140" s="85"/>
    </row>
    <row r="141" spans="1:6" ht="12.75">
      <c r="A141" s="7"/>
      <c r="B141" s="7"/>
      <c r="C141" s="7"/>
      <c r="D141" s="132"/>
      <c r="E141" s="85"/>
      <c r="F141" s="85"/>
    </row>
    <row r="142" spans="1:6" ht="12.75">
      <c r="A142" s="7"/>
      <c r="B142" s="7"/>
      <c r="C142" s="7"/>
      <c r="D142" s="132"/>
      <c r="E142" s="85"/>
      <c r="F142" s="85"/>
    </row>
    <row r="143" spans="1:6" ht="12.75">
      <c r="A143" s="7"/>
      <c r="B143" s="7"/>
      <c r="C143" s="7"/>
      <c r="D143" s="132"/>
      <c r="E143" s="68"/>
      <c r="F143" s="68"/>
    </row>
    <row r="144" spans="1:6" ht="12.75">
      <c r="A144" s="266"/>
      <c r="B144" s="266" t="s">
        <v>227</v>
      </c>
      <c r="C144" s="266">
        <v>3484</v>
      </c>
      <c r="D144" s="97">
        <v>3548</v>
      </c>
      <c r="E144" s="133">
        <f>(C144+F144)</f>
        <v>3487</v>
      </c>
      <c r="F144" s="97">
        <v>3</v>
      </c>
    </row>
    <row r="145" spans="1:6" ht="12.75">
      <c r="A145" s="7"/>
      <c r="B145" s="7"/>
      <c r="C145" s="7"/>
      <c r="D145" s="132"/>
      <c r="E145" s="68"/>
      <c r="F145" s="68"/>
    </row>
    <row r="146" spans="1:6" ht="12.75">
      <c r="A146" s="7"/>
      <c r="B146" s="7"/>
      <c r="C146" s="7"/>
      <c r="D146" s="132"/>
      <c r="E146" s="68"/>
      <c r="F146" s="68"/>
    </row>
    <row r="147" spans="1:6" ht="12.75">
      <c r="A147" s="7"/>
      <c r="B147" s="7"/>
      <c r="C147" s="7"/>
      <c r="D147" s="132"/>
      <c r="E147" s="68"/>
      <c r="F147" s="68"/>
    </row>
    <row r="148" spans="1:6" ht="12.75">
      <c r="A148" s="7"/>
      <c r="B148" s="7"/>
      <c r="C148" s="7"/>
      <c r="D148" s="132"/>
      <c r="E148" s="68"/>
      <c r="F148" s="68"/>
    </row>
    <row r="149" spans="1:6" ht="12.75">
      <c r="A149" s="7"/>
      <c r="B149" s="7"/>
      <c r="C149" s="7"/>
      <c r="D149" s="16"/>
      <c r="E149" s="7"/>
      <c r="F149" s="7"/>
    </row>
    <row r="150" spans="1:6" ht="12.75">
      <c r="A150" s="7"/>
      <c r="B150" s="7"/>
      <c r="C150" s="7"/>
      <c r="D150" s="16"/>
      <c r="E150" s="7"/>
      <c r="F150" s="7"/>
    </row>
    <row r="151" spans="1:6" ht="12.75">
      <c r="A151" s="7"/>
      <c r="B151" s="7"/>
      <c r="C151" s="7"/>
      <c r="D151" s="16"/>
      <c r="E151" s="7"/>
      <c r="F151" s="7"/>
    </row>
    <row r="152" spans="1:6" ht="12.75">
      <c r="A152" s="27"/>
      <c r="B152" s="27"/>
      <c r="C152" s="27"/>
      <c r="D152" s="16"/>
      <c r="E152" s="27"/>
      <c r="F152" s="27"/>
    </row>
    <row r="153" spans="1:6" ht="12.75">
      <c r="A153" s="27"/>
      <c r="B153" s="27"/>
      <c r="C153" s="27"/>
      <c r="D153" s="16"/>
      <c r="E153" s="27"/>
      <c r="F153" s="27"/>
    </row>
    <row r="154" spans="1:6" ht="12.75">
      <c r="A154" s="27"/>
      <c r="B154" s="27"/>
      <c r="C154" s="27"/>
      <c r="D154" s="16"/>
      <c r="E154" s="27"/>
      <c r="F154" s="27"/>
    </row>
    <row r="155" spans="1:6" ht="12.75">
      <c r="A155" s="27"/>
      <c r="B155" s="27"/>
      <c r="C155" s="27"/>
      <c r="D155" s="52"/>
      <c r="E155" s="27"/>
      <c r="F155" s="27"/>
    </row>
    <row r="156" spans="1:4" ht="12.75">
      <c r="A156" s="2"/>
      <c r="D156" s="17"/>
    </row>
    <row r="157" spans="1:4" ht="12.75">
      <c r="A157" s="2"/>
      <c r="D157" s="17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</sheetData>
  <mergeCells count="4">
    <mergeCell ref="A43:F43"/>
    <mergeCell ref="A79:F79"/>
    <mergeCell ref="A3:F3"/>
    <mergeCell ref="A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CE,Normál"sz.önk.rendelethez
1. sz. melléklet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1"/>
  <sheetViews>
    <sheetView view="pageBreakPreview" zoomScale="75" zoomScaleSheetLayoutView="75" workbookViewId="0" topLeftCell="A1">
      <pane ySplit="4" topLeftCell="BM76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60.7109375" style="0" customWidth="1"/>
    <col min="4" max="9" width="9.7109375" style="0" customWidth="1"/>
    <col min="10" max="10" width="5.7109375" style="0" customWidth="1"/>
    <col min="11" max="11" width="4.57421875" style="0" customWidth="1"/>
    <col min="12" max="12" width="60.7109375" style="0" customWidth="1"/>
    <col min="13" max="18" width="9.7109375" style="0" customWidth="1"/>
    <col min="19" max="19" width="5.7109375" style="0" customWidth="1"/>
    <col min="20" max="20" width="4.7109375" style="0" customWidth="1"/>
    <col min="21" max="21" width="60.710937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60.7109375" style="0" customWidth="1"/>
    <col min="31" max="36" width="9.7109375" style="0" customWidth="1"/>
    <col min="37" max="37" width="5.7109375" style="0" customWidth="1"/>
    <col min="38" max="38" width="4.7109375" style="0" customWidth="1"/>
    <col min="39" max="39" width="60.7109375" style="0" customWidth="1"/>
    <col min="40" max="45" width="9.7109375" style="0" customWidth="1"/>
    <col min="46" max="46" width="5.7109375" style="0" customWidth="1"/>
    <col min="47" max="47" width="4.8515625" style="0" customWidth="1"/>
    <col min="48" max="48" width="60.7109375" style="0" customWidth="1"/>
    <col min="49" max="64" width="9.7109375" style="0" customWidth="1"/>
  </cols>
  <sheetData>
    <row r="1" spans="1:67" ht="18" customHeight="1">
      <c r="A1" s="173" t="s">
        <v>292</v>
      </c>
      <c r="B1" s="173" t="s">
        <v>292</v>
      </c>
      <c r="C1" s="173" t="s">
        <v>292</v>
      </c>
      <c r="D1" s="174" t="s">
        <v>468</v>
      </c>
      <c r="E1" s="175"/>
      <c r="F1" s="176"/>
      <c r="G1" s="174" t="s">
        <v>468</v>
      </c>
      <c r="H1" s="175"/>
      <c r="I1" s="176"/>
      <c r="J1" s="173" t="s">
        <v>292</v>
      </c>
      <c r="K1" s="173" t="s">
        <v>292</v>
      </c>
      <c r="L1" s="173" t="s">
        <v>292</v>
      </c>
      <c r="M1" s="195" t="s">
        <v>468</v>
      </c>
      <c r="N1" s="196"/>
      <c r="O1" s="178"/>
      <c r="P1" s="197" t="s">
        <v>292</v>
      </c>
      <c r="Q1" s="198"/>
      <c r="R1" s="199"/>
      <c r="S1" s="173" t="s">
        <v>292</v>
      </c>
      <c r="T1" s="173" t="s">
        <v>292</v>
      </c>
      <c r="U1" s="173" t="s">
        <v>292</v>
      </c>
      <c r="V1" s="174" t="s">
        <v>292</v>
      </c>
      <c r="W1" s="175"/>
      <c r="X1" s="176"/>
      <c r="Y1" s="174" t="s">
        <v>468</v>
      </c>
      <c r="Z1" s="175"/>
      <c r="AA1" s="176"/>
      <c r="AB1" s="173" t="s">
        <v>292</v>
      </c>
      <c r="AC1" s="173" t="s">
        <v>292</v>
      </c>
      <c r="AD1" s="173" t="s">
        <v>292</v>
      </c>
      <c r="AE1" s="174" t="s">
        <v>292</v>
      </c>
      <c r="AF1" s="175"/>
      <c r="AG1" s="176"/>
      <c r="AH1" s="174" t="s">
        <v>292</v>
      </c>
      <c r="AI1" s="175"/>
      <c r="AJ1" s="176"/>
      <c r="AK1" s="173" t="s">
        <v>292</v>
      </c>
      <c r="AL1" s="173" t="s">
        <v>292</v>
      </c>
      <c r="AM1" s="173" t="s">
        <v>292</v>
      </c>
      <c r="AN1" s="195" t="s">
        <v>468</v>
      </c>
      <c r="AO1" s="196"/>
      <c r="AP1" s="178"/>
      <c r="AQ1" s="195" t="s">
        <v>468</v>
      </c>
      <c r="AR1" s="196"/>
      <c r="AS1" s="178"/>
      <c r="AT1" s="173" t="s">
        <v>292</v>
      </c>
      <c r="AU1" s="173" t="s">
        <v>292</v>
      </c>
      <c r="AV1" s="173" t="s">
        <v>292</v>
      </c>
      <c r="AW1" s="174" t="s">
        <v>394</v>
      </c>
      <c r="AX1" s="175"/>
      <c r="AY1" s="176"/>
      <c r="AZ1" s="174" t="s">
        <v>524</v>
      </c>
      <c r="BA1" s="175"/>
      <c r="BB1" s="176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</row>
    <row r="2" spans="1:67" ht="18" customHeight="1">
      <c r="A2" s="177" t="s">
        <v>469</v>
      </c>
      <c r="B2" s="177" t="s">
        <v>525</v>
      </c>
      <c r="C2" s="177" t="s">
        <v>526</v>
      </c>
      <c r="D2" s="178" t="s">
        <v>470</v>
      </c>
      <c r="E2" s="178"/>
      <c r="F2" s="178"/>
      <c r="G2" s="178" t="s">
        <v>471</v>
      </c>
      <c r="H2" s="178"/>
      <c r="I2" s="178"/>
      <c r="J2" s="177" t="s">
        <v>469</v>
      </c>
      <c r="K2" s="177" t="s">
        <v>525</v>
      </c>
      <c r="L2" s="177" t="s">
        <v>526</v>
      </c>
      <c r="M2" s="176" t="s">
        <v>472</v>
      </c>
      <c r="N2" s="176"/>
      <c r="O2" s="176"/>
      <c r="P2" s="200" t="s">
        <v>505</v>
      </c>
      <c r="Q2" s="176"/>
      <c r="R2" s="176"/>
      <c r="S2" s="177" t="s">
        <v>469</v>
      </c>
      <c r="T2" s="177" t="s">
        <v>525</v>
      </c>
      <c r="U2" s="177" t="s">
        <v>526</v>
      </c>
      <c r="V2" s="178" t="s">
        <v>506</v>
      </c>
      <c r="W2" s="178"/>
      <c r="X2" s="178"/>
      <c r="Y2" s="178" t="s">
        <v>473</v>
      </c>
      <c r="Z2" s="178"/>
      <c r="AA2" s="178"/>
      <c r="AB2" s="177" t="s">
        <v>469</v>
      </c>
      <c r="AC2" s="177" t="s">
        <v>525</v>
      </c>
      <c r="AD2" s="177" t="s">
        <v>526</v>
      </c>
      <c r="AE2" s="178" t="s">
        <v>507</v>
      </c>
      <c r="AF2" s="178"/>
      <c r="AG2" s="178"/>
      <c r="AH2" s="178" t="s">
        <v>474</v>
      </c>
      <c r="AI2" s="178"/>
      <c r="AJ2" s="178"/>
      <c r="AK2" s="177" t="s">
        <v>469</v>
      </c>
      <c r="AL2" s="177" t="s">
        <v>525</v>
      </c>
      <c r="AM2" s="177" t="s">
        <v>526</v>
      </c>
      <c r="AN2" s="176" t="s">
        <v>508</v>
      </c>
      <c r="AO2" s="176"/>
      <c r="AP2" s="176"/>
      <c r="AQ2" s="176" t="s">
        <v>509</v>
      </c>
      <c r="AR2" s="176"/>
      <c r="AS2" s="176"/>
      <c r="AT2" s="177" t="s">
        <v>469</v>
      </c>
      <c r="AU2" s="177" t="s">
        <v>525</v>
      </c>
      <c r="AV2" s="177" t="s">
        <v>526</v>
      </c>
      <c r="AW2" s="178" t="s">
        <v>527</v>
      </c>
      <c r="AX2" s="178"/>
      <c r="AY2" s="178"/>
      <c r="AZ2" s="201" t="s">
        <v>510</v>
      </c>
      <c r="BA2" s="178"/>
      <c r="BB2" s="17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</row>
    <row r="3" spans="1:67" ht="18" customHeight="1">
      <c r="A3" s="177" t="s">
        <v>475</v>
      </c>
      <c r="B3" s="177" t="s">
        <v>528</v>
      </c>
      <c r="C3" s="179"/>
      <c r="D3" s="174" t="s">
        <v>76</v>
      </c>
      <c r="E3" s="175"/>
      <c r="F3" s="176"/>
      <c r="G3" s="174" t="s">
        <v>511</v>
      </c>
      <c r="H3" s="175"/>
      <c r="I3" s="176"/>
      <c r="J3" s="177" t="s">
        <v>475</v>
      </c>
      <c r="K3" s="177" t="s">
        <v>528</v>
      </c>
      <c r="L3" s="179"/>
      <c r="M3" s="195" t="s">
        <v>512</v>
      </c>
      <c r="N3" s="196"/>
      <c r="O3" s="178"/>
      <c r="P3" s="202" t="s">
        <v>513</v>
      </c>
      <c r="Q3" s="203"/>
      <c r="R3" s="204"/>
      <c r="S3" s="177" t="s">
        <v>475</v>
      </c>
      <c r="T3" s="177" t="s">
        <v>528</v>
      </c>
      <c r="U3" s="179"/>
      <c r="V3" s="205" t="s">
        <v>514</v>
      </c>
      <c r="W3" s="205"/>
      <c r="X3" s="205"/>
      <c r="Y3" s="174" t="s">
        <v>43</v>
      </c>
      <c r="Z3" s="175"/>
      <c r="AA3" s="176"/>
      <c r="AB3" s="177" t="s">
        <v>475</v>
      </c>
      <c r="AC3" s="177" t="s">
        <v>528</v>
      </c>
      <c r="AD3" s="179"/>
      <c r="AE3" s="174" t="s">
        <v>516</v>
      </c>
      <c r="AF3" s="175"/>
      <c r="AG3" s="176"/>
      <c r="AH3" s="174" t="s">
        <v>517</v>
      </c>
      <c r="AI3" s="175"/>
      <c r="AJ3" s="176"/>
      <c r="AK3" s="177" t="s">
        <v>475</v>
      </c>
      <c r="AL3" s="177" t="s">
        <v>528</v>
      </c>
      <c r="AM3" s="179"/>
      <c r="AN3" s="195" t="s">
        <v>518</v>
      </c>
      <c r="AO3" s="196"/>
      <c r="AP3" s="178"/>
      <c r="AQ3" s="195" t="s">
        <v>519</v>
      </c>
      <c r="AR3" s="196"/>
      <c r="AS3" s="178"/>
      <c r="AT3" s="177" t="s">
        <v>475</v>
      </c>
      <c r="AU3" s="177" t="s">
        <v>528</v>
      </c>
      <c r="AV3" s="179"/>
      <c r="AW3" s="174" t="s">
        <v>520</v>
      </c>
      <c r="AX3" s="175"/>
      <c r="AY3" s="176"/>
      <c r="AZ3" s="174" t="s">
        <v>521</v>
      </c>
      <c r="BA3" s="175"/>
      <c r="BB3" s="176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</row>
    <row r="4" spans="1:67" ht="18" customHeight="1">
      <c r="A4" s="177" t="s">
        <v>292</v>
      </c>
      <c r="B4" s="177" t="s">
        <v>475</v>
      </c>
      <c r="C4" s="177"/>
      <c r="D4" s="180" t="s">
        <v>211</v>
      </c>
      <c r="E4" s="180" t="s">
        <v>287</v>
      </c>
      <c r="F4" s="180" t="s">
        <v>285</v>
      </c>
      <c r="G4" s="180" t="s">
        <v>211</v>
      </c>
      <c r="H4" s="180" t="s">
        <v>287</v>
      </c>
      <c r="I4" s="180" t="s">
        <v>285</v>
      </c>
      <c r="J4" s="177" t="s">
        <v>292</v>
      </c>
      <c r="K4" s="177" t="s">
        <v>475</v>
      </c>
      <c r="L4" s="177"/>
      <c r="M4" s="180" t="s">
        <v>211</v>
      </c>
      <c r="N4" s="180" t="s">
        <v>287</v>
      </c>
      <c r="O4" s="180" t="s">
        <v>285</v>
      </c>
      <c r="P4" s="180" t="s">
        <v>211</v>
      </c>
      <c r="Q4" s="180" t="s">
        <v>287</v>
      </c>
      <c r="R4" s="180" t="s">
        <v>285</v>
      </c>
      <c r="S4" s="177" t="s">
        <v>292</v>
      </c>
      <c r="T4" s="177" t="s">
        <v>475</v>
      </c>
      <c r="U4" s="177"/>
      <c r="V4" s="180" t="s">
        <v>211</v>
      </c>
      <c r="W4" s="180" t="s">
        <v>287</v>
      </c>
      <c r="X4" s="180" t="s">
        <v>285</v>
      </c>
      <c r="Y4" s="180" t="s">
        <v>211</v>
      </c>
      <c r="Z4" s="180" t="s">
        <v>287</v>
      </c>
      <c r="AA4" s="180" t="s">
        <v>285</v>
      </c>
      <c r="AB4" s="177" t="s">
        <v>292</v>
      </c>
      <c r="AC4" s="177" t="s">
        <v>475</v>
      </c>
      <c r="AD4" s="177"/>
      <c r="AE4" s="180" t="s">
        <v>211</v>
      </c>
      <c r="AF4" s="180" t="s">
        <v>287</v>
      </c>
      <c r="AG4" s="180" t="s">
        <v>285</v>
      </c>
      <c r="AH4" s="180" t="s">
        <v>211</v>
      </c>
      <c r="AI4" s="180" t="s">
        <v>287</v>
      </c>
      <c r="AJ4" s="180" t="s">
        <v>285</v>
      </c>
      <c r="AK4" s="177" t="s">
        <v>292</v>
      </c>
      <c r="AL4" s="177" t="s">
        <v>475</v>
      </c>
      <c r="AM4" s="177"/>
      <c r="AN4" s="180" t="s">
        <v>211</v>
      </c>
      <c r="AO4" s="180" t="s">
        <v>287</v>
      </c>
      <c r="AP4" s="180" t="s">
        <v>285</v>
      </c>
      <c r="AQ4" s="180" t="s">
        <v>211</v>
      </c>
      <c r="AR4" s="180" t="s">
        <v>287</v>
      </c>
      <c r="AS4" s="180" t="s">
        <v>285</v>
      </c>
      <c r="AT4" s="177" t="s">
        <v>292</v>
      </c>
      <c r="AU4" s="177" t="s">
        <v>475</v>
      </c>
      <c r="AV4" s="177"/>
      <c r="AW4" s="180" t="s">
        <v>211</v>
      </c>
      <c r="AX4" s="180" t="s">
        <v>287</v>
      </c>
      <c r="AY4" s="180" t="s">
        <v>285</v>
      </c>
      <c r="AZ4" s="180" t="s">
        <v>211</v>
      </c>
      <c r="BA4" s="180" t="s">
        <v>287</v>
      </c>
      <c r="BB4" s="180" t="s">
        <v>285</v>
      </c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</row>
    <row r="5" spans="1:67" ht="18" customHeight="1">
      <c r="A5" s="181"/>
      <c r="B5" s="182"/>
      <c r="C5" s="183"/>
      <c r="D5" s="184" t="s">
        <v>333</v>
      </c>
      <c r="E5" s="184" t="s">
        <v>333</v>
      </c>
      <c r="F5" s="184" t="s">
        <v>288</v>
      </c>
      <c r="G5" s="184" t="s">
        <v>333</v>
      </c>
      <c r="H5" s="184" t="s">
        <v>333</v>
      </c>
      <c r="I5" s="184" t="s">
        <v>288</v>
      </c>
      <c r="J5" s="181"/>
      <c r="K5" s="182"/>
      <c r="L5" s="183"/>
      <c r="M5" s="184" t="s">
        <v>333</v>
      </c>
      <c r="N5" s="184" t="s">
        <v>333</v>
      </c>
      <c r="O5" s="184" t="s">
        <v>288</v>
      </c>
      <c r="P5" s="184" t="s">
        <v>333</v>
      </c>
      <c r="Q5" s="184" t="s">
        <v>333</v>
      </c>
      <c r="R5" s="184" t="s">
        <v>288</v>
      </c>
      <c r="S5" s="181"/>
      <c r="T5" s="182"/>
      <c r="U5" s="183"/>
      <c r="V5" s="184" t="s">
        <v>333</v>
      </c>
      <c r="W5" s="184" t="s">
        <v>333</v>
      </c>
      <c r="X5" s="184" t="s">
        <v>288</v>
      </c>
      <c r="Y5" s="184" t="s">
        <v>333</v>
      </c>
      <c r="Z5" s="184" t="s">
        <v>333</v>
      </c>
      <c r="AA5" s="184" t="s">
        <v>288</v>
      </c>
      <c r="AB5" s="181"/>
      <c r="AC5" s="182"/>
      <c r="AD5" s="183"/>
      <c r="AE5" s="184" t="s">
        <v>333</v>
      </c>
      <c r="AF5" s="184" t="s">
        <v>333</v>
      </c>
      <c r="AG5" s="184" t="s">
        <v>288</v>
      </c>
      <c r="AH5" s="184" t="s">
        <v>333</v>
      </c>
      <c r="AI5" s="184" t="s">
        <v>333</v>
      </c>
      <c r="AJ5" s="184" t="s">
        <v>288</v>
      </c>
      <c r="AK5" s="181"/>
      <c r="AL5" s="182"/>
      <c r="AM5" s="183"/>
      <c r="AN5" s="184" t="s">
        <v>333</v>
      </c>
      <c r="AO5" s="184" t="s">
        <v>333</v>
      </c>
      <c r="AP5" s="184" t="s">
        <v>288</v>
      </c>
      <c r="AQ5" s="184" t="s">
        <v>333</v>
      </c>
      <c r="AR5" s="184" t="s">
        <v>333</v>
      </c>
      <c r="AS5" s="184" t="s">
        <v>288</v>
      </c>
      <c r="AT5" s="181"/>
      <c r="AU5" s="182"/>
      <c r="AV5" s="183"/>
      <c r="AW5" s="184" t="s">
        <v>333</v>
      </c>
      <c r="AX5" s="184" t="s">
        <v>333</v>
      </c>
      <c r="AY5" s="184" t="s">
        <v>288</v>
      </c>
      <c r="AZ5" s="184" t="s">
        <v>333</v>
      </c>
      <c r="BA5" s="184" t="s">
        <v>333</v>
      </c>
      <c r="BB5" s="184" t="s">
        <v>288</v>
      </c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</row>
    <row r="6" spans="1:67" ht="18" customHeight="1">
      <c r="A6" s="185" t="s">
        <v>529</v>
      </c>
      <c r="B6" s="186" t="s">
        <v>365</v>
      </c>
      <c r="C6" s="284" t="s">
        <v>24</v>
      </c>
      <c r="D6" s="187">
        <v>0</v>
      </c>
      <c r="E6" s="188">
        <f>(D6+F6)</f>
        <v>0</v>
      </c>
      <c r="F6" s="187">
        <v>0</v>
      </c>
      <c r="G6" s="187">
        <v>0</v>
      </c>
      <c r="H6" s="188">
        <f aca="true" t="shared" si="0" ref="H6:H12">(G6+I6)</f>
        <v>0</v>
      </c>
      <c r="I6" s="187">
        <v>0</v>
      </c>
      <c r="J6" s="185" t="s">
        <v>529</v>
      </c>
      <c r="K6" s="186" t="s">
        <v>365</v>
      </c>
      <c r="L6" s="284" t="s">
        <v>24</v>
      </c>
      <c r="M6" s="187">
        <v>0</v>
      </c>
      <c r="N6" s="188">
        <f>(M6+O6)</f>
        <v>0</v>
      </c>
      <c r="O6" s="187">
        <v>0</v>
      </c>
      <c r="P6" s="187">
        <v>0</v>
      </c>
      <c r="Q6" s="188">
        <f>(P6+R6)</f>
        <v>0</v>
      </c>
      <c r="R6" s="187">
        <v>0</v>
      </c>
      <c r="S6" s="185" t="s">
        <v>529</v>
      </c>
      <c r="T6" s="186" t="s">
        <v>365</v>
      </c>
      <c r="U6" s="284" t="s">
        <v>24</v>
      </c>
      <c r="V6" s="188">
        <f aca="true" t="shared" si="1" ref="V6:X7">(M6-P6)</f>
        <v>0</v>
      </c>
      <c r="W6" s="188">
        <f t="shared" si="1"/>
        <v>0</v>
      </c>
      <c r="X6" s="188">
        <f t="shared" si="1"/>
        <v>0</v>
      </c>
      <c r="Y6" s="187">
        <v>48970</v>
      </c>
      <c r="Z6" s="188">
        <f>(Y6+AA6)</f>
        <v>48970</v>
      </c>
      <c r="AA6" s="187">
        <v>0</v>
      </c>
      <c r="AB6" s="185" t="s">
        <v>529</v>
      </c>
      <c r="AC6" s="186" t="s">
        <v>365</v>
      </c>
      <c r="AD6" s="284" t="s">
        <v>24</v>
      </c>
      <c r="AE6" s="187">
        <v>0</v>
      </c>
      <c r="AF6" s="188">
        <f>(AE6+AG6)</f>
        <v>0</v>
      </c>
      <c r="AG6" s="187">
        <v>0</v>
      </c>
      <c r="AH6" s="188">
        <f aca="true" t="shared" si="2" ref="AH6:AJ7">(Y6-AE6)</f>
        <v>48970</v>
      </c>
      <c r="AI6" s="188">
        <f t="shared" si="2"/>
        <v>48970</v>
      </c>
      <c r="AJ6" s="188">
        <f t="shared" si="2"/>
        <v>0</v>
      </c>
      <c r="AK6" s="185" t="s">
        <v>529</v>
      </c>
      <c r="AL6" s="186" t="s">
        <v>365</v>
      </c>
      <c r="AM6" s="284" t="s">
        <v>24</v>
      </c>
      <c r="AN6" s="187">
        <v>0</v>
      </c>
      <c r="AO6" s="188">
        <f>(AN6+AP6)</f>
        <v>0</v>
      </c>
      <c r="AP6" s="187">
        <v>0</v>
      </c>
      <c r="AQ6" s="187">
        <v>0</v>
      </c>
      <c r="AR6" s="188">
        <f>(AQ6+AS6)</f>
        <v>0</v>
      </c>
      <c r="AS6" s="187">
        <v>0</v>
      </c>
      <c r="AT6" s="185" t="s">
        <v>529</v>
      </c>
      <c r="AU6" s="186" t="s">
        <v>365</v>
      </c>
      <c r="AV6" s="284" t="s">
        <v>24</v>
      </c>
      <c r="AW6" s="188">
        <f>(D6+G6+M6+Y6+AN6+AQ6)</f>
        <v>48970</v>
      </c>
      <c r="AX6" s="188">
        <f>(E6+H6+N6+Z6+AO6+AR6)</f>
        <v>48970</v>
      </c>
      <c r="AY6" s="192">
        <f aca="true" t="shared" si="3" ref="AW6:AY19">(F6+I6+O6+AA6+AP6+AS6)</f>
        <v>0</v>
      </c>
      <c r="AZ6" s="188">
        <f aca="true" t="shared" si="4" ref="AZ6:BB7">(AE6+AN6+AQ6)</f>
        <v>0</v>
      </c>
      <c r="BA6" s="188">
        <f t="shared" si="4"/>
        <v>0</v>
      </c>
      <c r="BB6" s="188">
        <f t="shared" si="4"/>
        <v>0</v>
      </c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1:67" ht="18" customHeight="1">
      <c r="A7" s="189"/>
      <c r="B7" s="190" t="s">
        <v>360</v>
      </c>
      <c r="C7" s="285" t="s">
        <v>530</v>
      </c>
      <c r="D7" s="189">
        <v>0</v>
      </c>
      <c r="E7" s="192">
        <f>(D7+F7)</f>
        <v>0</v>
      </c>
      <c r="F7" s="189">
        <v>0</v>
      </c>
      <c r="G7" s="189">
        <v>0</v>
      </c>
      <c r="H7" s="192">
        <f t="shared" si="0"/>
        <v>0</v>
      </c>
      <c r="I7" s="189">
        <v>0</v>
      </c>
      <c r="J7" s="189"/>
      <c r="K7" s="190" t="s">
        <v>360</v>
      </c>
      <c r="L7" s="285" t="s">
        <v>530</v>
      </c>
      <c r="M7" s="189">
        <v>0</v>
      </c>
      <c r="N7" s="192">
        <f>(M7+O7)</f>
        <v>0</v>
      </c>
      <c r="O7" s="189">
        <v>0</v>
      </c>
      <c r="P7" s="189">
        <v>0</v>
      </c>
      <c r="Q7" s="192">
        <f>(P7+R7)</f>
        <v>0</v>
      </c>
      <c r="R7" s="189">
        <v>0</v>
      </c>
      <c r="S7" s="189"/>
      <c r="T7" s="190" t="s">
        <v>360</v>
      </c>
      <c r="U7" s="285" t="s">
        <v>530</v>
      </c>
      <c r="V7" s="192">
        <f t="shared" si="1"/>
        <v>0</v>
      </c>
      <c r="W7" s="192">
        <f t="shared" si="1"/>
        <v>0</v>
      </c>
      <c r="X7" s="192">
        <f t="shared" si="1"/>
        <v>0</v>
      </c>
      <c r="Y7" s="189">
        <v>62077</v>
      </c>
      <c r="Z7" s="192">
        <f>(Y7+AA7)</f>
        <v>67077</v>
      </c>
      <c r="AA7" s="189">
        <v>5000</v>
      </c>
      <c r="AB7" s="189"/>
      <c r="AC7" s="190" t="s">
        <v>360</v>
      </c>
      <c r="AD7" s="285" t="s">
        <v>530</v>
      </c>
      <c r="AE7" s="189">
        <v>0</v>
      </c>
      <c r="AF7" s="192">
        <f>(AE7+AG7)</f>
        <v>0</v>
      </c>
      <c r="AG7" s="189">
        <v>0</v>
      </c>
      <c r="AH7" s="192">
        <f t="shared" si="2"/>
        <v>62077</v>
      </c>
      <c r="AI7" s="192">
        <f t="shared" si="2"/>
        <v>67077</v>
      </c>
      <c r="AJ7" s="192">
        <f t="shared" si="2"/>
        <v>5000</v>
      </c>
      <c r="AK7" s="189"/>
      <c r="AL7" s="190" t="s">
        <v>360</v>
      </c>
      <c r="AM7" s="285" t="s">
        <v>530</v>
      </c>
      <c r="AN7" s="189">
        <v>0</v>
      </c>
      <c r="AO7" s="192">
        <f>(AN7+AP7)</f>
        <v>0</v>
      </c>
      <c r="AP7" s="189">
        <v>0</v>
      </c>
      <c r="AQ7" s="189">
        <v>0</v>
      </c>
      <c r="AR7" s="192">
        <f>(AQ7+AS7)</f>
        <v>0</v>
      </c>
      <c r="AS7" s="189">
        <v>0</v>
      </c>
      <c r="AT7" s="189"/>
      <c r="AU7" s="190" t="s">
        <v>360</v>
      </c>
      <c r="AV7" s="285" t="s">
        <v>530</v>
      </c>
      <c r="AW7" s="192">
        <f>(D7+G7+M7+Y7+AN7+AQ7)</f>
        <v>62077</v>
      </c>
      <c r="AX7" s="192">
        <f>(E7+H7+N7+Z7+AO7+AR7)</f>
        <v>67077</v>
      </c>
      <c r="AY7" s="192">
        <f t="shared" si="3"/>
        <v>5000</v>
      </c>
      <c r="AZ7" s="192">
        <f t="shared" si="4"/>
        <v>0</v>
      </c>
      <c r="BA7" s="192">
        <f t="shared" si="4"/>
        <v>0</v>
      </c>
      <c r="BB7" s="192">
        <f t="shared" si="4"/>
        <v>0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</row>
    <row r="8" spans="1:67" ht="18" customHeight="1">
      <c r="A8" s="189"/>
      <c r="B8" s="190" t="s">
        <v>366</v>
      </c>
      <c r="C8" s="285" t="s">
        <v>238</v>
      </c>
      <c r="D8" s="189">
        <v>0</v>
      </c>
      <c r="E8" s="192">
        <f>(D8+F8)</f>
        <v>0</v>
      </c>
      <c r="F8" s="189">
        <v>0</v>
      </c>
      <c r="G8" s="189">
        <v>0</v>
      </c>
      <c r="H8" s="192">
        <f t="shared" si="0"/>
        <v>0</v>
      </c>
      <c r="I8" s="189">
        <v>0</v>
      </c>
      <c r="J8" s="189"/>
      <c r="K8" s="190" t="s">
        <v>366</v>
      </c>
      <c r="L8" s="285" t="s">
        <v>238</v>
      </c>
      <c r="M8" s="192">
        <f>egyéb!G72</f>
        <v>0</v>
      </c>
      <c r="N8" s="192">
        <f>egyéb!H72</f>
        <v>0</v>
      </c>
      <c r="O8" s="192">
        <f>egyéb!I72</f>
        <v>0</v>
      </c>
      <c r="P8" s="189">
        <v>0</v>
      </c>
      <c r="Q8" s="192">
        <f>(P8+R8)</f>
        <v>0</v>
      </c>
      <c r="R8" s="189">
        <v>0</v>
      </c>
      <c r="S8" s="189"/>
      <c r="T8" s="190" t="s">
        <v>366</v>
      </c>
      <c r="U8" s="285" t="s">
        <v>238</v>
      </c>
      <c r="V8" s="192">
        <f aca="true" t="shared" si="5" ref="V8:X18">(M8-P8)</f>
        <v>0</v>
      </c>
      <c r="W8" s="192">
        <f t="shared" si="5"/>
        <v>0</v>
      </c>
      <c r="X8" s="192">
        <f t="shared" si="5"/>
        <v>0</v>
      </c>
      <c r="Y8" s="192">
        <f>AE8+AH8</f>
        <v>178645</v>
      </c>
      <c r="Z8" s="192">
        <f>AF8+AI8</f>
        <v>178264</v>
      </c>
      <c r="AA8" s="192">
        <f>AG8+AJ8</f>
        <v>-381</v>
      </c>
      <c r="AB8" s="189"/>
      <c r="AC8" s="190" t="s">
        <v>366</v>
      </c>
      <c r="AD8" s="285" t="s">
        <v>238</v>
      </c>
      <c r="AE8" s="192">
        <f>egyéb!J73</f>
        <v>34270</v>
      </c>
      <c r="AF8" s="192">
        <f>egyéb!K73</f>
        <v>34270</v>
      </c>
      <c r="AG8" s="192">
        <f>egyéb!L73</f>
        <v>0</v>
      </c>
      <c r="AH8" s="192">
        <f>egyéb!M72</f>
        <v>144375</v>
      </c>
      <c r="AI8" s="192">
        <f>egyéb!N72</f>
        <v>143994</v>
      </c>
      <c r="AJ8" s="192">
        <f>egyéb!O72</f>
        <v>-381</v>
      </c>
      <c r="AK8" s="189"/>
      <c r="AL8" s="190" t="s">
        <v>366</v>
      </c>
      <c r="AM8" s="285" t="s">
        <v>238</v>
      </c>
      <c r="AN8" s="189">
        <v>0</v>
      </c>
      <c r="AO8" s="192">
        <f>(AN8+AP8)</f>
        <v>0</v>
      </c>
      <c r="AP8" s="189">
        <v>0</v>
      </c>
      <c r="AQ8" s="189">
        <v>0</v>
      </c>
      <c r="AR8" s="192">
        <f>(AQ8+AS8)</f>
        <v>0</v>
      </c>
      <c r="AS8" s="189">
        <v>0</v>
      </c>
      <c r="AT8" s="189"/>
      <c r="AU8" s="190" t="s">
        <v>366</v>
      </c>
      <c r="AV8" s="285" t="s">
        <v>238</v>
      </c>
      <c r="AW8" s="192">
        <f>(D8+G8+M8+Y8+AN8+AQ8)</f>
        <v>178645</v>
      </c>
      <c r="AX8" s="192">
        <f t="shared" si="3"/>
        <v>178264</v>
      </c>
      <c r="AY8" s="192">
        <f t="shared" si="3"/>
        <v>-381</v>
      </c>
      <c r="AZ8" s="192">
        <f>(AE8+AN8+AQ8)</f>
        <v>34270</v>
      </c>
      <c r="BA8" s="192">
        <f>(AF8+AO8+AR8)</f>
        <v>34270</v>
      </c>
      <c r="BB8" s="192">
        <f>(AG8+AP8+AS8)</f>
        <v>0</v>
      </c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</row>
    <row r="9" spans="1:67" ht="18" customHeight="1">
      <c r="A9" s="189"/>
      <c r="B9" s="190" t="s">
        <v>368</v>
      </c>
      <c r="C9" s="285" t="s">
        <v>239</v>
      </c>
      <c r="D9" s="189">
        <v>0</v>
      </c>
      <c r="E9" s="192">
        <f aca="true" t="shared" si="6" ref="E9:E20">(D9+F9)</f>
        <v>0</v>
      </c>
      <c r="F9" s="189">
        <v>0</v>
      </c>
      <c r="G9" s="189">
        <v>0</v>
      </c>
      <c r="H9" s="192">
        <f t="shared" si="0"/>
        <v>0</v>
      </c>
      <c r="I9" s="189">
        <v>0</v>
      </c>
      <c r="J9" s="189"/>
      <c r="K9" s="190" t="s">
        <v>368</v>
      </c>
      <c r="L9" s="285" t="s">
        <v>239</v>
      </c>
      <c r="M9" s="189">
        <v>111414</v>
      </c>
      <c r="N9" s="192">
        <f>(M9+O9)</f>
        <v>111414</v>
      </c>
      <c r="O9" s="189">
        <v>0</v>
      </c>
      <c r="P9" s="189">
        <v>0</v>
      </c>
      <c r="Q9" s="192">
        <f aca="true" t="shared" si="7" ref="Q9:Q20">(P9+R9)</f>
        <v>0</v>
      </c>
      <c r="R9" s="189">
        <v>0</v>
      </c>
      <c r="S9" s="189"/>
      <c r="T9" s="190" t="s">
        <v>368</v>
      </c>
      <c r="U9" s="285" t="s">
        <v>239</v>
      </c>
      <c r="V9" s="192">
        <f t="shared" si="5"/>
        <v>111414</v>
      </c>
      <c r="W9" s="192">
        <f t="shared" si="5"/>
        <v>111414</v>
      </c>
      <c r="X9" s="192">
        <f t="shared" si="5"/>
        <v>0</v>
      </c>
      <c r="Y9" s="189">
        <v>0</v>
      </c>
      <c r="Z9" s="192">
        <f>(Y9+AA9)</f>
        <v>0</v>
      </c>
      <c r="AA9" s="189">
        <v>0</v>
      </c>
      <c r="AB9" s="189"/>
      <c r="AC9" s="190" t="s">
        <v>368</v>
      </c>
      <c r="AD9" s="285" t="s">
        <v>239</v>
      </c>
      <c r="AE9" s="189">
        <v>0</v>
      </c>
      <c r="AF9" s="192">
        <f aca="true" t="shared" si="8" ref="AF9:AF22">(AE9+AG9)</f>
        <v>0</v>
      </c>
      <c r="AG9" s="189">
        <v>0</v>
      </c>
      <c r="AH9" s="192">
        <f>(Y9-AE9)</f>
        <v>0</v>
      </c>
      <c r="AI9" s="192">
        <f>(Z9-AF9)</f>
        <v>0</v>
      </c>
      <c r="AJ9" s="192">
        <f>(AA9-AG9)</f>
        <v>0</v>
      </c>
      <c r="AK9" s="189"/>
      <c r="AL9" s="190" t="s">
        <v>368</v>
      </c>
      <c r="AM9" s="285" t="s">
        <v>239</v>
      </c>
      <c r="AN9" s="189">
        <v>0</v>
      </c>
      <c r="AO9" s="192">
        <f aca="true" t="shared" si="9" ref="AO9:AO23">(AN9+AP9)</f>
        <v>0</v>
      </c>
      <c r="AP9" s="189">
        <v>0</v>
      </c>
      <c r="AQ9" s="189">
        <v>0</v>
      </c>
      <c r="AR9" s="192">
        <f aca="true" t="shared" si="10" ref="AR9:AR20">(AQ9+AS9)</f>
        <v>0</v>
      </c>
      <c r="AS9" s="189">
        <v>0</v>
      </c>
      <c r="AT9" s="189"/>
      <c r="AU9" s="190" t="s">
        <v>368</v>
      </c>
      <c r="AV9" s="285" t="s">
        <v>239</v>
      </c>
      <c r="AW9" s="192">
        <f t="shared" si="3"/>
        <v>111414</v>
      </c>
      <c r="AX9" s="192">
        <f t="shared" si="3"/>
        <v>111414</v>
      </c>
      <c r="AY9" s="192">
        <f t="shared" si="3"/>
        <v>0</v>
      </c>
      <c r="AZ9" s="192">
        <f>M9</f>
        <v>111414</v>
      </c>
      <c r="BA9" s="192">
        <f>N9</f>
        <v>111414</v>
      </c>
      <c r="BB9" s="192">
        <f>O9</f>
        <v>0</v>
      </c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</row>
    <row r="10" spans="1:67" ht="18" customHeight="1">
      <c r="A10" s="189"/>
      <c r="B10" s="190"/>
      <c r="C10" s="285" t="s">
        <v>240</v>
      </c>
      <c r="D10" s="189">
        <v>0</v>
      </c>
      <c r="E10" s="192">
        <f t="shared" si="6"/>
        <v>0</v>
      </c>
      <c r="F10" s="189">
        <v>0</v>
      </c>
      <c r="G10" s="189">
        <v>0</v>
      </c>
      <c r="H10" s="192">
        <f t="shared" si="0"/>
        <v>0</v>
      </c>
      <c r="I10" s="189">
        <v>0</v>
      </c>
      <c r="J10" s="189"/>
      <c r="K10" s="190"/>
      <c r="L10" s="285" t="s">
        <v>240</v>
      </c>
      <c r="M10" s="189">
        <v>89467</v>
      </c>
      <c r="N10" s="192">
        <f aca="true" t="shared" si="11" ref="N10:N22">(M10+O10)</f>
        <v>89467</v>
      </c>
      <c r="O10" s="189">
        <v>0</v>
      </c>
      <c r="P10" s="189">
        <v>0</v>
      </c>
      <c r="Q10" s="192">
        <f t="shared" si="7"/>
        <v>0</v>
      </c>
      <c r="R10" s="189">
        <v>0</v>
      </c>
      <c r="S10" s="189"/>
      <c r="T10" s="190"/>
      <c r="U10" s="285" t="s">
        <v>240</v>
      </c>
      <c r="V10" s="192">
        <f t="shared" si="5"/>
        <v>89467</v>
      </c>
      <c r="W10" s="192">
        <f t="shared" si="5"/>
        <v>89467</v>
      </c>
      <c r="X10" s="192">
        <f t="shared" si="5"/>
        <v>0</v>
      </c>
      <c r="Y10" s="189">
        <v>0</v>
      </c>
      <c r="Z10" s="192">
        <f aca="true" t="shared" si="12" ref="Z10:Z22">(Y10+AA10)</f>
        <v>0</v>
      </c>
      <c r="AA10" s="189">
        <v>0</v>
      </c>
      <c r="AB10" s="189"/>
      <c r="AC10" s="190"/>
      <c r="AD10" s="285" t="s">
        <v>240</v>
      </c>
      <c r="AE10" s="189">
        <v>0</v>
      </c>
      <c r="AF10" s="192">
        <f t="shared" si="8"/>
        <v>0</v>
      </c>
      <c r="AG10" s="189">
        <v>0</v>
      </c>
      <c r="AH10" s="192">
        <f aca="true" t="shared" si="13" ref="AH10:AJ22">(Y10-AE10)</f>
        <v>0</v>
      </c>
      <c r="AI10" s="192">
        <f t="shared" si="13"/>
        <v>0</v>
      </c>
      <c r="AJ10" s="192">
        <f t="shared" si="13"/>
        <v>0</v>
      </c>
      <c r="AK10" s="189"/>
      <c r="AL10" s="190"/>
      <c r="AM10" s="285" t="s">
        <v>240</v>
      </c>
      <c r="AN10" s="189">
        <v>0</v>
      </c>
      <c r="AO10" s="192">
        <f t="shared" si="9"/>
        <v>0</v>
      </c>
      <c r="AP10" s="189">
        <v>0</v>
      </c>
      <c r="AQ10" s="189">
        <v>0</v>
      </c>
      <c r="AR10" s="192">
        <f t="shared" si="10"/>
        <v>0</v>
      </c>
      <c r="AS10" s="189">
        <v>0</v>
      </c>
      <c r="AT10" s="189"/>
      <c r="AU10" s="190"/>
      <c r="AV10" s="285" t="s">
        <v>240</v>
      </c>
      <c r="AW10" s="192">
        <f>(D10+G10+M10+Y10+AN10+AQ10)</f>
        <v>89467</v>
      </c>
      <c r="AX10" s="192">
        <f>(E10+H10+N10+Z10+AO10+AR10)</f>
        <v>89467</v>
      </c>
      <c r="AY10" s="192">
        <f>(F10+I10+O10+AA10+AP10+AS10)</f>
        <v>0</v>
      </c>
      <c r="AZ10" s="192">
        <f aca="true" t="shared" si="14" ref="AZ10:BB27">(AE10+AN10+AQ10)</f>
        <v>0</v>
      </c>
      <c r="BA10" s="192">
        <f t="shared" si="14"/>
        <v>0</v>
      </c>
      <c r="BB10" s="192">
        <f t="shared" si="14"/>
        <v>0</v>
      </c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</row>
    <row r="11" spans="1:67" ht="18" customHeight="1">
      <c r="A11" s="189"/>
      <c r="B11" s="190" t="s">
        <v>370</v>
      </c>
      <c r="C11" s="285" t="s">
        <v>531</v>
      </c>
      <c r="D11" s="189">
        <v>0</v>
      </c>
      <c r="E11" s="192">
        <f t="shared" si="6"/>
        <v>0</v>
      </c>
      <c r="F11" s="189">
        <v>0</v>
      </c>
      <c r="G11" s="189">
        <v>0</v>
      </c>
      <c r="H11" s="192">
        <f t="shared" si="0"/>
        <v>0</v>
      </c>
      <c r="I11" s="189">
        <v>0</v>
      </c>
      <c r="J11" s="189"/>
      <c r="K11" s="190" t="s">
        <v>370</v>
      </c>
      <c r="L11" s="285" t="s">
        <v>531</v>
      </c>
      <c r="M11" s="189">
        <v>1800</v>
      </c>
      <c r="N11" s="192">
        <f t="shared" si="11"/>
        <v>1800</v>
      </c>
      <c r="O11" s="189">
        <v>0</v>
      </c>
      <c r="P11" s="189">
        <v>0</v>
      </c>
      <c r="Q11" s="192">
        <f t="shared" si="7"/>
        <v>0</v>
      </c>
      <c r="R11" s="189">
        <v>0</v>
      </c>
      <c r="S11" s="189"/>
      <c r="T11" s="190" t="s">
        <v>370</v>
      </c>
      <c r="U11" s="285" t="s">
        <v>531</v>
      </c>
      <c r="V11" s="192">
        <f t="shared" si="5"/>
        <v>1800</v>
      </c>
      <c r="W11" s="192">
        <f t="shared" si="5"/>
        <v>1800</v>
      </c>
      <c r="X11" s="192">
        <f t="shared" si="5"/>
        <v>0</v>
      </c>
      <c r="Y11" s="189">
        <v>0</v>
      </c>
      <c r="Z11" s="192">
        <f t="shared" si="12"/>
        <v>0</v>
      </c>
      <c r="AA11" s="189">
        <v>0</v>
      </c>
      <c r="AB11" s="189"/>
      <c r="AC11" s="190" t="s">
        <v>370</v>
      </c>
      <c r="AD11" s="285" t="s">
        <v>531</v>
      </c>
      <c r="AE11" s="189">
        <v>0</v>
      </c>
      <c r="AF11" s="192">
        <f t="shared" si="8"/>
        <v>0</v>
      </c>
      <c r="AG11" s="189">
        <v>0</v>
      </c>
      <c r="AH11" s="192">
        <f t="shared" si="13"/>
        <v>0</v>
      </c>
      <c r="AI11" s="192">
        <f t="shared" si="13"/>
        <v>0</v>
      </c>
      <c r="AJ11" s="192">
        <f t="shared" si="13"/>
        <v>0</v>
      </c>
      <c r="AK11" s="189"/>
      <c r="AL11" s="190" t="s">
        <v>370</v>
      </c>
      <c r="AM11" s="285" t="s">
        <v>531</v>
      </c>
      <c r="AN11" s="189">
        <v>0</v>
      </c>
      <c r="AO11" s="192">
        <f t="shared" si="9"/>
        <v>0</v>
      </c>
      <c r="AP11" s="189">
        <v>0</v>
      </c>
      <c r="AQ11" s="189">
        <v>0</v>
      </c>
      <c r="AR11" s="192">
        <f t="shared" si="10"/>
        <v>0</v>
      </c>
      <c r="AS11" s="189">
        <v>0</v>
      </c>
      <c r="AT11" s="189"/>
      <c r="AU11" s="190" t="s">
        <v>370</v>
      </c>
      <c r="AV11" s="285" t="s">
        <v>531</v>
      </c>
      <c r="AW11" s="192">
        <f t="shared" si="3"/>
        <v>1800</v>
      </c>
      <c r="AX11" s="192">
        <f t="shared" si="3"/>
        <v>1800</v>
      </c>
      <c r="AY11" s="192">
        <f t="shared" si="3"/>
        <v>0</v>
      </c>
      <c r="AZ11" s="192">
        <f t="shared" si="14"/>
        <v>0</v>
      </c>
      <c r="BA11" s="192">
        <f t="shared" si="14"/>
        <v>0</v>
      </c>
      <c r="BB11" s="192">
        <f t="shared" si="14"/>
        <v>0</v>
      </c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</row>
    <row r="12" spans="1:67" ht="18" customHeight="1">
      <c r="A12" s="189"/>
      <c r="B12" s="190" t="s">
        <v>372</v>
      </c>
      <c r="C12" s="285" t="s">
        <v>241</v>
      </c>
      <c r="D12" s="189">
        <v>0</v>
      </c>
      <c r="E12" s="192">
        <f t="shared" si="6"/>
        <v>0</v>
      </c>
      <c r="F12" s="189">
        <v>0</v>
      </c>
      <c r="G12" s="189">
        <v>0</v>
      </c>
      <c r="H12" s="192">
        <f t="shared" si="0"/>
        <v>0</v>
      </c>
      <c r="I12" s="189">
        <v>0</v>
      </c>
      <c r="J12" s="189"/>
      <c r="K12" s="190" t="s">
        <v>372</v>
      </c>
      <c r="L12" s="285" t="s">
        <v>241</v>
      </c>
      <c r="M12" s="189">
        <v>1500</v>
      </c>
      <c r="N12" s="192">
        <f t="shared" si="11"/>
        <v>1500</v>
      </c>
      <c r="O12" s="189">
        <v>0</v>
      </c>
      <c r="P12" s="189">
        <v>0</v>
      </c>
      <c r="Q12" s="192">
        <f t="shared" si="7"/>
        <v>0</v>
      </c>
      <c r="R12" s="189">
        <v>0</v>
      </c>
      <c r="S12" s="189"/>
      <c r="T12" s="190" t="s">
        <v>372</v>
      </c>
      <c r="U12" s="285" t="s">
        <v>241</v>
      </c>
      <c r="V12" s="192">
        <f t="shared" si="5"/>
        <v>1500</v>
      </c>
      <c r="W12" s="192">
        <f t="shared" si="5"/>
        <v>1500</v>
      </c>
      <c r="X12" s="192">
        <f t="shared" si="5"/>
        <v>0</v>
      </c>
      <c r="Y12" s="189">
        <v>0</v>
      </c>
      <c r="Z12" s="192">
        <f t="shared" si="12"/>
        <v>0</v>
      </c>
      <c r="AA12" s="189">
        <v>0</v>
      </c>
      <c r="AB12" s="189"/>
      <c r="AC12" s="190" t="s">
        <v>372</v>
      </c>
      <c r="AD12" s="285" t="s">
        <v>241</v>
      </c>
      <c r="AE12" s="189">
        <v>0</v>
      </c>
      <c r="AF12" s="192">
        <f t="shared" si="8"/>
        <v>0</v>
      </c>
      <c r="AG12" s="189">
        <v>0</v>
      </c>
      <c r="AH12" s="192">
        <f t="shared" si="13"/>
        <v>0</v>
      </c>
      <c r="AI12" s="192">
        <f t="shared" si="13"/>
        <v>0</v>
      </c>
      <c r="AJ12" s="192">
        <f t="shared" si="13"/>
        <v>0</v>
      </c>
      <c r="AK12" s="189"/>
      <c r="AL12" s="190" t="s">
        <v>372</v>
      </c>
      <c r="AM12" s="285" t="s">
        <v>241</v>
      </c>
      <c r="AN12" s="189">
        <v>0</v>
      </c>
      <c r="AO12" s="192">
        <f t="shared" si="9"/>
        <v>0</v>
      </c>
      <c r="AP12" s="189">
        <v>0</v>
      </c>
      <c r="AQ12" s="189">
        <v>0</v>
      </c>
      <c r="AR12" s="192">
        <f t="shared" si="10"/>
        <v>0</v>
      </c>
      <c r="AS12" s="189">
        <v>0</v>
      </c>
      <c r="AT12" s="189"/>
      <c r="AU12" s="190" t="s">
        <v>372</v>
      </c>
      <c r="AV12" s="285" t="s">
        <v>241</v>
      </c>
      <c r="AW12" s="192">
        <f t="shared" si="3"/>
        <v>1500</v>
      </c>
      <c r="AX12" s="192">
        <f t="shared" si="3"/>
        <v>1500</v>
      </c>
      <c r="AY12" s="192">
        <f t="shared" si="3"/>
        <v>0</v>
      </c>
      <c r="AZ12" s="192">
        <f t="shared" si="14"/>
        <v>0</v>
      </c>
      <c r="BA12" s="192">
        <f t="shared" si="14"/>
        <v>0</v>
      </c>
      <c r="BB12" s="192">
        <f t="shared" si="14"/>
        <v>0</v>
      </c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</row>
    <row r="13" spans="1:67" ht="18" customHeight="1">
      <c r="A13" s="189"/>
      <c r="B13" s="190" t="s">
        <v>373</v>
      </c>
      <c r="C13" s="285" t="s">
        <v>25</v>
      </c>
      <c r="D13" s="189">
        <v>0</v>
      </c>
      <c r="E13" s="192">
        <f t="shared" si="6"/>
        <v>0</v>
      </c>
      <c r="F13" s="189">
        <v>0</v>
      </c>
      <c r="G13" s="189">
        <v>0</v>
      </c>
      <c r="H13" s="192">
        <f aca="true" t="shared" si="15" ref="H13:H39">(G13+I13)</f>
        <v>0</v>
      </c>
      <c r="I13" s="189">
        <v>0</v>
      </c>
      <c r="J13" s="189"/>
      <c r="K13" s="190" t="s">
        <v>373</v>
      </c>
      <c r="L13" s="285" t="s">
        <v>25</v>
      </c>
      <c r="M13" s="189">
        <v>800</v>
      </c>
      <c r="N13" s="192">
        <f t="shared" si="11"/>
        <v>800</v>
      </c>
      <c r="O13" s="189">
        <v>0</v>
      </c>
      <c r="P13" s="189">
        <v>0</v>
      </c>
      <c r="Q13" s="192">
        <f t="shared" si="7"/>
        <v>0</v>
      </c>
      <c r="R13" s="189">
        <v>0</v>
      </c>
      <c r="S13" s="189"/>
      <c r="T13" s="190" t="s">
        <v>373</v>
      </c>
      <c r="U13" s="285" t="s">
        <v>25</v>
      </c>
      <c r="V13" s="192">
        <f t="shared" si="5"/>
        <v>800</v>
      </c>
      <c r="W13" s="192">
        <f t="shared" si="5"/>
        <v>800</v>
      </c>
      <c r="X13" s="192">
        <f t="shared" si="5"/>
        <v>0</v>
      </c>
      <c r="Y13" s="189">
        <v>0</v>
      </c>
      <c r="Z13" s="192">
        <f t="shared" si="12"/>
        <v>0</v>
      </c>
      <c r="AA13" s="189">
        <v>0</v>
      </c>
      <c r="AB13" s="189"/>
      <c r="AC13" s="190" t="s">
        <v>373</v>
      </c>
      <c r="AD13" s="285" t="s">
        <v>25</v>
      </c>
      <c r="AE13" s="189">
        <v>0</v>
      </c>
      <c r="AF13" s="192">
        <f t="shared" si="8"/>
        <v>0</v>
      </c>
      <c r="AG13" s="189">
        <v>0</v>
      </c>
      <c r="AH13" s="192">
        <f t="shared" si="13"/>
        <v>0</v>
      </c>
      <c r="AI13" s="192">
        <f t="shared" si="13"/>
        <v>0</v>
      </c>
      <c r="AJ13" s="192">
        <f t="shared" si="13"/>
        <v>0</v>
      </c>
      <c r="AK13" s="189"/>
      <c r="AL13" s="190" t="s">
        <v>373</v>
      </c>
      <c r="AM13" s="285" t="s">
        <v>25</v>
      </c>
      <c r="AN13" s="189">
        <v>0</v>
      </c>
      <c r="AO13" s="192">
        <f t="shared" si="9"/>
        <v>0</v>
      </c>
      <c r="AP13" s="189">
        <v>0</v>
      </c>
      <c r="AQ13" s="189">
        <v>0</v>
      </c>
      <c r="AR13" s="192">
        <f t="shared" si="10"/>
        <v>0</v>
      </c>
      <c r="AS13" s="189">
        <v>0</v>
      </c>
      <c r="AT13" s="189"/>
      <c r="AU13" s="190" t="s">
        <v>373</v>
      </c>
      <c r="AV13" s="285" t="s">
        <v>25</v>
      </c>
      <c r="AW13" s="192">
        <f t="shared" si="3"/>
        <v>800</v>
      </c>
      <c r="AX13" s="192">
        <f t="shared" si="3"/>
        <v>800</v>
      </c>
      <c r="AY13" s="192">
        <f t="shared" si="3"/>
        <v>0</v>
      </c>
      <c r="AZ13" s="192">
        <f t="shared" si="14"/>
        <v>0</v>
      </c>
      <c r="BA13" s="192">
        <f t="shared" si="14"/>
        <v>0</v>
      </c>
      <c r="BB13" s="192">
        <f t="shared" si="14"/>
        <v>0</v>
      </c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</row>
    <row r="14" spans="1:67" ht="18" customHeight="1">
      <c r="A14" s="189"/>
      <c r="B14" s="190" t="s">
        <v>376</v>
      </c>
      <c r="C14" s="285" t="s">
        <v>242</v>
      </c>
      <c r="D14" s="189">
        <v>0</v>
      </c>
      <c r="E14" s="192">
        <f t="shared" si="6"/>
        <v>0</v>
      </c>
      <c r="F14" s="189">
        <v>0</v>
      </c>
      <c r="G14" s="189">
        <v>0</v>
      </c>
      <c r="H14" s="192">
        <f t="shared" si="15"/>
        <v>0</v>
      </c>
      <c r="I14" s="189">
        <v>0</v>
      </c>
      <c r="J14" s="189"/>
      <c r="K14" s="190" t="s">
        <v>376</v>
      </c>
      <c r="L14" s="285" t="s">
        <v>242</v>
      </c>
      <c r="M14" s="189">
        <v>16500</v>
      </c>
      <c r="N14" s="192">
        <f t="shared" si="11"/>
        <v>16500</v>
      </c>
      <c r="O14" s="189">
        <v>0</v>
      </c>
      <c r="P14" s="189">
        <v>0</v>
      </c>
      <c r="Q14" s="192">
        <f t="shared" si="7"/>
        <v>0</v>
      </c>
      <c r="R14" s="189">
        <v>0</v>
      </c>
      <c r="S14" s="189"/>
      <c r="T14" s="190" t="s">
        <v>376</v>
      </c>
      <c r="U14" s="285" t="s">
        <v>242</v>
      </c>
      <c r="V14" s="192">
        <f t="shared" si="5"/>
        <v>16500</v>
      </c>
      <c r="W14" s="192">
        <f t="shared" si="5"/>
        <v>16500</v>
      </c>
      <c r="X14" s="192">
        <f t="shared" si="5"/>
        <v>0</v>
      </c>
      <c r="Y14" s="189">
        <v>0</v>
      </c>
      <c r="Z14" s="192">
        <f t="shared" si="12"/>
        <v>0</v>
      </c>
      <c r="AA14" s="189">
        <v>0</v>
      </c>
      <c r="AB14" s="189"/>
      <c r="AC14" s="190" t="s">
        <v>376</v>
      </c>
      <c r="AD14" s="285" t="s">
        <v>242</v>
      </c>
      <c r="AE14" s="189">
        <v>0</v>
      </c>
      <c r="AF14" s="192">
        <f t="shared" si="8"/>
        <v>0</v>
      </c>
      <c r="AG14" s="189">
        <v>0</v>
      </c>
      <c r="AH14" s="192">
        <f t="shared" si="13"/>
        <v>0</v>
      </c>
      <c r="AI14" s="192">
        <f t="shared" si="13"/>
        <v>0</v>
      </c>
      <c r="AJ14" s="192">
        <f t="shared" si="13"/>
        <v>0</v>
      </c>
      <c r="AK14" s="189"/>
      <c r="AL14" s="190" t="s">
        <v>376</v>
      </c>
      <c r="AM14" s="285" t="s">
        <v>242</v>
      </c>
      <c r="AN14" s="189">
        <v>0</v>
      </c>
      <c r="AO14" s="192">
        <f t="shared" si="9"/>
        <v>0</v>
      </c>
      <c r="AP14" s="189">
        <v>0</v>
      </c>
      <c r="AQ14" s="189">
        <v>0</v>
      </c>
      <c r="AR14" s="192">
        <f t="shared" si="10"/>
        <v>0</v>
      </c>
      <c r="AS14" s="189">
        <v>0</v>
      </c>
      <c r="AT14" s="189"/>
      <c r="AU14" s="190" t="s">
        <v>376</v>
      </c>
      <c r="AV14" s="285" t="s">
        <v>242</v>
      </c>
      <c r="AW14" s="192">
        <f t="shared" si="3"/>
        <v>16500</v>
      </c>
      <c r="AX14" s="192">
        <f t="shared" si="3"/>
        <v>16500</v>
      </c>
      <c r="AY14" s="192">
        <f t="shared" si="3"/>
        <v>0</v>
      </c>
      <c r="AZ14" s="192">
        <f t="shared" si="14"/>
        <v>0</v>
      </c>
      <c r="BA14" s="192">
        <f t="shared" si="14"/>
        <v>0</v>
      </c>
      <c r="BB14" s="192">
        <f t="shared" si="14"/>
        <v>0</v>
      </c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</row>
    <row r="15" spans="1:67" ht="18" customHeight="1">
      <c r="A15" s="189"/>
      <c r="B15" s="190" t="s">
        <v>378</v>
      </c>
      <c r="C15" s="285" t="s">
        <v>243</v>
      </c>
      <c r="D15" s="189">
        <v>0</v>
      </c>
      <c r="E15" s="192">
        <f t="shared" si="6"/>
        <v>0</v>
      </c>
      <c r="F15" s="189">
        <v>0</v>
      </c>
      <c r="G15" s="189">
        <v>0</v>
      </c>
      <c r="H15" s="192">
        <f t="shared" si="15"/>
        <v>0</v>
      </c>
      <c r="I15" s="189">
        <v>0</v>
      </c>
      <c r="J15" s="189"/>
      <c r="K15" s="190" t="s">
        <v>378</v>
      </c>
      <c r="L15" s="285" t="s">
        <v>243</v>
      </c>
      <c r="M15" s="189">
        <v>2595</v>
      </c>
      <c r="N15" s="192">
        <f t="shared" si="11"/>
        <v>2595</v>
      </c>
      <c r="O15" s="189">
        <v>0</v>
      </c>
      <c r="P15" s="189">
        <v>0</v>
      </c>
      <c r="Q15" s="192">
        <f t="shared" si="7"/>
        <v>0</v>
      </c>
      <c r="R15" s="189">
        <v>0</v>
      </c>
      <c r="S15" s="189"/>
      <c r="T15" s="190" t="s">
        <v>378</v>
      </c>
      <c r="U15" s="285" t="s">
        <v>243</v>
      </c>
      <c r="V15" s="192">
        <f t="shared" si="5"/>
        <v>2595</v>
      </c>
      <c r="W15" s="192">
        <f t="shared" si="5"/>
        <v>2595</v>
      </c>
      <c r="X15" s="192">
        <f t="shared" si="5"/>
        <v>0</v>
      </c>
      <c r="Y15" s="189">
        <v>0</v>
      </c>
      <c r="Z15" s="192">
        <f t="shared" si="12"/>
        <v>0</v>
      </c>
      <c r="AA15" s="189">
        <v>0</v>
      </c>
      <c r="AB15" s="189"/>
      <c r="AC15" s="190" t="s">
        <v>378</v>
      </c>
      <c r="AD15" s="285" t="s">
        <v>243</v>
      </c>
      <c r="AE15" s="189">
        <v>0</v>
      </c>
      <c r="AF15" s="192">
        <f t="shared" si="8"/>
        <v>0</v>
      </c>
      <c r="AG15" s="189">
        <v>0</v>
      </c>
      <c r="AH15" s="192">
        <f t="shared" si="13"/>
        <v>0</v>
      </c>
      <c r="AI15" s="192">
        <f t="shared" si="13"/>
        <v>0</v>
      </c>
      <c r="AJ15" s="192">
        <f t="shared" si="13"/>
        <v>0</v>
      </c>
      <c r="AK15" s="189"/>
      <c r="AL15" s="190" t="s">
        <v>378</v>
      </c>
      <c r="AM15" s="285" t="s">
        <v>243</v>
      </c>
      <c r="AN15" s="189">
        <v>0</v>
      </c>
      <c r="AO15" s="192">
        <f t="shared" si="9"/>
        <v>0</v>
      </c>
      <c r="AP15" s="189">
        <v>0</v>
      </c>
      <c r="AQ15" s="189">
        <v>0</v>
      </c>
      <c r="AR15" s="192">
        <f t="shared" si="10"/>
        <v>0</v>
      </c>
      <c r="AS15" s="189">
        <v>0</v>
      </c>
      <c r="AT15" s="189"/>
      <c r="AU15" s="190" t="s">
        <v>378</v>
      </c>
      <c r="AV15" s="285" t="s">
        <v>243</v>
      </c>
      <c r="AW15" s="192">
        <f t="shared" si="3"/>
        <v>2595</v>
      </c>
      <c r="AX15" s="192">
        <f t="shared" si="3"/>
        <v>2595</v>
      </c>
      <c r="AY15" s="192">
        <f t="shared" si="3"/>
        <v>0</v>
      </c>
      <c r="AZ15" s="192">
        <f t="shared" si="14"/>
        <v>0</v>
      </c>
      <c r="BA15" s="192">
        <f t="shared" si="14"/>
        <v>0</v>
      </c>
      <c r="BB15" s="192">
        <f t="shared" si="14"/>
        <v>0</v>
      </c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</row>
    <row r="16" spans="1:67" ht="18" customHeight="1">
      <c r="A16" s="189"/>
      <c r="B16" s="190" t="s">
        <v>380</v>
      </c>
      <c r="C16" s="285" t="s">
        <v>244</v>
      </c>
      <c r="D16" s="189">
        <v>0</v>
      </c>
      <c r="E16" s="192">
        <f t="shared" si="6"/>
        <v>0</v>
      </c>
      <c r="F16" s="189">
        <v>0</v>
      </c>
      <c r="G16" s="189">
        <v>0</v>
      </c>
      <c r="H16" s="192">
        <f t="shared" si="15"/>
        <v>0</v>
      </c>
      <c r="I16" s="189">
        <v>0</v>
      </c>
      <c r="J16" s="189"/>
      <c r="K16" s="190" t="s">
        <v>380</v>
      </c>
      <c r="L16" s="285" t="s">
        <v>244</v>
      </c>
      <c r="M16" s="189">
        <v>2500</v>
      </c>
      <c r="N16" s="192">
        <f t="shared" si="11"/>
        <v>2607</v>
      </c>
      <c r="O16" s="189">
        <v>107</v>
      </c>
      <c r="P16" s="189">
        <v>0</v>
      </c>
      <c r="Q16" s="192">
        <f t="shared" si="7"/>
        <v>0</v>
      </c>
      <c r="R16" s="189">
        <v>0</v>
      </c>
      <c r="S16" s="189"/>
      <c r="T16" s="190" t="s">
        <v>380</v>
      </c>
      <c r="U16" s="285" t="s">
        <v>244</v>
      </c>
      <c r="V16" s="192">
        <f t="shared" si="5"/>
        <v>2500</v>
      </c>
      <c r="W16" s="192">
        <f t="shared" si="5"/>
        <v>2607</v>
      </c>
      <c r="X16" s="192">
        <f t="shared" si="5"/>
        <v>107</v>
      </c>
      <c r="Y16" s="189">
        <v>0</v>
      </c>
      <c r="Z16" s="192">
        <f t="shared" si="12"/>
        <v>0</v>
      </c>
      <c r="AA16" s="189">
        <v>0</v>
      </c>
      <c r="AB16" s="189"/>
      <c r="AC16" s="190" t="s">
        <v>380</v>
      </c>
      <c r="AD16" s="285" t="s">
        <v>244</v>
      </c>
      <c r="AE16" s="189">
        <v>0</v>
      </c>
      <c r="AF16" s="192">
        <f t="shared" si="8"/>
        <v>0</v>
      </c>
      <c r="AG16" s="189">
        <v>0</v>
      </c>
      <c r="AH16" s="192">
        <f t="shared" si="13"/>
        <v>0</v>
      </c>
      <c r="AI16" s="192">
        <f t="shared" si="13"/>
        <v>0</v>
      </c>
      <c r="AJ16" s="192">
        <f t="shared" si="13"/>
        <v>0</v>
      </c>
      <c r="AK16" s="189"/>
      <c r="AL16" s="190" t="s">
        <v>380</v>
      </c>
      <c r="AM16" s="285" t="s">
        <v>244</v>
      </c>
      <c r="AN16" s="189">
        <v>0</v>
      </c>
      <c r="AO16" s="192">
        <f t="shared" si="9"/>
        <v>0</v>
      </c>
      <c r="AP16" s="189">
        <v>0</v>
      </c>
      <c r="AQ16" s="189">
        <v>0</v>
      </c>
      <c r="AR16" s="192">
        <f t="shared" si="10"/>
        <v>0</v>
      </c>
      <c r="AS16" s="189">
        <v>0</v>
      </c>
      <c r="AT16" s="189"/>
      <c r="AU16" s="190" t="s">
        <v>380</v>
      </c>
      <c r="AV16" s="285" t="s">
        <v>244</v>
      </c>
      <c r="AW16" s="192">
        <f t="shared" si="3"/>
        <v>2500</v>
      </c>
      <c r="AX16" s="192">
        <f t="shared" si="3"/>
        <v>2607</v>
      </c>
      <c r="AY16" s="192">
        <f t="shared" si="3"/>
        <v>107</v>
      </c>
      <c r="AZ16" s="192">
        <f t="shared" si="14"/>
        <v>0</v>
      </c>
      <c r="BA16" s="192">
        <f t="shared" si="14"/>
        <v>0</v>
      </c>
      <c r="BB16" s="192">
        <f t="shared" si="14"/>
        <v>0</v>
      </c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</row>
    <row r="17" spans="1:67" ht="18" customHeight="1">
      <c r="A17" s="189"/>
      <c r="B17" s="190" t="s">
        <v>381</v>
      </c>
      <c r="C17" s="285" t="s">
        <v>245</v>
      </c>
      <c r="D17" s="189">
        <v>0</v>
      </c>
      <c r="E17" s="192">
        <f t="shared" si="6"/>
        <v>0</v>
      </c>
      <c r="F17" s="189">
        <v>0</v>
      </c>
      <c r="G17" s="189">
        <v>0</v>
      </c>
      <c r="H17" s="192">
        <f t="shared" si="15"/>
        <v>0</v>
      </c>
      <c r="I17" s="189">
        <v>0</v>
      </c>
      <c r="J17" s="189"/>
      <c r="K17" s="190" t="s">
        <v>381</v>
      </c>
      <c r="L17" s="285" t="s">
        <v>245</v>
      </c>
      <c r="M17" s="189">
        <v>1000</v>
      </c>
      <c r="N17" s="192">
        <f t="shared" si="11"/>
        <v>3000</v>
      </c>
      <c r="O17" s="189">
        <v>2000</v>
      </c>
      <c r="P17" s="189">
        <v>0</v>
      </c>
      <c r="Q17" s="192">
        <f t="shared" si="7"/>
        <v>0</v>
      </c>
      <c r="R17" s="189">
        <v>0</v>
      </c>
      <c r="S17" s="189"/>
      <c r="T17" s="190" t="s">
        <v>381</v>
      </c>
      <c r="U17" s="285" t="s">
        <v>245</v>
      </c>
      <c r="V17" s="192">
        <f t="shared" si="5"/>
        <v>1000</v>
      </c>
      <c r="W17" s="192">
        <f t="shared" si="5"/>
        <v>3000</v>
      </c>
      <c r="X17" s="192">
        <f t="shared" si="5"/>
        <v>2000</v>
      </c>
      <c r="Y17" s="189">
        <v>0</v>
      </c>
      <c r="Z17" s="192">
        <f t="shared" si="12"/>
        <v>0</v>
      </c>
      <c r="AA17" s="189">
        <v>0</v>
      </c>
      <c r="AB17" s="189"/>
      <c r="AC17" s="190" t="s">
        <v>381</v>
      </c>
      <c r="AD17" s="285" t="s">
        <v>245</v>
      </c>
      <c r="AE17" s="189">
        <v>0</v>
      </c>
      <c r="AF17" s="192">
        <f t="shared" si="8"/>
        <v>0</v>
      </c>
      <c r="AG17" s="189">
        <v>0</v>
      </c>
      <c r="AH17" s="192">
        <f t="shared" si="13"/>
        <v>0</v>
      </c>
      <c r="AI17" s="192">
        <f t="shared" si="13"/>
        <v>0</v>
      </c>
      <c r="AJ17" s="192">
        <f t="shared" si="13"/>
        <v>0</v>
      </c>
      <c r="AK17" s="189"/>
      <c r="AL17" s="190" t="s">
        <v>381</v>
      </c>
      <c r="AM17" s="285" t="s">
        <v>245</v>
      </c>
      <c r="AN17" s="189">
        <v>0</v>
      </c>
      <c r="AO17" s="192">
        <f t="shared" si="9"/>
        <v>0</v>
      </c>
      <c r="AP17" s="189">
        <v>0</v>
      </c>
      <c r="AQ17" s="189">
        <v>0</v>
      </c>
      <c r="AR17" s="192">
        <f t="shared" si="10"/>
        <v>0</v>
      </c>
      <c r="AS17" s="189">
        <v>0</v>
      </c>
      <c r="AT17" s="189"/>
      <c r="AU17" s="190" t="s">
        <v>381</v>
      </c>
      <c r="AV17" s="285" t="s">
        <v>245</v>
      </c>
      <c r="AW17" s="192">
        <f t="shared" si="3"/>
        <v>1000</v>
      </c>
      <c r="AX17" s="192">
        <f t="shared" si="3"/>
        <v>3000</v>
      </c>
      <c r="AY17" s="192">
        <f t="shared" si="3"/>
        <v>2000</v>
      </c>
      <c r="AZ17" s="192">
        <f t="shared" si="14"/>
        <v>0</v>
      </c>
      <c r="BA17" s="192">
        <f t="shared" si="14"/>
        <v>0</v>
      </c>
      <c r="BB17" s="192">
        <f t="shared" si="14"/>
        <v>0</v>
      </c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</row>
    <row r="18" spans="1:67" ht="18" customHeight="1">
      <c r="A18" s="189"/>
      <c r="B18" s="190" t="s">
        <v>382</v>
      </c>
      <c r="C18" s="285" t="s">
        <v>29</v>
      </c>
      <c r="D18" s="189">
        <v>0</v>
      </c>
      <c r="E18" s="192">
        <f t="shared" si="6"/>
        <v>0</v>
      </c>
      <c r="F18" s="189">
        <v>0</v>
      </c>
      <c r="G18" s="189">
        <v>0</v>
      </c>
      <c r="H18" s="192">
        <f t="shared" si="15"/>
        <v>0</v>
      </c>
      <c r="I18" s="189">
        <v>0</v>
      </c>
      <c r="J18" s="189"/>
      <c r="K18" s="190" t="s">
        <v>382</v>
      </c>
      <c r="L18" s="285" t="s">
        <v>29</v>
      </c>
      <c r="M18" s="189">
        <v>1760</v>
      </c>
      <c r="N18" s="192">
        <f t="shared" si="11"/>
        <v>1760</v>
      </c>
      <c r="O18" s="189">
        <v>0</v>
      </c>
      <c r="P18" s="189">
        <v>0</v>
      </c>
      <c r="Q18" s="192">
        <f t="shared" si="7"/>
        <v>0</v>
      </c>
      <c r="R18" s="189">
        <v>0</v>
      </c>
      <c r="S18" s="189"/>
      <c r="T18" s="190" t="s">
        <v>382</v>
      </c>
      <c r="U18" s="285" t="s">
        <v>29</v>
      </c>
      <c r="V18" s="192">
        <f t="shared" si="5"/>
        <v>1760</v>
      </c>
      <c r="W18" s="192">
        <f t="shared" si="5"/>
        <v>1760</v>
      </c>
      <c r="X18" s="192">
        <f t="shared" si="5"/>
        <v>0</v>
      </c>
      <c r="Y18" s="189">
        <v>0</v>
      </c>
      <c r="Z18" s="192">
        <f t="shared" si="12"/>
        <v>0</v>
      </c>
      <c r="AA18" s="189">
        <v>0</v>
      </c>
      <c r="AB18" s="189"/>
      <c r="AC18" s="190" t="s">
        <v>382</v>
      </c>
      <c r="AD18" s="285" t="s">
        <v>29</v>
      </c>
      <c r="AE18" s="189">
        <v>0</v>
      </c>
      <c r="AF18" s="192">
        <f t="shared" si="8"/>
        <v>0</v>
      </c>
      <c r="AG18" s="189">
        <v>0</v>
      </c>
      <c r="AH18" s="192">
        <f t="shared" si="13"/>
        <v>0</v>
      </c>
      <c r="AI18" s="192">
        <f t="shared" si="13"/>
        <v>0</v>
      </c>
      <c r="AJ18" s="192">
        <f t="shared" si="13"/>
        <v>0</v>
      </c>
      <c r="AK18" s="189"/>
      <c r="AL18" s="190" t="s">
        <v>382</v>
      </c>
      <c r="AM18" s="285" t="s">
        <v>29</v>
      </c>
      <c r="AN18" s="189">
        <v>0</v>
      </c>
      <c r="AO18" s="192">
        <f t="shared" si="9"/>
        <v>0</v>
      </c>
      <c r="AP18" s="189">
        <v>0</v>
      </c>
      <c r="AQ18" s="189">
        <v>0</v>
      </c>
      <c r="AR18" s="192">
        <f t="shared" si="10"/>
        <v>0</v>
      </c>
      <c r="AS18" s="189">
        <v>0</v>
      </c>
      <c r="AT18" s="189"/>
      <c r="AU18" s="190" t="s">
        <v>382</v>
      </c>
      <c r="AV18" s="285" t="s">
        <v>29</v>
      </c>
      <c r="AW18" s="192">
        <f t="shared" si="3"/>
        <v>1760</v>
      </c>
      <c r="AX18" s="192">
        <f t="shared" si="3"/>
        <v>1760</v>
      </c>
      <c r="AY18" s="192">
        <f t="shared" si="3"/>
        <v>0</v>
      </c>
      <c r="AZ18" s="192">
        <f t="shared" si="14"/>
        <v>0</v>
      </c>
      <c r="BA18" s="192">
        <f t="shared" si="14"/>
        <v>0</v>
      </c>
      <c r="BB18" s="192">
        <f t="shared" si="14"/>
        <v>0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</row>
    <row r="19" spans="1:67" ht="18" customHeight="1">
      <c r="A19" s="189"/>
      <c r="B19" s="190" t="s">
        <v>384</v>
      </c>
      <c r="C19" s="285" t="s">
        <v>532</v>
      </c>
      <c r="D19" s="189">
        <v>0</v>
      </c>
      <c r="E19" s="192">
        <f t="shared" si="6"/>
        <v>0</v>
      </c>
      <c r="F19" s="189">
        <v>0</v>
      </c>
      <c r="G19" s="189">
        <v>0</v>
      </c>
      <c r="H19" s="192">
        <f t="shared" si="15"/>
        <v>0</v>
      </c>
      <c r="I19" s="189">
        <v>0</v>
      </c>
      <c r="J19" s="189"/>
      <c r="K19" s="190" t="s">
        <v>384</v>
      </c>
      <c r="L19" s="285" t="s">
        <v>532</v>
      </c>
      <c r="M19" s="189">
        <v>2500</v>
      </c>
      <c r="N19" s="192">
        <f t="shared" si="11"/>
        <v>2500</v>
      </c>
      <c r="O19" s="189">
        <v>0</v>
      </c>
      <c r="P19" s="189">
        <v>0</v>
      </c>
      <c r="Q19" s="192">
        <f t="shared" si="7"/>
        <v>0</v>
      </c>
      <c r="R19" s="189">
        <v>0</v>
      </c>
      <c r="S19" s="189"/>
      <c r="T19" s="190" t="s">
        <v>384</v>
      </c>
      <c r="U19" s="285" t="s">
        <v>532</v>
      </c>
      <c r="V19" s="192">
        <f aca="true" t="shared" si="16" ref="V19:V31">(M19-P19)</f>
        <v>2500</v>
      </c>
      <c r="W19" s="192">
        <f aca="true" t="shared" si="17" ref="W19:W31">(N19-Q19)</f>
        <v>2500</v>
      </c>
      <c r="X19" s="192">
        <f aca="true" t="shared" si="18" ref="X19:X31">(O19-R19)</f>
        <v>0</v>
      </c>
      <c r="Y19" s="189">
        <v>0</v>
      </c>
      <c r="Z19" s="192">
        <f t="shared" si="12"/>
        <v>0</v>
      </c>
      <c r="AA19" s="189">
        <v>0</v>
      </c>
      <c r="AB19" s="189"/>
      <c r="AC19" s="190" t="s">
        <v>384</v>
      </c>
      <c r="AD19" s="285" t="s">
        <v>532</v>
      </c>
      <c r="AE19" s="189">
        <v>0</v>
      </c>
      <c r="AF19" s="192">
        <f t="shared" si="8"/>
        <v>0</v>
      </c>
      <c r="AG19" s="189">
        <v>0</v>
      </c>
      <c r="AH19" s="192">
        <f t="shared" si="13"/>
        <v>0</v>
      </c>
      <c r="AI19" s="192">
        <f t="shared" si="13"/>
        <v>0</v>
      </c>
      <c r="AJ19" s="192">
        <f t="shared" si="13"/>
        <v>0</v>
      </c>
      <c r="AK19" s="189"/>
      <c r="AL19" s="190" t="s">
        <v>384</v>
      </c>
      <c r="AM19" s="285" t="s">
        <v>532</v>
      </c>
      <c r="AN19" s="189">
        <v>0</v>
      </c>
      <c r="AO19" s="192">
        <f t="shared" si="9"/>
        <v>0</v>
      </c>
      <c r="AP19" s="189">
        <v>0</v>
      </c>
      <c r="AQ19" s="189">
        <v>0</v>
      </c>
      <c r="AR19" s="192">
        <f t="shared" si="10"/>
        <v>0</v>
      </c>
      <c r="AS19" s="189">
        <v>0</v>
      </c>
      <c r="AT19" s="189"/>
      <c r="AU19" s="190" t="s">
        <v>384</v>
      </c>
      <c r="AV19" s="285" t="s">
        <v>532</v>
      </c>
      <c r="AW19" s="192">
        <f t="shared" si="3"/>
        <v>2500</v>
      </c>
      <c r="AX19" s="192">
        <f t="shared" si="3"/>
        <v>2500</v>
      </c>
      <c r="AY19" s="192">
        <f t="shared" si="3"/>
        <v>0</v>
      </c>
      <c r="AZ19" s="192">
        <f t="shared" si="14"/>
        <v>0</v>
      </c>
      <c r="BA19" s="192">
        <f t="shared" si="14"/>
        <v>0</v>
      </c>
      <c r="BB19" s="192">
        <f t="shared" si="14"/>
        <v>0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</row>
    <row r="20" spans="1:67" ht="18" customHeight="1">
      <c r="A20" s="189"/>
      <c r="B20" s="190" t="s">
        <v>476</v>
      </c>
      <c r="C20" s="285" t="s">
        <v>371</v>
      </c>
      <c r="D20" s="189">
        <v>0</v>
      </c>
      <c r="E20" s="192">
        <f t="shared" si="6"/>
        <v>0</v>
      </c>
      <c r="F20" s="189">
        <v>0</v>
      </c>
      <c r="G20" s="189">
        <v>0</v>
      </c>
      <c r="H20" s="192">
        <f t="shared" si="15"/>
        <v>0</v>
      </c>
      <c r="I20" s="189">
        <v>0</v>
      </c>
      <c r="J20" s="189"/>
      <c r="K20" s="190" t="s">
        <v>476</v>
      </c>
      <c r="L20" s="285" t="s">
        <v>371</v>
      </c>
      <c r="M20" s="189">
        <v>1000</v>
      </c>
      <c r="N20" s="192">
        <f t="shared" si="11"/>
        <v>1000</v>
      </c>
      <c r="O20" s="189">
        <v>0</v>
      </c>
      <c r="P20" s="189">
        <v>0</v>
      </c>
      <c r="Q20" s="192">
        <f t="shared" si="7"/>
        <v>0</v>
      </c>
      <c r="R20" s="189">
        <v>0</v>
      </c>
      <c r="S20" s="189"/>
      <c r="T20" s="190" t="s">
        <v>476</v>
      </c>
      <c r="U20" s="285" t="s">
        <v>371</v>
      </c>
      <c r="V20" s="192">
        <f t="shared" si="16"/>
        <v>1000</v>
      </c>
      <c r="W20" s="192">
        <f t="shared" si="17"/>
        <v>1000</v>
      </c>
      <c r="X20" s="192">
        <f t="shared" si="18"/>
        <v>0</v>
      </c>
      <c r="Y20" s="189">
        <v>0</v>
      </c>
      <c r="Z20" s="192">
        <f t="shared" si="12"/>
        <v>0</v>
      </c>
      <c r="AA20" s="189">
        <v>0</v>
      </c>
      <c r="AB20" s="189"/>
      <c r="AC20" s="190" t="s">
        <v>476</v>
      </c>
      <c r="AD20" s="285" t="s">
        <v>371</v>
      </c>
      <c r="AE20" s="189">
        <v>0</v>
      </c>
      <c r="AF20" s="192">
        <f t="shared" si="8"/>
        <v>0</v>
      </c>
      <c r="AG20" s="189">
        <v>0</v>
      </c>
      <c r="AH20" s="192">
        <f t="shared" si="13"/>
        <v>0</v>
      </c>
      <c r="AI20" s="192">
        <f t="shared" si="13"/>
        <v>0</v>
      </c>
      <c r="AJ20" s="192">
        <f t="shared" si="13"/>
        <v>0</v>
      </c>
      <c r="AK20" s="189"/>
      <c r="AL20" s="190" t="s">
        <v>476</v>
      </c>
      <c r="AM20" s="285" t="s">
        <v>371</v>
      </c>
      <c r="AN20" s="189">
        <v>0</v>
      </c>
      <c r="AO20" s="192">
        <f t="shared" si="9"/>
        <v>0</v>
      </c>
      <c r="AP20" s="189">
        <v>0</v>
      </c>
      <c r="AQ20" s="189">
        <v>0</v>
      </c>
      <c r="AR20" s="192">
        <f t="shared" si="10"/>
        <v>0</v>
      </c>
      <c r="AS20" s="189">
        <v>0</v>
      </c>
      <c r="AT20" s="189"/>
      <c r="AU20" s="190" t="s">
        <v>476</v>
      </c>
      <c r="AV20" s="285" t="s">
        <v>371</v>
      </c>
      <c r="AW20" s="192">
        <f aca="true" t="shared" si="19" ref="AW20:AW31">(D20+G20+M20+Y20+AN20+AQ20)</f>
        <v>1000</v>
      </c>
      <c r="AX20" s="192">
        <f aca="true" t="shared" si="20" ref="AX20:AX31">(E20+H20+N20+Z20+AO20+AR20)</f>
        <v>1000</v>
      </c>
      <c r="AY20" s="192">
        <f aca="true" t="shared" si="21" ref="AY20:AY31">(F20+I20+O20+AA20+AP20+AS20)</f>
        <v>0</v>
      </c>
      <c r="AZ20" s="192">
        <f aca="true" t="shared" si="22" ref="AZ20:AZ31">(AE20+AN20+AQ20)</f>
        <v>0</v>
      </c>
      <c r="BA20" s="192">
        <f t="shared" si="14"/>
        <v>0</v>
      </c>
      <c r="BB20" s="192">
        <f aca="true" t="shared" si="23" ref="BB20:BB31">(AG20+AP20+AS20)</f>
        <v>0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</row>
    <row r="21" spans="1:67" ht="18" customHeight="1">
      <c r="A21" s="189"/>
      <c r="B21" s="190" t="s">
        <v>477</v>
      </c>
      <c r="C21" s="285" t="s">
        <v>533</v>
      </c>
      <c r="D21" s="189">
        <v>0</v>
      </c>
      <c r="E21" s="192">
        <f aca="true" t="shared" si="24" ref="E21:E39">(D21+F21)</f>
        <v>0</v>
      </c>
      <c r="F21" s="189">
        <v>0</v>
      </c>
      <c r="G21" s="189">
        <v>0</v>
      </c>
      <c r="H21" s="192">
        <f t="shared" si="15"/>
        <v>0</v>
      </c>
      <c r="I21" s="189">
        <v>0</v>
      </c>
      <c r="J21" s="189"/>
      <c r="K21" s="190" t="s">
        <v>477</v>
      </c>
      <c r="L21" s="285" t="s">
        <v>533</v>
      </c>
      <c r="M21" s="189">
        <v>4000</v>
      </c>
      <c r="N21" s="192">
        <f t="shared" si="11"/>
        <v>4000</v>
      </c>
      <c r="O21" s="189">
        <v>0</v>
      </c>
      <c r="P21" s="189">
        <v>0</v>
      </c>
      <c r="Q21" s="192">
        <f aca="true" t="shared" si="25" ref="Q21:Q39">(P21+R21)</f>
        <v>0</v>
      </c>
      <c r="R21" s="189">
        <v>0</v>
      </c>
      <c r="S21" s="189"/>
      <c r="T21" s="190" t="s">
        <v>477</v>
      </c>
      <c r="U21" s="285" t="s">
        <v>533</v>
      </c>
      <c r="V21" s="192">
        <f t="shared" si="16"/>
        <v>4000</v>
      </c>
      <c r="W21" s="192">
        <f t="shared" si="17"/>
        <v>4000</v>
      </c>
      <c r="X21" s="192">
        <f t="shared" si="18"/>
        <v>0</v>
      </c>
      <c r="Y21" s="189">
        <v>0</v>
      </c>
      <c r="Z21" s="192">
        <f t="shared" si="12"/>
        <v>0</v>
      </c>
      <c r="AA21" s="189">
        <v>0</v>
      </c>
      <c r="AB21" s="189"/>
      <c r="AC21" s="190" t="s">
        <v>477</v>
      </c>
      <c r="AD21" s="285" t="s">
        <v>533</v>
      </c>
      <c r="AE21" s="189">
        <v>0</v>
      </c>
      <c r="AF21" s="192">
        <f t="shared" si="8"/>
        <v>0</v>
      </c>
      <c r="AG21" s="189">
        <v>0</v>
      </c>
      <c r="AH21" s="192">
        <f t="shared" si="13"/>
        <v>0</v>
      </c>
      <c r="AI21" s="192">
        <f t="shared" si="13"/>
        <v>0</v>
      </c>
      <c r="AJ21" s="192">
        <f t="shared" si="13"/>
        <v>0</v>
      </c>
      <c r="AK21" s="189"/>
      <c r="AL21" s="190" t="s">
        <v>477</v>
      </c>
      <c r="AM21" s="285" t="s">
        <v>533</v>
      </c>
      <c r="AN21" s="189">
        <v>0</v>
      </c>
      <c r="AO21" s="192">
        <f t="shared" si="9"/>
        <v>0</v>
      </c>
      <c r="AP21" s="189">
        <v>0</v>
      </c>
      <c r="AQ21" s="189">
        <v>0</v>
      </c>
      <c r="AR21" s="192">
        <f aca="true" t="shared" si="26" ref="AR21:AR39">(AQ21+AS21)</f>
        <v>0</v>
      </c>
      <c r="AS21" s="189">
        <v>0</v>
      </c>
      <c r="AT21" s="189"/>
      <c r="AU21" s="190" t="s">
        <v>477</v>
      </c>
      <c r="AV21" s="285" t="s">
        <v>533</v>
      </c>
      <c r="AW21" s="192">
        <f t="shared" si="19"/>
        <v>4000</v>
      </c>
      <c r="AX21" s="192">
        <f t="shared" si="20"/>
        <v>4000</v>
      </c>
      <c r="AY21" s="192">
        <f t="shared" si="21"/>
        <v>0</v>
      </c>
      <c r="AZ21" s="192">
        <f t="shared" si="22"/>
        <v>0</v>
      </c>
      <c r="BA21" s="192">
        <f t="shared" si="14"/>
        <v>0</v>
      </c>
      <c r="BB21" s="192">
        <f t="shared" si="23"/>
        <v>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</row>
    <row r="22" spans="1:67" ht="18" customHeight="1">
      <c r="A22" s="189"/>
      <c r="B22" s="190" t="s">
        <v>478</v>
      </c>
      <c r="C22" s="285" t="s">
        <v>255</v>
      </c>
      <c r="D22" s="189">
        <v>0</v>
      </c>
      <c r="E22" s="192">
        <f t="shared" si="24"/>
        <v>0</v>
      </c>
      <c r="F22" s="189">
        <v>0</v>
      </c>
      <c r="G22" s="189">
        <v>0</v>
      </c>
      <c r="H22" s="192">
        <f t="shared" si="15"/>
        <v>0</v>
      </c>
      <c r="I22" s="189">
        <v>0</v>
      </c>
      <c r="J22" s="189"/>
      <c r="K22" s="190" t="s">
        <v>478</v>
      </c>
      <c r="L22" s="285" t="s">
        <v>255</v>
      </c>
      <c r="M22" s="189">
        <v>3000</v>
      </c>
      <c r="N22" s="192">
        <f t="shared" si="11"/>
        <v>3000</v>
      </c>
      <c r="O22" s="189">
        <v>0</v>
      </c>
      <c r="P22" s="189">
        <v>0</v>
      </c>
      <c r="Q22" s="192">
        <f t="shared" si="25"/>
        <v>0</v>
      </c>
      <c r="R22" s="189">
        <v>0</v>
      </c>
      <c r="S22" s="189"/>
      <c r="T22" s="190" t="s">
        <v>478</v>
      </c>
      <c r="U22" s="285" t="s">
        <v>255</v>
      </c>
      <c r="V22" s="192">
        <f t="shared" si="16"/>
        <v>3000</v>
      </c>
      <c r="W22" s="192">
        <f t="shared" si="17"/>
        <v>3000</v>
      </c>
      <c r="X22" s="192">
        <f t="shared" si="18"/>
        <v>0</v>
      </c>
      <c r="Y22" s="189">
        <v>0</v>
      </c>
      <c r="Z22" s="192">
        <f t="shared" si="12"/>
        <v>0</v>
      </c>
      <c r="AA22" s="189">
        <v>0</v>
      </c>
      <c r="AB22" s="189"/>
      <c r="AC22" s="190" t="s">
        <v>478</v>
      </c>
      <c r="AD22" s="285" t="s">
        <v>255</v>
      </c>
      <c r="AE22" s="189">
        <v>0</v>
      </c>
      <c r="AF22" s="192">
        <f t="shared" si="8"/>
        <v>0</v>
      </c>
      <c r="AG22" s="189">
        <v>0</v>
      </c>
      <c r="AH22" s="192">
        <f t="shared" si="13"/>
        <v>0</v>
      </c>
      <c r="AI22" s="192">
        <f t="shared" si="13"/>
        <v>0</v>
      </c>
      <c r="AJ22" s="192">
        <f t="shared" si="13"/>
        <v>0</v>
      </c>
      <c r="AK22" s="189"/>
      <c r="AL22" s="190" t="s">
        <v>478</v>
      </c>
      <c r="AM22" s="285" t="s">
        <v>255</v>
      </c>
      <c r="AN22" s="189">
        <v>0</v>
      </c>
      <c r="AO22" s="192">
        <f t="shared" si="9"/>
        <v>0</v>
      </c>
      <c r="AP22" s="189">
        <v>0</v>
      </c>
      <c r="AQ22" s="189">
        <v>0</v>
      </c>
      <c r="AR22" s="192">
        <f t="shared" si="26"/>
        <v>0</v>
      </c>
      <c r="AS22" s="189">
        <v>0</v>
      </c>
      <c r="AT22" s="189"/>
      <c r="AU22" s="190" t="s">
        <v>478</v>
      </c>
      <c r="AV22" s="285" t="s">
        <v>255</v>
      </c>
      <c r="AW22" s="192">
        <f t="shared" si="19"/>
        <v>3000</v>
      </c>
      <c r="AX22" s="192">
        <f t="shared" si="20"/>
        <v>3000</v>
      </c>
      <c r="AY22" s="192">
        <f t="shared" si="21"/>
        <v>0</v>
      </c>
      <c r="AZ22" s="192">
        <f t="shared" si="22"/>
        <v>0</v>
      </c>
      <c r="BA22" s="192">
        <f t="shared" si="14"/>
        <v>0</v>
      </c>
      <c r="BB22" s="192">
        <f t="shared" si="23"/>
        <v>0</v>
      </c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</row>
    <row r="23" spans="1:67" ht="18" customHeight="1">
      <c r="A23" s="189"/>
      <c r="B23" s="190" t="s">
        <v>479</v>
      </c>
      <c r="C23" s="285" t="s">
        <v>256</v>
      </c>
      <c r="D23" s="189">
        <v>0</v>
      </c>
      <c r="E23" s="192">
        <f t="shared" si="24"/>
        <v>0</v>
      </c>
      <c r="F23" s="189">
        <v>0</v>
      </c>
      <c r="G23" s="189">
        <v>0</v>
      </c>
      <c r="H23" s="192">
        <f t="shared" si="15"/>
        <v>0</v>
      </c>
      <c r="I23" s="189">
        <v>0</v>
      </c>
      <c r="J23" s="189"/>
      <c r="K23" s="190" t="s">
        <v>479</v>
      </c>
      <c r="L23" s="285" t="s">
        <v>256</v>
      </c>
      <c r="M23" s="189">
        <v>3000</v>
      </c>
      <c r="N23" s="192">
        <f aca="true" t="shared" si="27" ref="N23:N39">(M23+O23)</f>
        <v>3000</v>
      </c>
      <c r="O23" s="189">
        <v>0</v>
      </c>
      <c r="P23" s="189">
        <v>0</v>
      </c>
      <c r="Q23" s="192">
        <f t="shared" si="25"/>
        <v>0</v>
      </c>
      <c r="R23" s="189">
        <v>0</v>
      </c>
      <c r="S23" s="189"/>
      <c r="T23" s="190" t="s">
        <v>479</v>
      </c>
      <c r="U23" s="285" t="s">
        <v>256</v>
      </c>
      <c r="V23" s="192">
        <f t="shared" si="16"/>
        <v>3000</v>
      </c>
      <c r="W23" s="192">
        <f t="shared" si="17"/>
        <v>3000</v>
      </c>
      <c r="X23" s="192">
        <f t="shared" si="18"/>
        <v>0</v>
      </c>
      <c r="Y23" s="189">
        <v>0</v>
      </c>
      <c r="Z23" s="192">
        <f aca="true" t="shared" si="28" ref="Z23:Z28">(Y23+AA23)</f>
        <v>0</v>
      </c>
      <c r="AA23" s="189">
        <v>0</v>
      </c>
      <c r="AB23" s="189"/>
      <c r="AC23" s="190" t="s">
        <v>479</v>
      </c>
      <c r="AD23" s="285" t="s">
        <v>256</v>
      </c>
      <c r="AE23" s="189">
        <v>0</v>
      </c>
      <c r="AF23" s="192">
        <f aca="true" t="shared" si="29" ref="AF23:AF28">(AE23+AG23)</f>
        <v>0</v>
      </c>
      <c r="AG23" s="189">
        <v>0</v>
      </c>
      <c r="AH23" s="192">
        <f aca="true" t="shared" si="30" ref="AH23:AH29">(Y23-AE23)</f>
        <v>0</v>
      </c>
      <c r="AI23" s="192">
        <f aca="true" t="shared" si="31" ref="AI23:AI29">(Z23-AF23)</f>
        <v>0</v>
      </c>
      <c r="AJ23" s="192">
        <f aca="true" t="shared" si="32" ref="AJ23:AJ29">(AA23-AG23)</f>
        <v>0</v>
      </c>
      <c r="AK23" s="189"/>
      <c r="AL23" s="190" t="s">
        <v>479</v>
      </c>
      <c r="AM23" s="285" t="s">
        <v>256</v>
      </c>
      <c r="AN23" s="189">
        <v>0</v>
      </c>
      <c r="AO23" s="192">
        <f t="shared" si="9"/>
        <v>0</v>
      </c>
      <c r="AP23" s="189">
        <v>0</v>
      </c>
      <c r="AQ23" s="189">
        <v>0</v>
      </c>
      <c r="AR23" s="192">
        <f t="shared" si="26"/>
        <v>0</v>
      </c>
      <c r="AS23" s="189">
        <v>0</v>
      </c>
      <c r="AT23" s="189"/>
      <c r="AU23" s="190" t="s">
        <v>479</v>
      </c>
      <c r="AV23" s="285" t="s">
        <v>256</v>
      </c>
      <c r="AW23" s="192">
        <f t="shared" si="19"/>
        <v>3000</v>
      </c>
      <c r="AX23" s="192">
        <f t="shared" si="20"/>
        <v>3000</v>
      </c>
      <c r="AY23" s="192">
        <f t="shared" si="21"/>
        <v>0</v>
      </c>
      <c r="AZ23" s="192">
        <f t="shared" si="22"/>
        <v>0</v>
      </c>
      <c r="BA23" s="192">
        <f t="shared" si="14"/>
        <v>0</v>
      </c>
      <c r="BB23" s="192">
        <f t="shared" si="23"/>
        <v>0</v>
      </c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</row>
    <row r="24" spans="1:67" ht="18" customHeight="1">
      <c r="A24" s="189"/>
      <c r="B24" s="190" t="s">
        <v>480</v>
      </c>
      <c r="C24" s="285" t="s">
        <v>534</v>
      </c>
      <c r="D24" s="189">
        <v>0</v>
      </c>
      <c r="E24" s="192">
        <f>(D24+F24)</f>
        <v>0</v>
      </c>
      <c r="F24" s="189">
        <v>0</v>
      </c>
      <c r="G24" s="189">
        <v>0</v>
      </c>
      <c r="H24" s="192">
        <f t="shared" si="15"/>
        <v>0</v>
      </c>
      <c r="I24" s="189">
        <v>0</v>
      </c>
      <c r="J24" s="189"/>
      <c r="K24" s="190" t="s">
        <v>480</v>
      </c>
      <c r="L24" s="285" t="s">
        <v>534</v>
      </c>
      <c r="M24" s="189">
        <v>500</v>
      </c>
      <c r="N24" s="192">
        <f>(M24+O24)</f>
        <v>500</v>
      </c>
      <c r="O24" s="189">
        <v>0</v>
      </c>
      <c r="P24" s="189">
        <v>0</v>
      </c>
      <c r="Q24" s="192">
        <f>(P24+R24)</f>
        <v>0</v>
      </c>
      <c r="R24" s="189">
        <v>0</v>
      </c>
      <c r="S24" s="189"/>
      <c r="T24" s="190" t="s">
        <v>480</v>
      </c>
      <c r="U24" s="285" t="s">
        <v>534</v>
      </c>
      <c r="V24" s="192">
        <f t="shared" si="16"/>
        <v>500</v>
      </c>
      <c r="W24" s="192">
        <f t="shared" si="17"/>
        <v>500</v>
      </c>
      <c r="X24" s="192">
        <f t="shared" si="18"/>
        <v>0</v>
      </c>
      <c r="Y24" s="189">
        <v>0</v>
      </c>
      <c r="Z24" s="192">
        <f t="shared" si="28"/>
        <v>0</v>
      </c>
      <c r="AA24" s="189">
        <v>0</v>
      </c>
      <c r="AB24" s="189"/>
      <c r="AC24" s="190" t="s">
        <v>480</v>
      </c>
      <c r="AD24" s="285" t="s">
        <v>534</v>
      </c>
      <c r="AE24" s="189">
        <v>0</v>
      </c>
      <c r="AF24" s="192">
        <f t="shared" si="29"/>
        <v>0</v>
      </c>
      <c r="AG24" s="189">
        <v>0</v>
      </c>
      <c r="AH24" s="192">
        <f t="shared" si="30"/>
        <v>0</v>
      </c>
      <c r="AI24" s="192">
        <f t="shared" si="31"/>
        <v>0</v>
      </c>
      <c r="AJ24" s="192">
        <f t="shared" si="32"/>
        <v>0</v>
      </c>
      <c r="AK24" s="189"/>
      <c r="AL24" s="190" t="s">
        <v>480</v>
      </c>
      <c r="AM24" s="285" t="s">
        <v>534</v>
      </c>
      <c r="AN24" s="189">
        <v>0</v>
      </c>
      <c r="AO24" s="192">
        <f>(AN24+AP24)</f>
        <v>0</v>
      </c>
      <c r="AP24" s="189">
        <v>0</v>
      </c>
      <c r="AQ24" s="189">
        <v>0</v>
      </c>
      <c r="AR24" s="192">
        <f>(AQ24+AS24)</f>
        <v>0</v>
      </c>
      <c r="AS24" s="189">
        <v>0</v>
      </c>
      <c r="AT24" s="189"/>
      <c r="AU24" s="190" t="s">
        <v>480</v>
      </c>
      <c r="AV24" s="285" t="s">
        <v>534</v>
      </c>
      <c r="AW24" s="192">
        <f t="shared" si="19"/>
        <v>500</v>
      </c>
      <c r="AX24" s="192">
        <f t="shared" si="20"/>
        <v>500</v>
      </c>
      <c r="AY24" s="192">
        <f t="shared" si="21"/>
        <v>0</v>
      </c>
      <c r="AZ24" s="192">
        <f t="shared" si="22"/>
        <v>0</v>
      </c>
      <c r="BA24" s="192">
        <f t="shared" si="14"/>
        <v>0</v>
      </c>
      <c r="BB24" s="192">
        <f t="shared" si="23"/>
        <v>0</v>
      </c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</row>
    <row r="25" spans="1:67" ht="18" customHeight="1">
      <c r="A25" s="189"/>
      <c r="B25" s="190" t="s">
        <v>481</v>
      </c>
      <c r="C25" s="285" t="s">
        <v>535</v>
      </c>
      <c r="D25" s="189">
        <v>0</v>
      </c>
      <c r="E25" s="192">
        <f>(D25+F25)</f>
        <v>0</v>
      </c>
      <c r="F25" s="189">
        <v>0</v>
      </c>
      <c r="G25" s="189">
        <v>0</v>
      </c>
      <c r="H25" s="192">
        <f t="shared" si="15"/>
        <v>0</v>
      </c>
      <c r="I25" s="189">
        <v>0</v>
      </c>
      <c r="J25" s="189"/>
      <c r="K25" s="190" t="s">
        <v>481</v>
      </c>
      <c r="L25" s="285" t="s">
        <v>535</v>
      </c>
      <c r="M25" s="189">
        <v>350</v>
      </c>
      <c r="N25" s="192">
        <f>(M25+O25)</f>
        <v>350</v>
      </c>
      <c r="O25" s="189">
        <v>0</v>
      </c>
      <c r="P25" s="189">
        <v>0</v>
      </c>
      <c r="Q25" s="192">
        <f>(P25+R25)</f>
        <v>0</v>
      </c>
      <c r="R25" s="189">
        <v>0</v>
      </c>
      <c r="S25" s="189"/>
      <c r="T25" s="190" t="s">
        <v>481</v>
      </c>
      <c r="U25" s="285" t="s">
        <v>535</v>
      </c>
      <c r="V25" s="192">
        <f t="shared" si="16"/>
        <v>350</v>
      </c>
      <c r="W25" s="192">
        <f t="shared" si="17"/>
        <v>350</v>
      </c>
      <c r="X25" s="192">
        <f t="shared" si="18"/>
        <v>0</v>
      </c>
      <c r="Y25" s="189">
        <v>0</v>
      </c>
      <c r="Z25" s="192">
        <f t="shared" si="28"/>
        <v>0</v>
      </c>
      <c r="AA25" s="189">
        <v>0</v>
      </c>
      <c r="AB25" s="189"/>
      <c r="AC25" s="190" t="s">
        <v>481</v>
      </c>
      <c r="AD25" s="285" t="s">
        <v>535</v>
      </c>
      <c r="AE25" s="189">
        <v>0</v>
      </c>
      <c r="AF25" s="192">
        <f t="shared" si="29"/>
        <v>0</v>
      </c>
      <c r="AG25" s="189">
        <v>0</v>
      </c>
      <c r="AH25" s="192">
        <f t="shared" si="30"/>
        <v>0</v>
      </c>
      <c r="AI25" s="192">
        <f t="shared" si="31"/>
        <v>0</v>
      </c>
      <c r="AJ25" s="192">
        <f t="shared" si="32"/>
        <v>0</v>
      </c>
      <c r="AK25" s="189"/>
      <c r="AL25" s="190" t="s">
        <v>481</v>
      </c>
      <c r="AM25" s="285" t="s">
        <v>535</v>
      </c>
      <c r="AN25" s="189">
        <v>0</v>
      </c>
      <c r="AO25" s="192">
        <f>(AN25+AP25)</f>
        <v>0</v>
      </c>
      <c r="AP25" s="189">
        <v>0</v>
      </c>
      <c r="AQ25" s="189">
        <v>0</v>
      </c>
      <c r="AR25" s="192">
        <f>(AQ25+AS25)</f>
        <v>0</v>
      </c>
      <c r="AS25" s="189">
        <v>0</v>
      </c>
      <c r="AT25" s="189"/>
      <c r="AU25" s="190" t="s">
        <v>481</v>
      </c>
      <c r="AV25" s="285" t="s">
        <v>535</v>
      </c>
      <c r="AW25" s="192">
        <f t="shared" si="19"/>
        <v>350</v>
      </c>
      <c r="AX25" s="192">
        <f t="shared" si="20"/>
        <v>350</v>
      </c>
      <c r="AY25" s="192">
        <f t="shared" si="21"/>
        <v>0</v>
      </c>
      <c r="AZ25" s="192">
        <f t="shared" si="22"/>
        <v>0</v>
      </c>
      <c r="BA25" s="192">
        <f t="shared" si="14"/>
        <v>0</v>
      </c>
      <c r="BB25" s="192">
        <f t="shared" si="23"/>
        <v>0</v>
      </c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</row>
    <row r="26" spans="1:67" ht="18" customHeight="1">
      <c r="A26" s="189"/>
      <c r="B26" s="190" t="s">
        <v>482</v>
      </c>
      <c r="C26" s="285" t="s">
        <v>246</v>
      </c>
      <c r="D26" s="189">
        <v>0</v>
      </c>
      <c r="E26" s="192">
        <f>(D26+F26)</f>
        <v>0</v>
      </c>
      <c r="F26" s="189">
        <v>0</v>
      </c>
      <c r="G26" s="189">
        <v>0</v>
      </c>
      <c r="H26" s="192">
        <f t="shared" si="15"/>
        <v>0</v>
      </c>
      <c r="I26" s="189">
        <v>0</v>
      </c>
      <c r="J26" s="189"/>
      <c r="K26" s="190" t="s">
        <v>482</v>
      </c>
      <c r="L26" s="285" t="s">
        <v>246</v>
      </c>
      <c r="M26" s="189">
        <v>1000</v>
      </c>
      <c r="N26" s="192">
        <f>(M26+O26)</f>
        <v>1000</v>
      </c>
      <c r="O26" s="189">
        <v>0</v>
      </c>
      <c r="P26" s="189">
        <v>0</v>
      </c>
      <c r="Q26" s="192">
        <f>(P26+R26)</f>
        <v>0</v>
      </c>
      <c r="R26" s="189">
        <v>0</v>
      </c>
      <c r="S26" s="189"/>
      <c r="T26" s="190" t="s">
        <v>482</v>
      </c>
      <c r="U26" s="285" t="s">
        <v>246</v>
      </c>
      <c r="V26" s="192">
        <f t="shared" si="16"/>
        <v>1000</v>
      </c>
      <c r="W26" s="192">
        <f t="shared" si="17"/>
        <v>1000</v>
      </c>
      <c r="X26" s="192">
        <f t="shared" si="18"/>
        <v>0</v>
      </c>
      <c r="Y26" s="189">
        <v>0</v>
      </c>
      <c r="Z26" s="192">
        <f t="shared" si="28"/>
        <v>0</v>
      </c>
      <c r="AA26" s="189">
        <v>0</v>
      </c>
      <c r="AB26" s="189"/>
      <c r="AC26" s="190" t="s">
        <v>482</v>
      </c>
      <c r="AD26" s="285" t="s">
        <v>246</v>
      </c>
      <c r="AE26" s="189">
        <v>0</v>
      </c>
      <c r="AF26" s="192">
        <f t="shared" si="29"/>
        <v>0</v>
      </c>
      <c r="AG26" s="189">
        <v>0</v>
      </c>
      <c r="AH26" s="192">
        <f t="shared" si="30"/>
        <v>0</v>
      </c>
      <c r="AI26" s="192">
        <f t="shared" si="31"/>
        <v>0</v>
      </c>
      <c r="AJ26" s="192">
        <f t="shared" si="32"/>
        <v>0</v>
      </c>
      <c r="AK26" s="189"/>
      <c r="AL26" s="190" t="s">
        <v>482</v>
      </c>
      <c r="AM26" s="285" t="s">
        <v>246</v>
      </c>
      <c r="AN26" s="189">
        <v>0</v>
      </c>
      <c r="AO26" s="192">
        <f>(AN26+AP26)</f>
        <v>0</v>
      </c>
      <c r="AP26" s="189">
        <v>0</v>
      </c>
      <c r="AQ26" s="189">
        <v>0</v>
      </c>
      <c r="AR26" s="192">
        <f>(AQ26+AS26)</f>
        <v>0</v>
      </c>
      <c r="AS26" s="189">
        <v>0</v>
      </c>
      <c r="AT26" s="189"/>
      <c r="AU26" s="190" t="s">
        <v>482</v>
      </c>
      <c r="AV26" s="285" t="s">
        <v>246</v>
      </c>
      <c r="AW26" s="192">
        <f t="shared" si="19"/>
        <v>1000</v>
      </c>
      <c r="AX26" s="192">
        <f t="shared" si="20"/>
        <v>1000</v>
      </c>
      <c r="AY26" s="192">
        <f t="shared" si="21"/>
        <v>0</v>
      </c>
      <c r="AZ26" s="192">
        <f t="shared" si="22"/>
        <v>0</v>
      </c>
      <c r="BA26" s="192">
        <f t="shared" si="14"/>
        <v>0</v>
      </c>
      <c r="BB26" s="192">
        <f t="shared" si="23"/>
        <v>0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</row>
    <row r="27" spans="1:67" ht="18" customHeight="1">
      <c r="A27" s="189"/>
      <c r="B27" s="190" t="s">
        <v>483</v>
      </c>
      <c r="C27" s="285" t="s">
        <v>27</v>
      </c>
      <c r="D27" s="189">
        <v>0</v>
      </c>
      <c r="E27" s="192">
        <f t="shared" si="24"/>
        <v>0</v>
      </c>
      <c r="F27" s="189">
        <v>0</v>
      </c>
      <c r="G27" s="189">
        <v>0</v>
      </c>
      <c r="H27" s="192">
        <f t="shared" si="15"/>
        <v>0</v>
      </c>
      <c r="I27" s="189">
        <v>0</v>
      </c>
      <c r="J27" s="189"/>
      <c r="K27" s="190" t="s">
        <v>483</v>
      </c>
      <c r="L27" s="285" t="s">
        <v>27</v>
      </c>
      <c r="M27" s="189">
        <v>3000</v>
      </c>
      <c r="N27" s="192">
        <f t="shared" si="27"/>
        <v>3279</v>
      </c>
      <c r="O27" s="189">
        <f>-585-1809+5337-989-1526-149</f>
        <v>279</v>
      </c>
      <c r="P27" s="189">
        <v>0</v>
      </c>
      <c r="Q27" s="192">
        <f t="shared" si="25"/>
        <v>0</v>
      </c>
      <c r="R27" s="189">
        <v>0</v>
      </c>
      <c r="S27" s="189"/>
      <c r="T27" s="190" t="s">
        <v>483</v>
      </c>
      <c r="U27" s="285" t="s">
        <v>27</v>
      </c>
      <c r="V27" s="192">
        <f t="shared" si="16"/>
        <v>3000</v>
      </c>
      <c r="W27" s="192">
        <f t="shared" si="17"/>
        <v>3279</v>
      </c>
      <c r="X27" s="192">
        <f t="shared" si="18"/>
        <v>279</v>
      </c>
      <c r="Y27" s="189">
        <v>0</v>
      </c>
      <c r="Z27" s="192">
        <f t="shared" si="28"/>
        <v>0</v>
      </c>
      <c r="AA27" s="189">
        <v>0</v>
      </c>
      <c r="AB27" s="189"/>
      <c r="AC27" s="190" t="s">
        <v>483</v>
      </c>
      <c r="AD27" s="285" t="s">
        <v>27</v>
      </c>
      <c r="AE27" s="189">
        <v>0</v>
      </c>
      <c r="AF27" s="192">
        <f t="shared" si="29"/>
        <v>0</v>
      </c>
      <c r="AG27" s="189">
        <v>0</v>
      </c>
      <c r="AH27" s="192">
        <f t="shared" si="30"/>
        <v>0</v>
      </c>
      <c r="AI27" s="192">
        <f t="shared" si="31"/>
        <v>0</v>
      </c>
      <c r="AJ27" s="192">
        <f t="shared" si="32"/>
        <v>0</v>
      </c>
      <c r="AK27" s="189"/>
      <c r="AL27" s="190" t="s">
        <v>483</v>
      </c>
      <c r="AM27" s="285" t="s">
        <v>27</v>
      </c>
      <c r="AN27" s="189">
        <v>0</v>
      </c>
      <c r="AO27" s="192">
        <f aca="true" t="shared" si="33" ref="AO27:AO39">(AN27+AP27)</f>
        <v>0</v>
      </c>
      <c r="AP27" s="189">
        <v>0</v>
      </c>
      <c r="AQ27" s="189">
        <v>0</v>
      </c>
      <c r="AR27" s="192">
        <f t="shared" si="26"/>
        <v>0</v>
      </c>
      <c r="AS27" s="189">
        <v>0</v>
      </c>
      <c r="AT27" s="189"/>
      <c r="AU27" s="190" t="s">
        <v>483</v>
      </c>
      <c r="AV27" s="285" t="s">
        <v>27</v>
      </c>
      <c r="AW27" s="192">
        <f t="shared" si="19"/>
        <v>3000</v>
      </c>
      <c r="AX27" s="192">
        <f t="shared" si="20"/>
        <v>3279</v>
      </c>
      <c r="AY27" s="192">
        <f t="shared" si="21"/>
        <v>279</v>
      </c>
      <c r="AZ27" s="192">
        <f t="shared" si="22"/>
        <v>0</v>
      </c>
      <c r="BA27" s="192">
        <f t="shared" si="14"/>
        <v>0</v>
      </c>
      <c r="BB27" s="192">
        <f t="shared" si="23"/>
        <v>0</v>
      </c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</row>
    <row r="28" spans="1:67" ht="18" customHeight="1">
      <c r="A28" s="189"/>
      <c r="B28" s="190" t="s">
        <v>484</v>
      </c>
      <c r="C28" s="285" t="s">
        <v>30</v>
      </c>
      <c r="D28" s="189">
        <v>0</v>
      </c>
      <c r="E28" s="192">
        <f>(D28+F28)</f>
        <v>0</v>
      </c>
      <c r="F28" s="189">
        <v>0</v>
      </c>
      <c r="G28" s="189">
        <v>0</v>
      </c>
      <c r="H28" s="192">
        <f>(G28+I28)</f>
        <v>0</v>
      </c>
      <c r="I28" s="189">
        <v>0</v>
      </c>
      <c r="J28" s="189"/>
      <c r="K28" s="190" t="s">
        <v>484</v>
      </c>
      <c r="L28" s="285" t="s">
        <v>30</v>
      </c>
      <c r="M28" s="189">
        <v>521</v>
      </c>
      <c r="N28" s="192">
        <f>(M28+O28)</f>
        <v>521</v>
      </c>
      <c r="O28" s="189">
        <v>0</v>
      </c>
      <c r="P28" s="189">
        <v>0</v>
      </c>
      <c r="Q28" s="192">
        <f>(P28+R28)</f>
        <v>0</v>
      </c>
      <c r="R28" s="189">
        <v>0</v>
      </c>
      <c r="S28" s="189"/>
      <c r="T28" s="190" t="s">
        <v>484</v>
      </c>
      <c r="U28" s="285" t="s">
        <v>30</v>
      </c>
      <c r="V28" s="192">
        <f>(M28-P28)</f>
        <v>521</v>
      </c>
      <c r="W28" s="192">
        <f>(N28-Q28)</f>
        <v>521</v>
      </c>
      <c r="X28" s="192">
        <f>(O28-R28)</f>
        <v>0</v>
      </c>
      <c r="Y28" s="189">
        <v>0</v>
      </c>
      <c r="Z28" s="192">
        <f t="shared" si="28"/>
        <v>0</v>
      </c>
      <c r="AA28" s="189">
        <v>0</v>
      </c>
      <c r="AB28" s="189"/>
      <c r="AC28" s="190" t="s">
        <v>484</v>
      </c>
      <c r="AD28" s="285" t="s">
        <v>30</v>
      </c>
      <c r="AE28" s="189">
        <v>0</v>
      </c>
      <c r="AF28" s="192">
        <f t="shared" si="29"/>
        <v>0</v>
      </c>
      <c r="AG28" s="189">
        <v>0</v>
      </c>
      <c r="AH28" s="192">
        <f>(Y28-AE28)</f>
        <v>0</v>
      </c>
      <c r="AI28" s="192">
        <f>(Z28-AF28)</f>
        <v>0</v>
      </c>
      <c r="AJ28" s="192">
        <f>(AA28-AG28)</f>
        <v>0</v>
      </c>
      <c r="AK28" s="189"/>
      <c r="AL28" s="190" t="s">
        <v>484</v>
      </c>
      <c r="AM28" s="285" t="s">
        <v>30</v>
      </c>
      <c r="AN28" s="189">
        <v>0</v>
      </c>
      <c r="AO28" s="192">
        <f>(AN28+AP28)</f>
        <v>0</v>
      </c>
      <c r="AP28" s="189">
        <v>0</v>
      </c>
      <c r="AQ28" s="189">
        <v>0</v>
      </c>
      <c r="AR28" s="192">
        <f>(AQ28+AS28)</f>
        <v>0</v>
      </c>
      <c r="AS28" s="189">
        <v>0</v>
      </c>
      <c r="AT28" s="189"/>
      <c r="AU28" s="190" t="s">
        <v>484</v>
      </c>
      <c r="AV28" s="285" t="s">
        <v>30</v>
      </c>
      <c r="AW28" s="192">
        <f>(D28+G28+M28+Y28+AN28+AQ28)</f>
        <v>521</v>
      </c>
      <c r="AX28" s="192">
        <f>(E28+H28+N28+Z28+AO28+AR28)</f>
        <v>521</v>
      </c>
      <c r="AY28" s="192">
        <f>(F28+I28+O28+AA28+AP28+AS28)</f>
        <v>0</v>
      </c>
      <c r="AZ28" s="192">
        <f>(AE28+AN28+AQ28)</f>
        <v>0</v>
      </c>
      <c r="BA28" s="192">
        <f>(AF28+AO28+AR28)</f>
        <v>0</v>
      </c>
      <c r="BB28" s="192">
        <f>(AG28+AP28+AS28)</f>
        <v>0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</row>
    <row r="29" spans="1:67" ht="18" customHeight="1">
      <c r="A29" s="189"/>
      <c r="B29" s="190" t="s">
        <v>485</v>
      </c>
      <c r="C29" s="285" t="s">
        <v>257</v>
      </c>
      <c r="D29" s="189">
        <v>0</v>
      </c>
      <c r="E29" s="192">
        <f>(D29+F29)</f>
        <v>0</v>
      </c>
      <c r="F29" s="189">
        <v>0</v>
      </c>
      <c r="G29" s="189">
        <v>0</v>
      </c>
      <c r="H29" s="192">
        <f t="shared" si="15"/>
        <v>0</v>
      </c>
      <c r="I29" s="189">
        <v>0</v>
      </c>
      <c r="J29" s="189"/>
      <c r="K29" s="190" t="s">
        <v>485</v>
      </c>
      <c r="L29" s="285" t="s">
        <v>257</v>
      </c>
      <c r="M29" s="189">
        <v>20436</v>
      </c>
      <c r="N29" s="192">
        <f>(M29+O29)</f>
        <v>20436</v>
      </c>
      <c r="O29" s="189">
        <v>0</v>
      </c>
      <c r="P29" s="189">
        <v>0</v>
      </c>
      <c r="Q29" s="192">
        <f>(P29+R29)</f>
        <v>0</v>
      </c>
      <c r="R29" s="189">
        <v>0</v>
      </c>
      <c r="S29" s="189"/>
      <c r="T29" s="190" t="s">
        <v>485</v>
      </c>
      <c r="U29" s="285" t="s">
        <v>257</v>
      </c>
      <c r="V29" s="192">
        <f t="shared" si="16"/>
        <v>20436</v>
      </c>
      <c r="W29" s="192">
        <f t="shared" si="17"/>
        <v>20436</v>
      </c>
      <c r="X29" s="192">
        <f t="shared" si="18"/>
        <v>0</v>
      </c>
      <c r="Y29" s="189">
        <v>0</v>
      </c>
      <c r="Z29" s="192">
        <f aca="true" t="shared" si="34" ref="Z29:Z39">(Y29+AA29)</f>
        <v>0</v>
      </c>
      <c r="AA29" s="189">
        <v>0</v>
      </c>
      <c r="AB29" s="189"/>
      <c r="AC29" s="190" t="s">
        <v>485</v>
      </c>
      <c r="AD29" s="285" t="s">
        <v>257</v>
      </c>
      <c r="AE29" s="189">
        <v>0</v>
      </c>
      <c r="AF29" s="192">
        <f aca="true" t="shared" si="35" ref="AF29:AF39">(AE29+AG29)</f>
        <v>0</v>
      </c>
      <c r="AG29" s="189">
        <v>0</v>
      </c>
      <c r="AH29" s="192">
        <f t="shared" si="30"/>
        <v>0</v>
      </c>
      <c r="AI29" s="192">
        <f t="shared" si="31"/>
        <v>0</v>
      </c>
      <c r="AJ29" s="192">
        <f t="shared" si="32"/>
        <v>0</v>
      </c>
      <c r="AK29" s="189"/>
      <c r="AL29" s="190" t="s">
        <v>485</v>
      </c>
      <c r="AM29" s="285" t="s">
        <v>257</v>
      </c>
      <c r="AN29" s="189">
        <v>0</v>
      </c>
      <c r="AO29" s="192">
        <f>(AN29+AP29)</f>
        <v>0</v>
      </c>
      <c r="AP29" s="189">
        <v>0</v>
      </c>
      <c r="AQ29" s="189">
        <v>0</v>
      </c>
      <c r="AR29" s="192">
        <f>(AQ29+AS29)</f>
        <v>0</v>
      </c>
      <c r="AS29" s="189">
        <v>0</v>
      </c>
      <c r="AT29" s="189"/>
      <c r="AU29" s="190" t="s">
        <v>485</v>
      </c>
      <c r="AV29" s="285" t="s">
        <v>257</v>
      </c>
      <c r="AW29" s="192">
        <f t="shared" si="19"/>
        <v>20436</v>
      </c>
      <c r="AX29" s="192">
        <f t="shared" si="20"/>
        <v>20436</v>
      </c>
      <c r="AY29" s="192">
        <f t="shared" si="21"/>
        <v>0</v>
      </c>
      <c r="AZ29" s="192">
        <f t="shared" si="22"/>
        <v>0</v>
      </c>
      <c r="BA29" s="192">
        <f>(AF29+AO29+AR29)</f>
        <v>0</v>
      </c>
      <c r="BB29" s="192">
        <f t="shared" si="23"/>
        <v>0</v>
      </c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67" ht="18" customHeight="1">
      <c r="A30" s="189"/>
      <c r="B30" s="190" t="s">
        <v>486</v>
      </c>
      <c r="C30" s="189" t="s">
        <v>94</v>
      </c>
      <c r="D30" s="189">
        <v>0</v>
      </c>
      <c r="E30" s="192">
        <f t="shared" si="24"/>
        <v>0</v>
      </c>
      <c r="F30" s="189">
        <v>0</v>
      </c>
      <c r="G30" s="189">
        <v>0</v>
      </c>
      <c r="H30" s="192">
        <f t="shared" si="15"/>
        <v>0</v>
      </c>
      <c r="I30" s="189">
        <v>0</v>
      </c>
      <c r="J30" s="189"/>
      <c r="K30" s="190" t="s">
        <v>486</v>
      </c>
      <c r="L30" s="189" t="s">
        <v>94</v>
      </c>
      <c r="M30" s="189">
        <v>0</v>
      </c>
      <c r="N30" s="192">
        <f t="shared" si="27"/>
        <v>0</v>
      </c>
      <c r="O30" s="189">
        <v>0</v>
      </c>
      <c r="P30" s="189">
        <v>0</v>
      </c>
      <c r="Q30" s="192">
        <f t="shared" si="25"/>
        <v>0</v>
      </c>
      <c r="R30" s="189">
        <v>0</v>
      </c>
      <c r="S30" s="189"/>
      <c r="T30" s="190" t="s">
        <v>486</v>
      </c>
      <c r="U30" s="189" t="s">
        <v>94</v>
      </c>
      <c r="V30" s="192">
        <f t="shared" si="16"/>
        <v>0</v>
      </c>
      <c r="W30" s="192">
        <f t="shared" si="17"/>
        <v>0</v>
      </c>
      <c r="X30" s="192">
        <f t="shared" si="18"/>
        <v>0</v>
      </c>
      <c r="Y30" s="189">
        <v>0</v>
      </c>
      <c r="Z30" s="192">
        <f t="shared" si="34"/>
        <v>0</v>
      </c>
      <c r="AA30" s="189">
        <v>0</v>
      </c>
      <c r="AB30" s="189"/>
      <c r="AC30" s="190" t="s">
        <v>486</v>
      </c>
      <c r="AD30" s="189" t="s">
        <v>94</v>
      </c>
      <c r="AE30" s="189">
        <v>0</v>
      </c>
      <c r="AF30" s="192">
        <f t="shared" si="35"/>
        <v>0</v>
      </c>
      <c r="AG30" s="189">
        <v>0</v>
      </c>
      <c r="AH30" s="192">
        <f aca="true" t="shared" si="36" ref="AH30:AJ31">(Y30-AE30)</f>
        <v>0</v>
      </c>
      <c r="AI30" s="192">
        <f t="shared" si="36"/>
        <v>0</v>
      </c>
      <c r="AJ30" s="192">
        <f t="shared" si="36"/>
        <v>0</v>
      </c>
      <c r="AK30" s="189"/>
      <c r="AL30" s="190" t="s">
        <v>486</v>
      </c>
      <c r="AM30" s="189" t="s">
        <v>94</v>
      </c>
      <c r="AN30" s="189">
        <v>0</v>
      </c>
      <c r="AO30" s="192">
        <f>(AN30+AP30)</f>
        <v>0</v>
      </c>
      <c r="AP30" s="189">
        <v>0</v>
      </c>
      <c r="AQ30" s="189">
        <v>1688</v>
      </c>
      <c r="AR30" s="192">
        <f>(AQ30+AS30)</f>
        <v>1688</v>
      </c>
      <c r="AS30" s="189">
        <v>0</v>
      </c>
      <c r="AT30" s="189"/>
      <c r="AU30" s="190" t="s">
        <v>486</v>
      </c>
      <c r="AV30" s="189" t="s">
        <v>94</v>
      </c>
      <c r="AW30" s="192">
        <f t="shared" si="19"/>
        <v>1688</v>
      </c>
      <c r="AX30" s="192">
        <f t="shared" si="20"/>
        <v>1688</v>
      </c>
      <c r="AY30" s="192">
        <f t="shared" si="21"/>
        <v>0</v>
      </c>
      <c r="AZ30" s="192">
        <f t="shared" si="22"/>
        <v>1688</v>
      </c>
      <c r="BA30" s="192">
        <f>(AF30+AO30+AR30)</f>
        <v>1688</v>
      </c>
      <c r="BB30" s="192">
        <f t="shared" si="23"/>
        <v>0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</row>
    <row r="31" spans="1:67" ht="18" customHeight="1">
      <c r="A31" s="189"/>
      <c r="B31" s="190" t="s">
        <v>487</v>
      </c>
      <c r="C31" s="189" t="s">
        <v>247</v>
      </c>
      <c r="D31" s="189">
        <v>0</v>
      </c>
      <c r="E31" s="192">
        <f t="shared" si="24"/>
        <v>0</v>
      </c>
      <c r="F31" s="189">
        <v>0</v>
      </c>
      <c r="G31" s="189">
        <v>0</v>
      </c>
      <c r="H31" s="192">
        <f t="shared" si="15"/>
        <v>0</v>
      </c>
      <c r="I31" s="189">
        <v>0</v>
      </c>
      <c r="J31" s="189"/>
      <c r="K31" s="190" t="s">
        <v>487</v>
      </c>
      <c r="L31" s="189" t="s">
        <v>247</v>
      </c>
      <c r="M31" s="189">
        <v>460</v>
      </c>
      <c r="N31" s="192">
        <f t="shared" si="27"/>
        <v>460</v>
      </c>
      <c r="O31" s="189">
        <v>0</v>
      </c>
      <c r="P31" s="189">
        <v>0</v>
      </c>
      <c r="Q31" s="192">
        <f t="shared" si="25"/>
        <v>0</v>
      </c>
      <c r="R31" s="189">
        <v>0</v>
      </c>
      <c r="S31" s="189"/>
      <c r="T31" s="190" t="s">
        <v>487</v>
      </c>
      <c r="U31" s="189" t="s">
        <v>247</v>
      </c>
      <c r="V31" s="192">
        <f t="shared" si="16"/>
        <v>460</v>
      </c>
      <c r="W31" s="192">
        <f t="shared" si="17"/>
        <v>460</v>
      </c>
      <c r="X31" s="192">
        <f t="shared" si="18"/>
        <v>0</v>
      </c>
      <c r="Y31" s="189">
        <v>0</v>
      </c>
      <c r="Z31" s="192">
        <f t="shared" si="34"/>
        <v>0</v>
      </c>
      <c r="AA31" s="189">
        <v>0</v>
      </c>
      <c r="AB31" s="189"/>
      <c r="AC31" s="190" t="s">
        <v>487</v>
      </c>
      <c r="AD31" s="189" t="s">
        <v>247</v>
      </c>
      <c r="AE31" s="189">
        <v>0</v>
      </c>
      <c r="AF31" s="192">
        <f t="shared" si="35"/>
        <v>0</v>
      </c>
      <c r="AG31" s="189">
        <v>0</v>
      </c>
      <c r="AH31" s="192">
        <f t="shared" si="36"/>
        <v>0</v>
      </c>
      <c r="AI31" s="192">
        <f t="shared" si="36"/>
        <v>0</v>
      </c>
      <c r="AJ31" s="192">
        <f t="shared" si="36"/>
        <v>0</v>
      </c>
      <c r="AK31" s="189"/>
      <c r="AL31" s="190" t="s">
        <v>487</v>
      </c>
      <c r="AM31" s="189" t="s">
        <v>247</v>
      </c>
      <c r="AN31" s="189">
        <v>0</v>
      </c>
      <c r="AO31" s="192">
        <f t="shared" si="33"/>
        <v>0</v>
      </c>
      <c r="AP31" s="189">
        <v>0</v>
      </c>
      <c r="AQ31" s="189">
        <v>0</v>
      </c>
      <c r="AR31" s="192">
        <f t="shared" si="26"/>
        <v>0</v>
      </c>
      <c r="AS31" s="189">
        <v>0</v>
      </c>
      <c r="AT31" s="189"/>
      <c r="AU31" s="190" t="s">
        <v>487</v>
      </c>
      <c r="AV31" s="189" t="s">
        <v>247</v>
      </c>
      <c r="AW31" s="192">
        <f t="shared" si="19"/>
        <v>460</v>
      </c>
      <c r="AX31" s="192">
        <f t="shared" si="20"/>
        <v>460</v>
      </c>
      <c r="AY31" s="192">
        <f t="shared" si="21"/>
        <v>0</v>
      </c>
      <c r="AZ31" s="192">
        <f t="shared" si="22"/>
        <v>0</v>
      </c>
      <c r="BA31" s="192">
        <f>(AF31+AO31+AR31)</f>
        <v>0</v>
      </c>
      <c r="BB31" s="192">
        <f t="shared" si="23"/>
        <v>0</v>
      </c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</row>
    <row r="32" spans="1:67" ht="18" customHeight="1">
      <c r="A32" s="189"/>
      <c r="B32" s="190" t="s">
        <v>488</v>
      </c>
      <c r="C32" s="189" t="s">
        <v>163</v>
      </c>
      <c r="D32" s="189">
        <v>0</v>
      </c>
      <c r="E32" s="192">
        <f t="shared" si="24"/>
        <v>0</v>
      </c>
      <c r="F32" s="189">
        <v>0</v>
      </c>
      <c r="G32" s="189">
        <v>0</v>
      </c>
      <c r="H32" s="192">
        <f t="shared" si="15"/>
        <v>0</v>
      </c>
      <c r="I32" s="189">
        <v>0</v>
      </c>
      <c r="J32" s="189"/>
      <c r="K32" s="190" t="s">
        <v>488</v>
      </c>
      <c r="L32" s="189" t="s">
        <v>163</v>
      </c>
      <c r="M32" s="189">
        <v>137</v>
      </c>
      <c r="N32" s="192">
        <f t="shared" si="27"/>
        <v>137</v>
      </c>
      <c r="O32" s="189">
        <v>0</v>
      </c>
      <c r="P32" s="189">
        <v>0</v>
      </c>
      <c r="Q32" s="192">
        <f t="shared" si="25"/>
        <v>0</v>
      </c>
      <c r="R32" s="189">
        <v>0</v>
      </c>
      <c r="S32" s="189"/>
      <c r="T32" s="190" t="s">
        <v>488</v>
      </c>
      <c r="U32" s="189" t="s">
        <v>163</v>
      </c>
      <c r="V32" s="192">
        <f>(M32-P32)</f>
        <v>137</v>
      </c>
      <c r="W32" s="192">
        <f>(N32-Q32)</f>
        <v>137</v>
      </c>
      <c r="X32" s="192">
        <f>(O32-R32)</f>
        <v>0</v>
      </c>
      <c r="Y32" s="189">
        <v>0</v>
      </c>
      <c r="Z32" s="192">
        <f t="shared" si="34"/>
        <v>0</v>
      </c>
      <c r="AA32" s="189">
        <v>0</v>
      </c>
      <c r="AB32" s="189"/>
      <c r="AC32" s="190" t="s">
        <v>488</v>
      </c>
      <c r="AD32" s="189" t="s">
        <v>163</v>
      </c>
      <c r="AE32" s="189">
        <v>0</v>
      </c>
      <c r="AF32" s="192">
        <f t="shared" si="35"/>
        <v>0</v>
      </c>
      <c r="AG32" s="189">
        <v>0</v>
      </c>
      <c r="AH32" s="192">
        <f>(Y32-AE32)</f>
        <v>0</v>
      </c>
      <c r="AI32" s="192">
        <f>(Z32-AF32)</f>
        <v>0</v>
      </c>
      <c r="AJ32" s="192">
        <f>(AA32-AG32)</f>
        <v>0</v>
      </c>
      <c r="AK32" s="189"/>
      <c r="AL32" s="190" t="s">
        <v>488</v>
      </c>
      <c r="AM32" s="189" t="s">
        <v>163</v>
      </c>
      <c r="AN32" s="189">
        <v>0</v>
      </c>
      <c r="AO32" s="192">
        <f t="shared" si="33"/>
        <v>0</v>
      </c>
      <c r="AP32" s="189">
        <v>0</v>
      </c>
      <c r="AQ32" s="189">
        <v>0</v>
      </c>
      <c r="AR32" s="192">
        <f t="shared" si="26"/>
        <v>0</v>
      </c>
      <c r="AS32" s="189">
        <v>0</v>
      </c>
      <c r="AT32" s="189"/>
      <c r="AU32" s="190" t="s">
        <v>488</v>
      </c>
      <c r="AV32" s="189" t="s">
        <v>163</v>
      </c>
      <c r="AW32" s="192">
        <f>(D32+G32+M32+Y32+AN32+AQ32)</f>
        <v>137</v>
      </c>
      <c r="AX32" s="192">
        <f>(E32+H32+N32+Z32+AO32+AR32)</f>
        <v>137</v>
      </c>
      <c r="AY32" s="192">
        <f>(F32+I32+O32+AA32+AP32+AS32)</f>
        <v>0</v>
      </c>
      <c r="AZ32" s="192">
        <f>(AE32+AN32+AQ32)</f>
        <v>0</v>
      </c>
      <c r="BA32" s="192">
        <f>(AF32+AO32+AR32)</f>
        <v>0</v>
      </c>
      <c r="BB32" s="192">
        <f>(AG32+AP32+AS32)</f>
        <v>0</v>
      </c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</row>
    <row r="33" spans="1:67" ht="18" customHeight="1">
      <c r="A33" s="189"/>
      <c r="B33" s="190" t="s">
        <v>489</v>
      </c>
      <c r="C33" s="189" t="s">
        <v>248</v>
      </c>
      <c r="D33" s="189">
        <v>0</v>
      </c>
      <c r="E33" s="192">
        <f t="shared" si="24"/>
        <v>0</v>
      </c>
      <c r="F33" s="189">
        <v>0</v>
      </c>
      <c r="G33" s="189">
        <v>0</v>
      </c>
      <c r="H33" s="192">
        <f t="shared" si="15"/>
        <v>0</v>
      </c>
      <c r="I33" s="189">
        <v>0</v>
      </c>
      <c r="J33" s="189"/>
      <c r="K33" s="190" t="s">
        <v>489</v>
      </c>
      <c r="L33" s="189" t="s">
        <v>248</v>
      </c>
      <c r="M33" s="189">
        <v>5250</v>
      </c>
      <c r="N33" s="192">
        <f t="shared" si="27"/>
        <v>5250</v>
      </c>
      <c r="O33" s="189">
        <v>0</v>
      </c>
      <c r="P33" s="189">
        <v>0</v>
      </c>
      <c r="Q33" s="192">
        <f t="shared" si="25"/>
        <v>0</v>
      </c>
      <c r="R33" s="189">
        <v>0</v>
      </c>
      <c r="S33" s="189"/>
      <c r="T33" s="190" t="s">
        <v>489</v>
      </c>
      <c r="U33" s="189" t="s">
        <v>248</v>
      </c>
      <c r="V33" s="192">
        <f aca="true" t="shared" si="37" ref="V33:V38">(M33-P33)</f>
        <v>5250</v>
      </c>
      <c r="W33" s="192">
        <f aca="true" t="shared" si="38" ref="W33:W38">(N33-Q33)</f>
        <v>5250</v>
      </c>
      <c r="X33" s="192">
        <f aca="true" t="shared" si="39" ref="X33:X38">(O33-R33)</f>
        <v>0</v>
      </c>
      <c r="Y33" s="189">
        <v>0</v>
      </c>
      <c r="Z33" s="192">
        <f t="shared" si="34"/>
        <v>0</v>
      </c>
      <c r="AA33" s="189">
        <v>0</v>
      </c>
      <c r="AB33" s="189"/>
      <c r="AC33" s="190" t="s">
        <v>489</v>
      </c>
      <c r="AD33" s="189" t="s">
        <v>248</v>
      </c>
      <c r="AE33" s="189">
        <v>0</v>
      </c>
      <c r="AF33" s="192">
        <f t="shared" si="35"/>
        <v>0</v>
      </c>
      <c r="AG33" s="189">
        <v>0</v>
      </c>
      <c r="AH33" s="192">
        <f aca="true" t="shared" si="40" ref="AH33:AH38">(Y33-AE33)</f>
        <v>0</v>
      </c>
      <c r="AI33" s="192">
        <f aca="true" t="shared" si="41" ref="AI33:AI38">(Z33-AF33)</f>
        <v>0</v>
      </c>
      <c r="AJ33" s="192">
        <f aca="true" t="shared" si="42" ref="AJ33:AJ38">(AA33-AG33)</f>
        <v>0</v>
      </c>
      <c r="AK33" s="189"/>
      <c r="AL33" s="190" t="s">
        <v>489</v>
      </c>
      <c r="AM33" s="189" t="s">
        <v>248</v>
      </c>
      <c r="AN33" s="189">
        <v>0</v>
      </c>
      <c r="AO33" s="192">
        <f t="shared" si="33"/>
        <v>0</v>
      </c>
      <c r="AP33" s="189">
        <v>0</v>
      </c>
      <c r="AQ33" s="189">
        <v>0</v>
      </c>
      <c r="AR33" s="192">
        <f t="shared" si="26"/>
        <v>0</v>
      </c>
      <c r="AS33" s="189">
        <v>0</v>
      </c>
      <c r="AT33" s="189"/>
      <c r="AU33" s="190" t="s">
        <v>489</v>
      </c>
      <c r="AV33" s="189" t="s">
        <v>248</v>
      </c>
      <c r="AW33" s="192">
        <f aca="true" t="shared" si="43" ref="AW33:AW38">(D33+G33+M33+Y33+AN33+AQ33)</f>
        <v>5250</v>
      </c>
      <c r="AX33" s="192">
        <f aca="true" t="shared" si="44" ref="AX33:AX38">(E33+H33+N33+Z33+AO33+AR33)</f>
        <v>5250</v>
      </c>
      <c r="AY33" s="192">
        <f aca="true" t="shared" si="45" ref="AY33:AY38">(F33+I33+O33+AA33+AP33+AS33)</f>
        <v>0</v>
      </c>
      <c r="AZ33" s="192">
        <f aca="true" t="shared" si="46" ref="AZ33:AZ38">(AE33+AN33+AQ33)</f>
        <v>0</v>
      </c>
      <c r="BA33" s="192">
        <f aca="true" t="shared" si="47" ref="BA33:BA38">(AF33+AO33+AR33)</f>
        <v>0</v>
      </c>
      <c r="BB33" s="192">
        <f aca="true" t="shared" si="48" ref="BB33:BB38">(AG33+AP33+AS33)</f>
        <v>0</v>
      </c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</row>
    <row r="34" spans="1:67" ht="18" customHeight="1">
      <c r="A34" s="189"/>
      <c r="B34" s="190" t="s">
        <v>490</v>
      </c>
      <c r="C34" s="189" t="s">
        <v>424</v>
      </c>
      <c r="D34" s="189">
        <v>0</v>
      </c>
      <c r="E34" s="192">
        <f t="shared" si="24"/>
        <v>0</v>
      </c>
      <c r="F34" s="189">
        <v>0</v>
      </c>
      <c r="G34" s="189">
        <v>0</v>
      </c>
      <c r="H34" s="192">
        <f t="shared" si="15"/>
        <v>0</v>
      </c>
      <c r="I34" s="189">
        <v>0</v>
      </c>
      <c r="J34" s="189"/>
      <c r="K34" s="190" t="s">
        <v>490</v>
      </c>
      <c r="L34" s="189" t="s">
        <v>424</v>
      </c>
      <c r="M34" s="189">
        <v>600</v>
      </c>
      <c r="N34" s="192">
        <f t="shared" si="27"/>
        <v>600</v>
      </c>
      <c r="O34" s="189">
        <v>0</v>
      </c>
      <c r="P34" s="189">
        <v>0</v>
      </c>
      <c r="Q34" s="192">
        <f t="shared" si="25"/>
        <v>0</v>
      </c>
      <c r="R34" s="189">
        <v>0</v>
      </c>
      <c r="S34" s="189"/>
      <c r="T34" s="190" t="s">
        <v>490</v>
      </c>
      <c r="U34" s="189" t="s">
        <v>424</v>
      </c>
      <c r="V34" s="192">
        <f t="shared" si="37"/>
        <v>600</v>
      </c>
      <c r="W34" s="192">
        <f t="shared" si="38"/>
        <v>600</v>
      </c>
      <c r="X34" s="192">
        <f t="shared" si="39"/>
        <v>0</v>
      </c>
      <c r="Y34" s="189">
        <v>0</v>
      </c>
      <c r="Z34" s="192">
        <f t="shared" si="34"/>
        <v>0</v>
      </c>
      <c r="AA34" s="189">
        <v>0</v>
      </c>
      <c r="AB34" s="189"/>
      <c r="AC34" s="190" t="s">
        <v>490</v>
      </c>
      <c r="AD34" s="189" t="s">
        <v>424</v>
      </c>
      <c r="AE34" s="189">
        <v>0</v>
      </c>
      <c r="AF34" s="192">
        <f t="shared" si="35"/>
        <v>0</v>
      </c>
      <c r="AG34" s="189">
        <v>0</v>
      </c>
      <c r="AH34" s="192">
        <f t="shared" si="40"/>
        <v>0</v>
      </c>
      <c r="AI34" s="192">
        <f t="shared" si="41"/>
        <v>0</v>
      </c>
      <c r="AJ34" s="192">
        <f t="shared" si="42"/>
        <v>0</v>
      </c>
      <c r="AK34" s="189"/>
      <c r="AL34" s="190" t="s">
        <v>490</v>
      </c>
      <c r="AM34" s="189" t="s">
        <v>424</v>
      </c>
      <c r="AN34" s="189">
        <v>0</v>
      </c>
      <c r="AO34" s="192">
        <f t="shared" si="33"/>
        <v>0</v>
      </c>
      <c r="AP34" s="189">
        <v>0</v>
      </c>
      <c r="AQ34" s="189">
        <v>0</v>
      </c>
      <c r="AR34" s="192">
        <f t="shared" si="26"/>
        <v>0</v>
      </c>
      <c r="AS34" s="189">
        <v>0</v>
      </c>
      <c r="AT34" s="189"/>
      <c r="AU34" s="190" t="s">
        <v>490</v>
      </c>
      <c r="AV34" s="189" t="s">
        <v>424</v>
      </c>
      <c r="AW34" s="192">
        <f t="shared" si="43"/>
        <v>600</v>
      </c>
      <c r="AX34" s="192">
        <f t="shared" si="44"/>
        <v>600</v>
      </c>
      <c r="AY34" s="192">
        <f t="shared" si="45"/>
        <v>0</v>
      </c>
      <c r="AZ34" s="192">
        <f t="shared" si="46"/>
        <v>0</v>
      </c>
      <c r="BA34" s="192">
        <f t="shared" si="47"/>
        <v>0</v>
      </c>
      <c r="BB34" s="192">
        <f t="shared" si="48"/>
        <v>0</v>
      </c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</row>
    <row r="35" spans="1:67" ht="18" customHeight="1">
      <c r="A35" s="189"/>
      <c r="B35" s="190" t="s">
        <v>491</v>
      </c>
      <c r="C35" s="189" t="s">
        <v>447</v>
      </c>
      <c r="D35" s="189">
        <v>5534</v>
      </c>
      <c r="E35" s="192">
        <f t="shared" si="24"/>
        <v>5534</v>
      </c>
      <c r="F35" s="189">
        <v>0</v>
      </c>
      <c r="G35" s="189">
        <v>1836</v>
      </c>
      <c r="H35" s="192">
        <f t="shared" si="15"/>
        <v>1836</v>
      </c>
      <c r="I35" s="189">
        <v>0</v>
      </c>
      <c r="J35" s="189"/>
      <c r="K35" s="190" t="s">
        <v>491</v>
      </c>
      <c r="L35" s="189" t="s">
        <v>447</v>
      </c>
      <c r="M35" s="189">
        <v>10205</v>
      </c>
      <c r="N35" s="192">
        <f t="shared" si="27"/>
        <v>10205</v>
      </c>
      <c r="O35" s="189">
        <v>0</v>
      </c>
      <c r="P35" s="189">
        <v>0</v>
      </c>
      <c r="Q35" s="192">
        <f t="shared" si="25"/>
        <v>0</v>
      </c>
      <c r="R35" s="189">
        <v>0</v>
      </c>
      <c r="S35" s="189"/>
      <c r="T35" s="190" t="s">
        <v>491</v>
      </c>
      <c r="U35" s="189" t="s">
        <v>447</v>
      </c>
      <c r="V35" s="192">
        <f t="shared" si="37"/>
        <v>10205</v>
      </c>
      <c r="W35" s="192">
        <f t="shared" si="38"/>
        <v>10205</v>
      </c>
      <c r="X35" s="192">
        <f t="shared" si="39"/>
        <v>0</v>
      </c>
      <c r="Y35" s="189">
        <v>0</v>
      </c>
      <c r="Z35" s="192">
        <f t="shared" si="34"/>
        <v>0</v>
      </c>
      <c r="AA35" s="189">
        <v>0</v>
      </c>
      <c r="AB35" s="189"/>
      <c r="AC35" s="190" t="s">
        <v>491</v>
      </c>
      <c r="AD35" s="189" t="s">
        <v>447</v>
      </c>
      <c r="AE35" s="189">
        <v>0</v>
      </c>
      <c r="AF35" s="192">
        <f t="shared" si="35"/>
        <v>0</v>
      </c>
      <c r="AG35" s="189">
        <v>0</v>
      </c>
      <c r="AH35" s="192">
        <f t="shared" si="40"/>
        <v>0</v>
      </c>
      <c r="AI35" s="192">
        <f t="shared" si="41"/>
        <v>0</v>
      </c>
      <c r="AJ35" s="192">
        <f t="shared" si="42"/>
        <v>0</v>
      </c>
      <c r="AK35" s="189"/>
      <c r="AL35" s="190" t="s">
        <v>491</v>
      </c>
      <c r="AM35" s="189" t="s">
        <v>447</v>
      </c>
      <c r="AN35" s="189">
        <v>0</v>
      </c>
      <c r="AO35" s="192">
        <f t="shared" si="33"/>
        <v>0</v>
      </c>
      <c r="AP35" s="189">
        <v>0</v>
      </c>
      <c r="AQ35" s="189">
        <v>0</v>
      </c>
      <c r="AR35" s="192">
        <f t="shared" si="26"/>
        <v>0</v>
      </c>
      <c r="AS35" s="189">
        <v>0</v>
      </c>
      <c r="AT35" s="189"/>
      <c r="AU35" s="190" t="s">
        <v>491</v>
      </c>
      <c r="AV35" s="189" t="s">
        <v>447</v>
      </c>
      <c r="AW35" s="192">
        <f t="shared" si="43"/>
        <v>17575</v>
      </c>
      <c r="AX35" s="192">
        <f t="shared" si="44"/>
        <v>17575</v>
      </c>
      <c r="AY35" s="192">
        <f t="shared" si="45"/>
        <v>0</v>
      </c>
      <c r="AZ35" s="192">
        <f t="shared" si="46"/>
        <v>0</v>
      </c>
      <c r="BA35" s="192">
        <f t="shared" si="47"/>
        <v>0</v>
      </c>
      <c r="BB35" s="192">
        <f t="shared" si="48"/>
        <v>0</v>
      </c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</row>
    <row r="36" spans="1:67" ht="18" customHeight="1">
      <c r="A36" s="189"/>
      <c r="B36" s="190" t="s">
        <v>492</v>
      </c>
      <c r="C36" s="189" t="s">
        <v>31</v>
      </c>
      <c r="D36" s="189">
        <v>0</v>
      </c>
      <c r="E36" s="192">
        <f t="shared" si="24"/>
        <v>0</v>
      </c>
      <c r="F36" s="189">
        <v>0</v>
      </c>
      <c r="G36" s="189">
        <v>0</v>
      </c>
      <c r="H36" s="192">
        <f t="shared" si="15"/>
        <v>0</v>
      </c>
      <c r="I36" s="189">
        <v>0</v>
      </c>
      <c r="J36" s="189"/>
      <c r="K36" s="190" t="s">
        <v>492</v>
      </c>
      <c r="L36" s="189" t="s">
        <v>31</v>
      </c>
      <c r="M36" s="189">
        <v>1000</v>
      </c>
      <c r="N36" s="192">
        <f t="shared" si="27"/>
        <v>1000</v>
      </c>
      <c r="O36" s="189">
        <v>0</v>
      </c>
      <c r="P36" s="189">
        <v>0</v>
      </c>
      <c r="Q36" s="192">
        <f t="shared" si="25"/>
        <v>0</v>
      </c>
      <c r="R36" s="189">
        <v>0</v>
      </c>
      <c r="S36" s="189"/>
      <c r="T36" s="190" t="s">
        <v>492</v>
      </c>
      <c r="U36" s="189" t="s">
        <v>31</v>
      </c>
      <c r="V36" s="192">
        <f t="shared" si="37"/>
        <v>1000</v>
      </c>
      <c r="W36" s="192">
        <f t="shared" si="38"/>
        <v>1000</v>
      </c>
      <c r="X36" s="192">
        <f t="shared" si="39"/>
        <v>0</v>
      </c>
      <c r="Y36" s="189">
        <v>0</v>
      </c>
      <c r="Z36" s="192">
        <f t="shared" si="34"/>
        <v>0</v>
      </c>
      <c r="AA36" s="189">
        <v>0</v>
      </c>
      <c r="AB36" s="189"/>
      <c r="AC36" s="190" t="s">
        <v>492</v>
      </c>
      <c r="AD36" s="189" t="s">
        <v>31</v>
      </c>
      <c r="AE36" s="189">
        <v>0</v>
      </c>
      <c r="AF36" s="192">
        <f t="shared" si="35"/>
        <v>0</v>
      </c>
      <c r="AG36" s="189">
        <v>0</v>
      </c>
      <c r="AH36" s="192">
        <f t="shared" si="40"/>
        <v>0</v>
      </c>
      <c r="AI36" s="192">
        <f t="shared" si="41"/>
        <v>0</v>
      </c>
      <c r="AJ36" s="192">
        <f t="shared" si="42"/>
        <v>0</v>
      </c>
      <c r="AK36" s="189"/>
      <c r="AL36" s="190" t="s">
        <v>492</v>
      </c>
      <c r="AM36" s="189" t="s">
        <v>31</v>
      </c>
      <c r="AN36" s="189">
        <v>0</v>
      </c>
      <c r="AO36" s="192">
        <f t="shared" si="33"/>
        <v>0</v>
      </c>
      <c r="AP36" s="189">
        <v>0</v>
      </c>
      <c r="AQ36" s="189">
        <v>0</v>
      </c>
      <c r="AR36" s="192">
        <f t="shared" si="26"/>
        <v>0</v>
      </c>
      <c r="AS36" s="189">
        <v>0</v>
      </c>
      <c r="AT36" s="189"/>
      <c r="AU36" s="190" t="s">
        <v>492</v>
      </c>
      <c r="AV36" s="189" t="s">
        <v>31</v>
      </c>
      <c r="AW36" s="192">
        <f t="shared" si="43"/>
        <v>1000</v>
      </c>
      <c r="AX36" s="192">
        <f t="shared" si="44"/>
        <v>1000</v>
      </c>
      <c r="AY36" s="192">
        <f t="shared" si="45"/>
        <v>0</v>
      </c>
      <c r="AZ36" s="192">
        <f t="shared" si="46"/>
        <v>0</v>
      </c>
      <c r="BA36" s="192">
        <f t="shared" si="47"/>
        <v>0</v>
      </c>
      <c r="BB36" s="192">
        <f t="shared" si="48"/>
        <v>0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</row>
    <row r="37" spans="1:67" ht="18" customHeight="1">
      <c r="A37" s="189"/>
      <c r="B37" s="190" t="s">
        <v>493</v>
      </c>
      <c r="C37" s="189" t="s">
        <v>249</v>
      </c>
      <c r="D37" s="189">
        <v>0</v>
      </c>
      <c r="E37" s="192">
        <f t="shared" si="24"/>
        <v>0</v>
      </c>
      <c r="F37" s="189">
        <v>0</v>
      </c>
      <c r="G37" s="189">
        <v>0</v>
      </c>
      <c r="H37" s="192">
        <f t="shared" si="15"/>
        <v>0</v>
      </c>
      <c r="I37" s="189">
        <v>0</v>
      </c>
      <c r="J37" s="189"/>
      <c r="K37" s="190" t="s">
        <v>493</v>
      </c>
      <c r="L37" s="189" t="s">
        <v>249</v>
      </c>
      <c r="M37" s="189">
        <v>180</v>
      </c>
      <c r="N37" s="192">
        <f t="shared" si="27"/>
        <v>180</v>
      </c>
      <c r="O37" s="189">
        <v>0</v>
      </c>
      <c r="P37" s="189">
        <v>0</v>
      </c>
      <c r="Q37" s="192">
        <f t="shared" si="25"/>
        <v>0</v>
      </c>
      <c r="R37" s="189">
        <v>0</v>
      </c>
      <c r="S37" s="189"/>
      <c r="T37" s="190" t="s">
        <v>493</v>
      </c>
      <c r="U37" s="189" t="s">
        <v>249</v>
      </c>
      <c r="V37" s="192">
        <f t="shared" si="37"/>
        <v>180</v>
      </c>
      <c r="W37" s="192">
        <f t="shared" si="38"/>
        <v>180</v>
      </c>
      <c r="X37" s="192">
        <f t="shared" si="39"/>
        <v>0</v>
      </c>
      <c r="Y37" s="189">
        <v>0</v>
      </c>
      <c r="Z37" s="192">
        <f t="shared" si="34"/>
        <v>0</v>
      </c>
      <c r="AA37" s="189">
        <v>0</v>
      </c>
      <c r="AB37" s="189"/>
      <c r="AC37" s="190" t="s">
        <v>493</v>
      </c>
      <c r="AD37" s="189" t="s">
        <v>249</v>
      </c>
      <c r="AE37" s="189">
        <v>0</v>
      </c>
      <c r="AF37" s="192">
        <f t="shared" si="35"/>
        <v>0</v>
      </c>
      <c r="AG37" s="189">
        <v>0</v>
      </c>
      <c r="AH37" s="192">
        <f t="shared" si="40"/>
        <v>0</v>
      </c>
      <c r="AI37" s="192">
        <f t="shared" si="41"/>
        <v>0</v>
      </c>
      <c r="AJ37" s="192">
        <f t="shared" si="42"/>
        <v>0</v>
      </c>
      <c r="AK37" s="189"/>
      <c r="AL37" s="190" t="s">
        <v>493</v>
      </c>
      <c r="AM37" s="189" t="s">
        <v>249</v>
      </c>
      <c r="AN37" s="189">
        <v>0</v>
      </c>
      <c r="AO37" s="192">
        <f t="shared" si="33"/>
        <v>0</v>
      </c>
      <c r="AP37" s="189">
        <v>0</v>
      </c>
      <c r="AQ37" s="189">
        <v>0</v>
      </c>
      <c r="AR37" s="192">
        <f t="shared" si="26"/>
        <v>0</v>
      </c>
      <c r="AS37" s="189">
        <v>0</v>
      </c>
      <c r="AT37" s="189"/>
      <c r="AU37" s="190" t="s">
        <v>493</v>
      </c>
      <c r="AV37" s="189" t="s">
        <v>249</v>
      </c>
      <c r="AW37" s="192">
        <f t="shared" si="43"/>
        <v>180</v>
      </c>
      <c r="AX37" s="192">
        <f t="shared" si="44"/>
        <v>180</v>
      </c>
      <c r="AY37" s="192">
        <f t="shared" si="45"/>
        <v>0</v>
      </c>
      <c r="AZ37" s="192">
        <f t="shared" si="46"/>
        <v>0</v>
      </c>
      <c r="BA37" s="192">
        <f t="shared" si="47"/>
        <v>0</v>
      </c>
      <c r="BB37" s="192">
        <f t="shared" si="48"/>
        <v>0</v>
      </c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</row>
    <row r="38" spans="1:67" ht="18" customHeight="1">
      <c r="A38" s="189"/>
      <c r="B38" s="190" t="s">
        <v>494</v>
      </c>
      <c r="C38" s="189" t="s">
        <v>250</v>
      </c>
      <c r="D38" s="189">
        <v>0</v>
      </c>
      <c r="E38" s="192">
        <f t="shared" si="24"/>
        <v>0</v>
      </c>
      <c r="F38" s="189">
        <v>0</v>
      </c>
      <c r="G38" s="189">
        <v>0</v>
      </c>
      <c r="H38" s="192">
        <f t="shared" si="15"/>
        <v>0</v>
      </c>
      <c r="I38" s="189">
        <v>0</v>
      </c>
      <c r="J38" s="189"/>
      <c r="K38" s="190" t="s">
        <v>494</v>
      </c>
      <c r="L38" s="189" t="s">
        <v>250</v>
      </c>
      <c r="M38" s="189">
        <v>500</v>
      </c>
      <c r="N38" s="192">
        <f t="shared" si="27"/>
        <v>500</v>
      </c>
      <c r="O38" s="189">
        <v>0</v>
      </c>
      <c r="P38" s="189">
        <v>0</v>
      </c>
      <c r="Q38" s="192">
        <f t="shared" si="25"/>
        <v>0</v>
      </c>
      <c r="R38" s="189">
        <v>0</v>
      </c>
      <c r="S38" s="189"/>
      <c r="T38" s="190" t="s">
        <v>494</v>
      </c>
      <c r="U38" s="189" t="s">
        <v>250</v>
      </c>
      <c r="V38" s="192">
        <f t="shared" si="37"/>
        <v>500</v>
      </c>
      <c r="W38" s="192">
        <f t="shared" si="38"/>
        <v>500</v>
      </c>
      <c r="X38" s="192">
        <f t="shared" si="39"/>
        <v>0</v>
      </c>
      <c r="Y38" s="189">
        <v>0</v>
      </c>
      <c r="Z38" s="192">
        <f t="shared" si="34"/>
        <v>0</v>
      </c>
      <c r="AA38" s="189">
        <v>0</v>
      </c>
      <c r="AB38" s="189"/>
      <c r="AC38" s="190" t="s">
        <v>494</v>
      </c>
      <c r="AD38" s="189" t="s">
        <v>250</v>
      </c>
      <c r="AE38" s="189">
        <v>0</v>
      </c>
      <c r="AF38" s="192">
        <f t="shared" si="35"/>
        <v>0</v>
      </c>
      <c r="AG38" s="189">
        <v>0</v>
      </c>
      <c r="AH38" s="192">
        <f t="shared" si="40"/>
        <v>0</v>
      </c>
      <c r="AI38" s="192">
        <f t="shared" si="41"/>
        <v>0</v>
      </c>
      <c r="AJ38" s="192">
        <f t="shared" si="42"/>
        <v>0</v>
      </c>
      <c r="AK38" s="189"/>
      <c r="AL38" s="190" t="s">
        <v>494</v>
      </c>
      <c r="AM38" s="189" t="s">
        <v>250</v>
      </c>
      <c r="AN38" s="189">
        <v>0</v>
      </c>
      <c r="AO38" s="192">
        <f t="shared" si="33"/>
        <v>0</v>
      </c>
      <c r="AP38" s="189">
        <v>0</v>
      </c>
      <c r="AQ38" s="189">
        <v>0</v>
      </c>
      <c r="AR38" s="192">
        <f t="shared" si="26"/>
        <v>0</v>
      </c>
      <c r="AS38" s="189">
        <v>0</v>
      </c>
      <c r="AT38" s="189"/>
      <c r="AU38" s="190" t="s">
        <v>494</v>
      </c>
      <c r="AV38" s="189" t="s">
        <v>250</v>
      </c>
      <c r="AW38" s="192">
        <f t="shared" si="43"/>
        <v>500</v>
      </c>
      <c r="AX38" s="192">
        <f t="shared" si="44"/>
        <v>500</v>
      </c>
      <c r="AY38" s="192">
        <f t="shared" si="45"/>
        <v>0</v>
      </c>
      <c r="AZ38" s="192">
        <f t="shared" si="46"/>
        <v>0</v>
      </c>
      <c r="BA38" s="192">
        <f t="shared" si="47"/>
        <v>0</v>
      </c>
      <c r="BB38" s="192">
        <f t="shared" si="48"/>
        <v>0</v>
      </c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</row>
    <row r="39" spans="1:67" ht="18" customHeight="1">
      <c r="A39" s="189"/>
      <c r="B39" s="190" t="s">
        <v>495</v>
      </c>
      <c r="C39" s="189" t="s">
        <v>251</v>
      </c>
      <c r="D39" s="189">
        <v>0</v>
      </c>
      <c r="E39" s="192">
        <f t="shared" si="24"/>
        <v>0</v>
      </c>
      <c r="F39" s="189">
        <v>0</v>
      </c>
      <c r="G39" s="189">
        <v>0</v>
      </c>
      <c r="H39" s="192">
        <f t="shared" si="15"/>
        <v>0</v>
      </c>
      <c r="I39" s="189">
        <v>0</v>
      </c>
      <c r="J39" s="189"/>
      <c r="K39" s="190" t="s">
        <v>495</v>
      </c>
      <c r="L39" s="189" t="s">
        <v>251</v>
      </c>
      <c r="M39" s="189">
        <v>175034</v>
      </c>
      <c r="N39" s="192">
        <f t="shared" si="27"/>
        <v>175034</v>
      </c>
      <c r="O39" s="189">
        <v>0</v>
      </c>
      <c r="P39" s="189">
        <v>0</v>
      </c>
      <c r="Q39" s="192">
        <f t="shared" si="25"/>
        <v>0</v>
      </c>
      <c r="R39" s="189">
        <v>0</v>
      </c>
      <c r="S39" s="189"/>
      <c r="T39" s="190" t="s">
        <v>495</v>
      </c>
      <c r="U39" s="189" t="s">
        <v>251</v>
      </c>
      <c r="V39" s="192">
        <f>(M39-P39)</f>
        <v>175034</v>
      </c>
      <c r="W39" s="192">
        <f>(N39-Q39)</f>
        <v>175034</v>
      </c>
      <c r="X39" s="192">
        <f>(O39-R39)</f>
        <v>0</v>
      </c>
      <c r="Y39" s="189">
        <v>0</v>
      </c>
      <c r="Z39" s="192">
        <f t="shared" si="34"/>
        <v>0</v>
      </c>
      <c r="AA39" s="189">
        <v>0</v>
      </c>
      <c r="AB39" s="189"/>
      <c r="AC39" s="190" t="s">
        <v>495</v>
      </c>
      <c r="AD39" s="189" t="s">
        <v>251</v>
      </c>
      <c r="AE39" s="189">
        <v>0</v>
      </c>
      <c r="AF39" s="192">
        <f t="shared" si="35"/>
        <v>0</v>
      </c>
      <c r="AG39" s="189">
        <v>0</v>
      </c>
      <c r="AH39" s="192">
        <f>(Y39-AE39)</f>
        <v>0</v>
      </c>
      <c r="AI39" s="192">
        <f>(Z39-AF39)</f>
        <v>0</v>
      </c>
      <c r="AJ39" s="192">
        <f>(AA39-AG39)</f>
        <v>0</v>
      </c>
      <c r="AK39" s="189"/>
      <c r="AL39" s="190" t="s">
        <v>495</v>
      </c>
      <c r="AM39" s="189" t="s">
        <v>251</v>
      </c>
      <c r="AN39" s="189">
        <v>0</v>
      </c>
      <c r="AO39" s="192">
        <f t="shared" si="33"/>
        <v>0</v>
      </c>
      <c r="AP39" s="189">
        <v>0</v>
      </c>
      <c r="AQ39" s="189">
        <v>0</v>
      </c>
      <c r="AR39" s="192">
        <f t="shared" si="26"/>
        <v>0</v>
      </c>
      <c r="AS39" s="189">
        <v>0</v>
      </c>
      <c r="AT39" s="189"/>
      <c r="AU39" s="190" t="s">
        <v>495</v>
      </c>
      <c r="AV39" s="189" t="s">
        <v>251</v>
      </c>
      <c r="AW39" s="192">
        <f>(D39+G39+M39+Y39+AN39+AQ39)</f>
        <v>175034</v>
      </c>
      <c r="AX39" s="192">
        <f>(E39+H39+N39+Z39+AO39+AR39)</f>
        <v>175034</v>
      </c>
      <c r="AY39" s="192">
        <f>(F39+I39+O39+AA39+AP39+AS39)</f>
        <v>0</v>
      </c>
      <c r="AZ39" s="192">
        <f>(AE39+AN39+AQ39)</f>
        <v>0</v>
      </c>
      <c r="BA39" s="192">
        <f>(AF39+AO39+AR39)</f>
        <v>0</v>
      </c>
      <c r="BB39" s="192">
        <f>(AG39+AP39+AS39)</f>
        <v>0</v>
      </c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</row>
    <row r="40" spans="1:67" ht="18" customHeight="1">
      <c r="A40" s="189"/>
      <c r="B40" s="190" t="s">
        <v>496</v>
      </c>
      <c r="C40" s="191" t="s">
        <v>258</v>
      </c>
      <c r="D40" s="189">
        <v>0</v>
      </c>
      <c r="E40" s="192">
        <f aca="true" t="shared" si="49" ref="E40:E48">(D40+F40)</f>
        <v>0</v>
      </c>
      <c r="F40" s="189">
        <v>0</v>
      </c>
      <c r="G40" s="189">
        <v>0</v>
      </c>
      <c r="H40" s="192">
        <f aca="true" t="shared" si="50" ref="H40:H48">(G40+I40)</f>
        <v>0</v>
      </c>
      <c r="I40" s="189">
        <v>0</v>
      </c>
      <c r="J40" s="189"/>
      <c r="K40" s="190" t="s">
        <v>496</v>
      </c>
      <c r="L40" s="191" t="s">
        <v>258</v>
      </c>
      <c r="M40" s="189">
        <v>133916</v>
      </c>
      <c r="N40" s="192">
        <f aca="true" t="shared" si="51" ref="N40:N47">(M40+O40)</f>
        <v>133916</v>
      </c>
      <c r="O40" s="189">
        <v>0</v>
      </c>
      <c r="P40" s="189">
        <v>0</v>
      </c>
      <c r="Q40" s="192">
        <f aca="true" t="shared" si="52" ref="Q40:Q47">(P40+R40)</f>
        <v>0</v>
      </c>
      <c r="R40" s="189">
        <v>0</v>
      </c>
      <c r="S40" s="189"/>
      <c r="T40" s="190" t="s">
        <v>496</v>
      </c>
      <c r="U40" s="191" t="s">
        <v>258</v>
      </c>
      <c r="V40" s="192">
        <f aca="true" t="shared" si="53" ref="V40:V47">(M40-P40)</f>
        <v>133916</v>
      </c>
      <c r="W40" s="192">
        <f aca="true" t="shared" si="54" ref="W40:W47">(V40+X40)</f>
        <v>133916</v>
      </c>
      <c r="X40" s="192">
        <f aca="true" t="shared" si="55" ref="X40:X47">(O40-R40)</f>
        <v>0</v>
      </c>
      <c r="Y40" s="189">
        <v>0</v>
      </c>
      <c r="Z40" s="192">
        <f aca="true" t="shared" si="56" ref="Z40:Z47">(Y40+AA40)</f>
        <v>0</v>
      </c>
      <c r="AA40" s="189">
        <v>0</v>
      </c>
      <c r="AB40" s="189"/>
      <c r="AC40" s="190" t="s">
        <v>496</v>
      </c>
      <c r="AD40" s="191" t="s">
        <v>258</v>
      </c>
      <c r="AE40" s="189">
        <v>0</v>
      </c>
      <c r="AF40" s="192">
        <f aca="true" t="shared" si="57" ref="AF40:AF47">(AE40+AG40)</f>
        <v>0</v>
      </c>
      <c r="AG40" s="189">
        <v>0</v>
      </c>
      <c r="AH40" s="192">
        <f aca="true" t="shared" si="58" ref="AH40:AH47">(Y40-AE40)</f>
        <v>0</v>
      </c>
      <c r="AI40" s="192">
        <f aca="true" t="shared" si="59" ref="AI40:AI47">(AH40+AJ40)</f>
        <v>0</v>
      </c>
      <c r="AJ40" s="192">
        <f aca="true" t="shared" si="60" ref="AJ40:AJ47">(AA40-AG40)</f>
        <v>0</v>
      </c>
      <c r="AK40" s="189"/>
      <c r="AL40" s="190" t="s">
        <v>496</v>
      </c>
      <c r="AM40" s="191" t="s">
        <v>258</v>
      </c>
      <c r="AN40" s="189">
        <v>0</v>
      </c>
      <c r="AO40" s="192">
        <f aca="true" t="shared" si="61" ref="AO40:AO47">(AN40+AP40)</f>
        <v>0</v>
      </c>
      <c r="AP40" s="189">
        <v>0</v>
      </c>
      <c r="AQ40" s="189">
        <v>0</v>
      </c>
      <c r="AR40" s="192">
        <f aca="true" t="shared" si="62" ref="AR40:AR47">(AQ40+AS40)</f>
        <v>0</v>
      </c>
      <c r="AS40" s="189">
        <v>0</v>
      </c>
      <c r="AT40" s="189"/>
      <c r="AU40" s="190" t="s">
        <v>496</v>
      </c>
      <c r="AV40" s="191" t="s">
        <v>258</v>
      </c>
      <c r="AW40" s="192">
        <f aca="true" t="shared" si="63" ref="AW40:AW48">(D40+G40+M40+Y40+AN40+AQ40)</f>
        <v>133916</v>
      </c>
      <c r="AX40" s="192">
        <f aca="true" t="shared" si="64" ref="AX40:AX47">(AW40+AY40)</f>
        <v>133916</v>
      </c>
      <c r="AY40" s="192">
        <f aca="true" t="shared" si="65" ref="AY40:AY47">(F40+I40+O40+AA40+AP40+AS40)</f>
        <v>0</v>
      </c>
      <c r="AZ40" s="192">
        <f aca="true" t="shared" si="66" ref="AZ40:AZ47">(AE40+AN40+AQ40)</f>
        <v>0</v>
      </c>
      <c r="BA40" s="192">
        <f aca="true" t="shared" si="67" ref="BA40:BA47">(AZ40+BB40)</f>
        <v>0</v>
      </c>
      <c r="BB40" s="192">
        <f aca="true" t="shared" si="68" ref="BB40:BB47">(AG40+AP40+AS40)</f>
        <v>0</v>
      </c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</row>
    <row r="41" spans="1:67" ht="18" customHeight="1">
      <c r="A41" s="189"/>
      <c r="B41" s="190" t="s">
        <v>497</v>
      </c>
      <c r="C41" s="286" t="s">
        <v>252</v>
      </c>
      <c r="D41" s="189">
        <v>0</v>
      </c>
      <c r="E41" s="192">
        <f t="shared" si="49"/>
        <v>0</v>
      </c>
      <c r="F41" s="189">
        <v>0</v>
      </c>
      <c r="G41" s="189">
        <v>0</v>
      </c>
      <c r="H41" s="192">
        <f t="shared" si="50"/>
        <v>0</v>
      </c>
      <c r="I41" s="189">
        <v>0</v>
      </c>
      <c r="J41" s="189"/>
      <c r="K41" s="190" t="s">
        <v>497</v>
      </c>
      <c r="L41" s="286" t="s">
        <v>252</v>
      </c>
      <c r="M41" s="189">
        <v>800</v>
      </c>
      <c r="N41" s="192">
        <f t="shared" si="51"/>
        <v>800</v>
      </c>
      <c r="O41" s="189">
        <v>0</v>
      </c>
      <c r="P41" s="189">
        <v>0</v>
      </c>
      <c r="Q41" s="192">
        <f t="shared" si="52"/>
        <v>0</v>
      </c>
      <c r="R41" s="189">
        <v>0</v>
      </c>
      <c r="S41" s="189"/>
      <c r="T41" s="190" t="s">
        <v>497</v>
      </c>
      <c r="U41" s="286" t="s">
        <v>252</v>
      </c>
      <c r="V41" s="192">
        <f t="shared" si="53"/>
        <v>800</v>
      </c>
      <c r="W41" s="192">
        <f t="shared" si="54"/>
        <v>800</v>
      </c>
      <c r="X41" s="192">
        <f t="shared" si="55"/>
        <v>0</v>
      </c>
      <c r="Y41" s="189">
        <v>0</v>
      </c>
      <c r="Z41" s="192">
        <f t="shared" si="56"/>
        <v>0</v>
      </c>
      <c r="AA41" s="189">
        <v>0</v>
      </c>
      <c r="AB41" s="189"/>
      <c r="AC41" s="190" t="s">
        <v>497</v>
      </c>
      <c r="AD41" s="286" t="s">
        <v>252</v>
      </c>
      <c r="AE41" s="189">
        <v>0</v>
      </c>
      <c r="AF41" s="192">
        <f t="shared" si="57"/>
        <v>0</v>
      </c>
      <c r="AG41" s="189">
        <v>0</v>
      </c>
      <c r="AH41" s="192">
        <f t="shared" si="58"/>
        <v>0</v>
      </c>
      <c r="AI41" s="192">
        <f t="shared" si="59"/>
        <v>0</v>
      </c>
      <c r="AJ41" s="192">
        <f t="shared" si="60"/>
        <v>0</v>
      </c>
      <c r="AK41" s="189"/>
      <c r="AL41" s="190" t="s">
        <v>497</v>
      </c>
      <c r="AM41" s="286" t="s">
        <v>252</v>
      </c>
      <c r="AN41" s="189">
        <v>0</v>
      </c>
      <c r="AO41" s="192">
        <f t="shared" si="61"/>
        <v>0</v>
      </c>
      <c r="AP41" s="189">
        <v>0</v>
      </c>
      <c r="AQ41" s="189">
        <v>0</v>
      </c>
      <c r="AR41" s="192">
        <f t="shared" si="62"/>
        <v>0</v>
      </c>
      <c r="AS41" s="189">
        <v>0</v>
      </c>
      <c r="AT41" s="189"/>
      <c r="AU41" s="190" t="s">
        <v>497</v>
      </c>
      <c r="AV41" s="286" t="s">
        <v>252</v>
      </c>
      <c r="AW41" s="192">
        <f t="shared" si="63"/>
        <v>800</v>
      </c>
      <c r="AX41" s="192">
        <f t="shared" si="64"/>
        <v>800</v>
      </c>
      <c r="AY41" s="192">
        <f t="shared" si="65"/>
        <v>0</v>
      </c>
      <c r="AZ41" s="192">
        <f t="shared" si="66"/>
        <v>0</v>
      </c>
      <c r="BA41" s="192">
        <f t="shared" si="67"/>
        <v>0</v>
      </c>
      <c r="BB41" s="192">
        <f t="shared" si="68"/>
        <v>0</v>
      </c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</row>
    <row r="42" spans="1:67" ht="18" customHeight="1">
      <c r="A42" s="189"/>
      <c r="B42" s="190" t="s">
        <v>498</v>
      </c>
      <c r="C42" s="286" t="s">
        <v>32</v>
      </c>
      <c r="D42" s="189">
        <v>0</v>
      </c>
      <c r="E42" s="192">
        <f t="shared" si="49"/>
        <v>0</v>
      </c>
      <c r="F42" s="189">
        <v>0</v>
      </c>
      <c r="G42" s="189">
        <v>0</v>
      </c>
      <c r="H42" s="192">
        <f t="shared" si="50"/>
        <v>0</v>
      </c>
      <c r="I42" s="189">
        <v>0</v>
      </c>
      <c r="J42" s="189"/>
      <c r="K42" s="190" t="s">
        <v>498</v>
      </c>
      <c r="L42" s="286" t="s">
        <v>32</v>
      </c>
      <c r="M42" s="189">
        <v>438</v>
      </c>
      <c r="N42" s="192">
        <f t="shared" si="51"/>
        <v>438</v>
      </c>
      <c r="O42" s="189">
        <v>0</v>
      </c>
      <c r="P42" s="189">
        <v>0</v>
      </c>
      <c r="Q42" s="192">
        <f t="shared" si="52"/>
        <v>0</v>
      </c>
      <c r="R42" s="189">
        <v>0</v>
      </c>
      <c r="S42" s="189"/>
      <c r="T42" s="190" t="s">
        <v>498</v>
      </c>
      <c r="U42" s="286" t="s">
        <v>32</v>
      </c>
      <c r="V42" s="192">
        <f t="shared" si="53"/>
        <v>438</v>
      </c>
      <c r="W42" s="192">
        <f t="shared" si="54"/>
        <v>438</v>
      </c>
      <c r="X42" s="192">
        <f t="shared" si="55"/>
        <v>0</v>
      </c>
      <c r="Y42" s="189">
        <v>0</v>
      </c>
      <c r="Z42" s="192">
        <f t="shared" si="56"/>
        <v>0</v>
      </c>
      <c r="AA42" s="189">
        <v>0</v>
      </c>
      <c r="AB42" s="189"/>
      <c r="AC42" s="190" t="s">
        <v>498</v>
      </c>
      <c r="AD42" s="286" t="s">
        <v>32</v>
      </c>
      <c r="AE42" s="189">
        <v>0</v>
      </c>
      <c r="AF42" s="192">
        <f t="shared" si="57"/>
        <v>0</v>
      </c>
      <c r="AG42" s="189">
        <v>0</v>
      </c>
      <c r="AH42" s="192">
        <f t="shared" si="58"/>
        <v>0</v>
      </c>
      <c r="AI42" s="192">
        <f t="shared" si="59"/>
        <v>0</v>
      </c>
      <c r="AJ42" s="192">
        <f t="shared" si="60"/>
        <v>0</v>
      </c>
      <c r="AK42" s="189"/>
      <c r="AL42" s="190" t="s">
        <v>498</v>
      </c>
      <c r="AM42" s="286" t="s">
        <v>32</v>
      </c>
      <c r="AN42" s="189">
        <v>0</v>
      </c>
      <c r="AO42" s="192">
        <f t="shared" si="61"/>
        <v>0</v>
      </c>
      <c r="AP42" s="189">
        <v>0</v>
      </c>
      <c r="AQ42" s="189">
        <v>0</v>
      </c>
      <c r="AR42" s="192">
        <f t="shared" si="62"/>
        <v>0</v>
      </c>
      <c r="AS42" s="189">
        <v>0</v>
      </c>
      <c r="AT42" s="189"/>
      <c r="AU42" s="190" t="s">
        <v>498</v>
      </c>
      <c r="AV42" s="286" t="s">
        <v>32</v>
      </c>
      <c r="AW42" s="192">
        <f t="shared" si="63"/>
        <v>438</v>
      </c>
      <c r="AX42" s="192">
        <f t="shared" si="64"/>
        <v>438</v>
      </c>
      <c r="AY42" s="192">
        <f t="shared" si="65"/>
        <v>0</v>
      </c>
      <c r="AZ42" s="192">
        <f t="shared" si="66"/>
        <v>0</v>
      </c>
      <c r="BA42" s="192">
        <f t="shared" si="67"/>
        <v>0</v>
      </c>
      <c r="BB42" s="192">
        <f t="shared" si="68"/>
        <v>0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</row>
    <row r="43" spans="1:67" ht="18" customHeight="1">
      <c r="A43" s="189"/>
      <c r="B43" s="190" t="s">
        <v>499</v>
      </c>
      <c r="C43" s="191" t="s">
        <v>253</v>
      </c>
      <c r="D43" s="189">
        <v>0</v>
      </c>
      <c r="E43" s="192">
        <f t="shared" si="49"/>
        <v>0</v>
      </c>
      <c r="F43" s="189">
        <v>0</v>
      </c>
      <c r="G43" s="189">
        <v>0</v>
      </c>
      <c r="H43" s="192">
        <f t="shared" si="50"/>
        <v>0</v>
      </c>
      <c r="I43" s="189">
        <v>0</v>
      </c>
      <c r="J43" s="189"/>
      <c r="K43" s="190" t="s">
        <v>499</v>
      </c>
      <c r="L43" s="191" t="s">
        <v>253</v>
      </c>
      <c r="M43" s="189">
        <v>750</v>
      </c>
      <c r="N43" s="192">
        <f t="shared" si="51"/>
        <v>750</v>
      </c>
      <c r="O43" s="189">
        <v>0</v>
      </c>
      <c r="P43" s="189">
        <v>0</v>
      </c>
      <c r="Q43" s="192">
        <f t="shared" si="52"/>
        <v>0</v>
      </c>
      <c r="R43" s="189">
        <v>0</v>
      </c>
      <c r="S43" s="189"/>
      <c r="T43" s="190" t="s">
        <v>499</v>
      </c>
      <c r="U43" s="191" t="s">
        <v>253</v>
      </c>
      <c r="V43" s="192">
        <f t="shared" si="53"/>
        <v>750</v>
      </c>
      <c r="W43" s="192">
        <f t="shared" si="54"/>
        <v>750</v>
      </c>
      <c r="X43" s="192">
        <f t="shared" si="55"/>
        <v>0</v>
      </c>
      <c r="Y43" s="189">
        <v>0</v>
      </c>
      <c r="Z43" s="192">
        <f t="shared" si="56"/>
        <v>0</v>
      </c>
      <c r="AA43" s="189">
        <v>0</v>
      </c>
      <c r="AB43" s="189"/>
      <c r="AC43" s="190" t="s">
        <v>499</v>
      </c>
      <c r="AD43" s="191" t="s">
        <v>253</v>
      </c>
      <c r="AE43" s="189">
        <v>0</v>
      </c>
      <c r="AF43" s="192">
        <f t="shared" si="57"/>
        <v>0</v>
      </c>
      <c r="AG43" s="189">
        <v>0</v>
      </c>
      <c r="AH43" s="192">
        <f t="shared" si="58"/>
        <v>0</v>
      </c>
      <c r="AI43" s="192">
        <f t="shared" si="59"/>
        <v>0</v>
      </c>
      <c r="AJ43" s="192">
        <f t="shared" si="60"/>
        <v>0</v>
      </c>
      <c r="AK43" s="189"/>
      <c r="AL43" s="190" t="s">
        <v>499</v>
      </c>
      <c r="AM43" s="191" t="s">
        <v>253</v>
      </c>
      <c r="AN43" s="189">
        <v>0</v>
      </c>
      <c r="AO43" s="192">
        <f t="shared" si="61"/>
        <v>0</v>
      </c>
      <c r="AP43" s="189">
        <v>0</v>
      </c>
      <c r="AQ43" s="189">
        <v>0</v>
      </c>
      <c r="AR43" s="192">
        <f t="shared" si="62"/>
        <v>0</v>
      </c>
      <c r="AS43" s="189">
        <v>0</v>
      </c>
      <c r="AT43" s="189"/>
      <c r="AU43" s="190" t="s">
        <v>499</v>
      </c>
      <c r="AV43" s="191" t="s">
        <v>253</v>
      </c>
      <c r="AW43" s="192">
        <f t="shared" si="63"/>
        <v>750</v>
      </c>
      <c r="AX43" s="192">
        <f t="shared" si="64"/>
        <v>750</v>
      </c>
      <c r="AY43" s="192">
        <f t="shared" si="65"/>
        <v>0</v>
      </c>
      <c r="AZ43" s="192">
        <f t="shared" si="66"/>
        <v>0</v>
      </c>
      <c r="BA43" s="192">
        <f t="shared" si="67"/>
        <v>0</v>
      </c>
      <c r="BB43" s="192">
        <f t="shared" si="68"/>
        <v>0</v>
      </c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</row>
    <row r="44" spans="1:67" ht="18" customHeight="1">
      <c r="A44" s="189"/>
      <c r="B44" s="190" t="s">
        <v>500</v>
      </c>
      <c r="C44" s="191" t="s">
        <v>33</v>
      </c>
      <c r="D44" s="189">
        <v>0</v>
      </c>
      <c r="E44" s="192">
        <f t="shared" si="49"/>
        <v>0</v>
      </c>
      <c r="F44" s="189">
        <v>0</v>
      </c>
      <c r="G44" s="189">
        <v>0</v>
      </c>
      <c r="H44" s="192">
        <f t="shared" si="50"/>
        <v>0</v>
      </c>
      <c r="I44" s="189">
        <v>0</v>
      </c>
      <c r="J44" s="189"/>
      <c r="K44" s="190" t="s">
        <v>500</v>
      </c>
      <c r="L44" s="191" t="s">
        <v>33</v>
      </c>
      <c r="M44" s="189">
        <v>6075</v>
      </c>
      <c r="N44" s="192">
        <f t="shared" si="51"/>
        <v>6075</v>
      </c>
      <c r="O44" s="189">
        <v>0</v>
      </c>
      <c r="P44" s="189">
        <v>0</v>
      </c>
      <c r="Q44" s="192">
        <f t="shared" si="52"/>
        <v>0</v>
      </c>
      <c r="R44" s="189">
        <v>0</v>
      </c>
      <c r="S44" s="189"/>
      <c r="T44" s="190" t="s">
        <v>500</v>
      </c>
      <c r="U44" s="191" t="s">
        <v>33</v>
      </c>
      <c r="V44" s="192">
        <f t="shared" si="53"/>
        <v>6075</v>
      </c>
      <c r="W44" s="192">
        <f t="shared" si="54"/>
        <v>6075</v>
      </c>
      <c r="X44" s="192">
        <f t="shared" si="55"/>
        <v>0</v>
      </c>
      <c r="Y44" s="189">
        <v>0</v>
      </c>
      <c r="Z44" s="192">
        <f t="shared" si="56"/>
        <v>0</v>
      </c>
      <c r="AA44" s="189">
        <v>0</v>
      </c>
      <c r="AB44" s="189"/>
      <c r="AC44" s="190" t="s">
        <v>500</v>
      </c>
      <c r="AD44" s="191" t="s">
        <v>33</v>
      </c>
      <c r="AE44" s="189">
        <v>0</v>
      </c>
      <c r="AF44" s="192">
        <f t="shared" si="57"/>
        <v>0</v>
      </c>
      <c r="AG44" s="189">
        <v>0</v>
      </c>
      <c r="AH44" s="192">
        <f t="shared" si="58"/>
        <v>0</v>
      </c>
      <c r="AI44" s="192">
        <f t="shared" si="59"/>
        <v>0</v>
      </c>
      <c r="AJ44" s="192">
        <f t="shared" si="60"/>
        <v>0</v>
      </c>
      <c r="AK44" s="189"/>
      <c r="AL44" s="190" t="s">
        <v>500</v>
      </c>
      <c r="AM44" s="191" t="s">
        <v>33</v>
      </c>
      <c r="AN44" s="189">
        <v>0</v>
      </c>
      <c r="AO44" s="192">
        <f t="shared" si="61"/>
        <v>0</v>
      </c>
      <c r="AP44" s="189">
        <v>0</v>
      </c>
      <c r="AQ44" s="189">
        <v>0</v>
      </c>
      <c r="AR44" s="192">
        <f t="shared" si="62"/>
        <v>0</v>
      </c>
      <c r="AS44" s="189">
        <v>0</v>
      </c>
      <c r="AT44" s="189"/>
      <c r="AU44" s="190" t="s">
        <v>500</v>
      </c>
      <c r="AV44" s="191" t="s">
        <v>33</v>
      </c>
      <c r="AW44" s="192">
        <f t="shared" si="63"/>
        <v>6075</v>
      </c>
      <c r="AX44" s="192">
        <f t="shared" si="64"/>
        <v>6075</v>
      </c>
      <c r="AY44" s="192">
        <f t="shared" si="65"/>
        <v>0</v>
      </c>
      <c r="AZ44" s="192">
        <f t="shared" si="66"/>
        <v>0</v>
      </c>
      <c r="BA44" s="192">
        <f t="shared" si="67"/>
        <v>0</v>
      </c>
      <c r="BB44" s="192">
        <f t="shared" si="68"/>
        <v>0</v>
      </c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</row>
    <row r="45" spans="1:67" ht="18" customHeight="1">
      <c r="A45" s="189"/>
      <c r="B45" s="190" t="s">
        <v>501</v>
      </c>
      <c r="C45" s="191" t="s">
        <v>34</v>
      </c>
      <c r="D45" s="189">
        <v>0</v>
      </c>
      <c r="E45" s="192">
        <f t="shared" si="49"/>
        <v>0</v>
      </c>
      <c r="F45" s="189">
        <v>0</v>
      </c>
      <c r="G45" s="189">
        <v>0</v>
      </c>
      <c r="H45" s="192">
        <f t="shared" si="50"/>
        <v>0</v>
      </c>
      <c r="I45" s="189">
        <v>0</v>
      </c>
      <c r="J45" s="189"/>
      <c r="K45" s="190" t="s">
        <v>501</v>
      </c>
      <c r="L45" s="191" t="s">
        <v>34</v>
      </c>
      <c r="M45" s="189">
        <v>375</v>
      </c>
      <c r="N45" s="192">
        <f t="shared" si="51"/>
        <v>375</v>
      </c>
      <c r="O45" s="189">
        <v>0</v>
      </c>
      <c r="P45" s="189">
        <v>0</v>
      </c>
      <c r="Q45" s="192">
        <f t="shared" si="52"/>
        <v>0</v>
      </c>
      <c r="R45" s="189">
        <v>0</v>
      </c>
      <c r="S45" s="189"/>
      <c r="T45" s="190" t="s">
        <v>501</v>
      </c>
      <c r="U45" s="191" t="s">
        <v>34</v>
      </c>
      <c r="V45" s="192">
        <f t="shared" si="53"/>
        <v>375</v>
      </c>
      <c r="W45" s="192">
        <f t="shared" si="54"/>
        <v>375</v>
      </c>
      <c r="X45" s="192">
        <f t="shared" si="55"/>
        <v>0</v>
      </c>
      <c r="Y45" s="189">
        <v>0</v>
      </c>
      <c r="Z45" s="192">
        <f t="shared" si="56"/>
        <v>0</v>
      </c>
      <c r="AA45" s="189">
        <v>0</v>
      </c>
      <c r="AB45" s="189"/>
      <c r="AC45" s="190" t="s">
        <v>501</v>
      </c>
      <c r="AD45" s="191" t="s">
        <v>34</v>
      </c>
      <c r="AE45" s="189">
        <v>0</v>
      </c>
      <c r="AF45" s="192">
        <f t="shared" si="57"/>
        <v>0</v>
      </c>
      <c r="AG45" s="189">
        <v>0</v>
      </c>
      <c r="AH45" s="192">
        <f t="shared" si="58"/>
        <v>0</v>
      </c>
      <c r="AI45" s="192">
        <f t="shared" si="59"/>
        <v>0</v>
      </c>
      <c r="AJ45" s="192">
        <f t="shared" si="60"/>
        <v>0</v>
      </c>
      <c r="AK45" s="189"/>
      <c r="AL45" s="190" t="s">
        <v>501</v>
      </c>
      <c r="AM45" s="191" t="s">
        <v>34</v>
      </c>
      <c r="AN45" s="189">
        <v>0</v>
      </c>
      <c r="AO45" s="192">
        <f t="shared" si="61"/>
        <v>0</v>
      </c>
      <c r="AP45" s="189">
        <v>0</v>
      </c>
      <c r="AQ45" s="189">
        <v>0</v>
      </c>
      <c r="AR45" s="192">
        <f t="shared" si="62"/>
        <v>0</v>
      </c>
      <c r="AS45" s="189">
        <v>0</v>
      </c>
      <c r="AT45" s="189"/>
      <c r="AU45" s="190" t="s">
        <v>501</v>
      </c>
      <c r="AV45" s="191" t="s">
        <v>34</v>
      </c>
      <c r="AW45" s="192">
        <f t="shared" si="63"/>
        <v>375</v>
      </c>
      <c r="AX45" s="192">
        <f t="shared" si="64"/>
        <v>375</v>
      </c>
      <c r="AY45" s="192">
        <f t="shared" si="65"/>
        <v>0</v>
      </c>
      <c r="AZ45" s="192">
        <f t="shared" si="66"/>
        <v>0</v>
      </c>
      <c r="BA45" s="192">
        <f t="shared" si="67"/>
        <v>0</v>
      </c>
      <c r="BB45" s="192">
        <f t="shared" si="68"/>
        <v>0</v>
      </c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</row>
    <row r="46" spans="1:67" ht="18" customHeight="1">
      <c r="A46" s="189"/>
      <c r="B46" s="190" t="s">
        <v>502</v>
      </c>
      <c r="C46" s="191" t="s">
        <v>35</v>
      </c>
      <c r="D46" s="189">
        <v>0</v>
      </c>
      <c r="E46" s="192">
        <f t="shared" si="49"/>
        <v>0</v>
      </c>
      <c r="F46" s="189">
        <v>0</v>
      </c>
      <c r="G46" s="189">
        <v>0</v>
      </c>
      <c r="H46" s="192">
        <f t="shared" si="50"/>
        <v>0</v>
      </c>
      <c r="I46" s="189">
        <v>0</v>
      </c>
      <c r="J46" s="189"/>
      <c r="K46" s="190" t="s">
        <v>502</v>
      </c>
      <c r="L46" s="191" t="s">
        <v>35</v>
      </c>
      <c r="M46" s="189">
        <v>350</v>
      </c>
      <c r="N46" s="192">
        <f t="shared" si="51"/>
        <v>350</v>
      </c>
      <c r="O46" s="189">
        <v>0</v>
      </c>
      <c r="P46" s="189">
        <v>0</v>
      </c>
      <c r="Q46" s="192">
        <f t="shared" si="52"/>
        <v>0</v>
      </c>
      <c r="R46" s="189">
        <v>0</v>
      </c>
      <c r="S46" s="189"/>
      <c r="T46" s="190" t="s">
        <v>502</v>
      </c>
      <c r="U46" s="191" t="s">
        <v>35</v>
      </c>
      <c r="V46" s="192">
        <f t="shared" si="53"/>
        <v>350</v>
      </c>
      <c r="W46" s="192">
        <f t="shared" si="54"/>
        <v>350</v>
      </c>
      <c r="X46" s="192">
        <f t="shared" si="55"/>
        <v>0</v>
      </c>
      <c r="Y46" s="189">
        <v>0</v>
      </c>
      <c r="Z46" s="192">
        <f t="shared" si="56"/>
        <v>0</v>
      </c>
      <c r="AA46" s="189">
        <v>0</v>
      </c>
      <c r="AB46" s="189"/>
      <c r="AC46" s="190" t="s">
        <v>502</v>
      </c>
      <c r="AD46" s="191" t="s">
        <v>35</v>
      </c>
      <c r="AE46" s="189">
        <v>0</v>
      </c>
      <c r="AF46" s="192">
        <f t="shared" si="57"/>
        <v>0</v>
      </c>
      <c r="AG46" s="189">
        <v>0</v>
      </c>
      <c r="AH46" s="192">
        <f t="shared" si="58"/>
        <v>0</v>
      </c>
      <c r="AI46" s="192">
        <f t="shared" si="59"/>
        <v>0</v>
      </c>
      <c r="AJ46" s="192">
        <f t="shared" si="60"/>
        <v>0</v>
      </c>
      <c r="AK46" s="189"/>
      <c r="AL46" s="190" t="s">
        <v>502</v>
      </c>
      <c r="AM46" s="191" t="s">
        <v>35</v>
      </c>
      <c r="AN46" s="189">
        <v>0</v>
      </c>
      <c r="AO46" s="192">
        <f t="shared" si="61"/>
        <v>0</v>
      </c>
      <c r="AP46" s="189">
        <v>0</v>
      </c>
      <c r="AQ46" s="189">
        <v>0</v>
      </c>
      <c r="AR46" s="192">
        <f t="shared" si="62"/>
        <v>0</v>
      </c>
      <c r="AS46" s="189">
        <v>0</v>
      </c>
      <c r="AT46" s="189"/>
      <c r="AU46" s="190" t="s">
        <v>502</v>
      </c>
      <c r="AV46" s="191" t="s">
        <v>35</v>
      </c>
      <c r="AW46" s="192">
        <f t="shared" si="63"/>
        <v>350</v>
      </c>
      <c r="AX46" s="192">
        <f t="shared" si="64"/>
        <v>350</v>
      </c>
      <c r="AY46" s="192">
        <f t="shared" si="65"/>
        <v>0</v>
      </c>
      <c r="AZ46" s="192">
        <f t="shared" si="66"/>
        <v>0</v>
      </c>
      <c r="BA46" s="192">
        <f t="shared" si="67"/>
        <v>0</v>
      </c>
      <c r="BB46" s="192">
        <f t="shared" si="68"/>
        <v>0</v>
      </c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</row>
    <row r="47" spans="1:67" ht="18" customHeight="1">
      <c r="A47" s="189"/>
      <c r="B47" s="190" t="s">
        <v>503</v>
      </c>
      <c r="C47" s="191" t="s">
        <v>36</v>
      </c>
      <c r="D47" s="189">
        <v>0</v>
      </c>
      <c r="E47" s="192">
        <f t="shared" si="49"/>
        <v>0</v>
      </c>
      <c r="F47" s="189">
        <v>0</v>
      </c>
      <c r="G47" s="189">
        <v>0</v>
      </c>
      <c r="H47" s="192">
        <f t="shared" si="50"/>
        <v>0</v>
      </c>
      <c r="I47" s="189">
        <v>0</v>
      </c>
      <c r="J47" s="189"/>
      <c r="K47" s="190" t="s">
        <v>503</v>
      </c>
      <c r="L47" s="191" t="s">
        <v>36</v>
      </c>
      <c r="M47" s="189">
        <v>400</v>
      </c>
      <c r="N47" s="192">
        <f t="shared" si="51"/>
        <v>400</v>
      </c>
      <c r="O47" s="189">
        <v>0</v>
      </c>
      <c r="P47" s="189">
        <v>0</v>
      </c>
      <c r="Q47" s="192">
        <f t="shared" si="52"/>
        <v>0</v>
      </c>
      <c r="R47" s="189">
        <v>0</v>
      </c>
      <c r="S47" s="189"/>
      <c r="T47" s="190" t="s">
        <v>503</v>
      </c>
      <c r="U47" s="191" t="s">
        <v>36</v>
      </c>
      <c r="V47" s="192">
        <f t="shared" si="53"/>
        <v>400</v>
      </c>
      <c r="W47" s="192">
        <f t="shared" si="54"/>
        <v>400</v>
      </c>
      <c r="X47" s="192">
        <f t="shared" si="55"/>
        <v>0</v>
      </c>
      <c r="Y47" s="189">
        <v>0</v>
      </c>
      <c r="Z47" s="192">
        <f t="shared" si="56"/>
        <v>0</v>
      </c>
      <c r="AA47" s="189">
        <v>0</v>
      </c>
      <c r="AB47" s="189"/>
      <c r="AC47" s="190" t="s">
        <v>503</v>
      </c>
      <c r="AD47" s="191" t="s">
        <v>36</v>
      </c>
      <c r="AE47" s="189">
        <v>0</v>
      </c>
      <c r="AF47" s="192">
        <f t="shared" si="57"/>
        <v>0</v>
      </c>
      <c r="AG47" s="189">
        <v>0</v>
      </c>
      <c r="AH47" s="192">
        <f t="shared" si="58"/>
        <v>0</v>
      </c>
      <c r="AI47" s="192">
        <f t="shared" si="59"/>
        <v>0</v>
      </c>
      <c r="AJ47" s="192">
        <f t="shared" si="60"/>
        <v>0</v>
      </c>
      <c r="AK47" s="189"/>
      <c r="AL47" s="190" t="s">
        <v>503</v>
      </c>
      <c r="AM47" s="191" t="s">
        <v>36</v>
      </c>
      <c r="AN47" s="189">
        <v>0</v>
      </c>
      <c r="AO47" s="192">
        <f t="shared" si="61"/>
        <v>0</v>
      </c>
      <c r="AP47" s="189">
        <v>0</v>
      </c>
      <c r="AQ47" s="189">
        <v>0</v>
      </c>
      <c r="AR47" s="192">
        <f t="shared" si="62"/>
        <v>0</v>
      </c>
      <c r="AS47" s="189">
        <v>0</v>
      </c>
      <c r="AT47" s="189"/>
      <c r="AU47" s="190" t="s">
        <v>503</v>
      </c>
      <c r="AV47" s="191" t="s">
        <v>36</v>
      </c>
      <c r="AW47" s="192">
        <f t="shared" si="63"/>
        <v>400</v>
      </c>
      <c r="AX47" s="192">
        <f t="shared" si="64"/>
        <v>400</v>
      </c>
      <c r="AY47" s="192">
        <f t="shared" si="65"/>
        <v>0</v>
      </c>
      <c r="AZ47" s="192">
        <f t="shared" si="66"/>
        <v>0</v>
      </c>
      <c r="BA47" s="192">
        <f t="shared" si="67"/>
        <v>0</v>
      </c>
      <c r="BB47" s="192">
        <f t="shared" si="68"/>
        <v>0</v>
      </c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</row>
    <row r="48" spans="1:67" ht="18" customHeight="1">
      <c r="A48" s="189"/>
      <c r="B48" s="190" t="s">
        <v>425</v>
      </c>
      <c r="C48" s="191" t="s">
        <v>698</v>
      </c>
      <c r="D48" s="189">
        <v>0</v>
      </c>
      <c r="E48" s="192">
        <f t="shared" si="49"/>
        <v>0</v>
      </c>
      <c r="F48" s="189">
        <v>0</v>
      </c>
      <c r="G48" s="189">
        <v>0</v>
      </c>
      <c r="H48" s="192">
        <f t="shared" si="50"/>
        <v>0</v>
      </c>
      <c r="I48" s="189">
        <v>0</v>
      </c>
      <c r="J48" s="189"/>
      <c r="K48" s="190" t="s">
        <v>425</v>
      </c>
      <c r="L48" s="191" t="s">
        <v>698</v>
      </c>
      <c r="M48" s="189">
        <v>0</v>
      </c>
      <c r="N48" s="192">
        <f aca="true" t="shared" si="69" ref="N48:N54">(M48+O48)</f>
        <v>1485</v>
      </c>
      <c r="O48" s="189">
        <v>1485</v>
      </c>
      <c r="P48" s="189">
        <v>0</v>
      </c>
      <c r="Q48" s="192">
        <f aca="true" t="shared" si="70" ref="Q48:Q54">(P48+R48)</f>
        <v>0</v>
      </c>
      <c r="R48" s="189">
        <v>0</v>
      </c>
      <c r="S48" s="189"/>
      <c r="T48" s="190" t="s">
        <v>425</v>
      </c>
      <c r="U48" s="191" t="s">
        <v>698</v>
      </c>
      <c r="V48" s="192">
        <f aca="true" t="shared" si="71" ref="V48:V54">(M48-P48)</f>
        <v>0</v>
      </c>
      <c r="W48" s="192">
        <f aca="true" t="shared" si="72" ref="W48:W54">(V48+X48)</f>
        <v>1485</v>
      </c>
      <c r="X48" s="192">
        <f aca="true" t="shared" si="73" ref="X48:X54">(O48-R48)</f>
        <v>1485</v>
      </c>
      <c r="Y48" s="189">
        <v>0</v>
      </c>
      <c r="Z48" s="192">
        <f aca="true" t="shared" si="74" ref="Z48:Z54">(Y48+AA48)</f>
        <v>0</v>
      </c>
      <c r="AA48" s="189">
        <v>0</v>
      </c>
      <c r="AB48" s="189"/>
      <c r="AC48" s="190" t="s">
        <v>425</v>
      </c>
      <c r="AD48" s="191" t="s">
        <v>698</v>
      </c>
      <c r="AE48" s="189">
        <v>0</v>
      </c>
      <c r="AF48" s="192">
        <f aca="true" t="shared" si="75" ref="AF48:AF54">(AE48+AG48)</f>
        <v>0</v>
      </c>
      <c r="AG48" s="189">
        <v>0</v>
      </c>
      <c r="AH48" s="192">
        <f aca="true" t="shared" si="76" ref="AH48:AH54">(Y48-AE48)</f>
        <v>0</v>
      </c>
      <c r="AI48" s="192">
        <f aca="true" t="shared" si="77" ref="AI48:AI54">(AH48+AJ48)</f>
        <v>0</v>
      </c>
      <c r="AJ48" s="192">
        <f aca="true" t="shared" si="78" ref="AJ48:AJ54">(AA48-AG48)</f>
        <v>0</v>
      </c>
      <c r="AK48" s="189"/>
      <c r="AL48" s="190" t="s">
        <v>425</v>
      </c>
      <c r="AM48" s="191" t="s">
        <v>698</v>
      </c>
      <c r="AN48" s="189">
        <v>0</v>
      </c>
      <c r="AO48" s="192">
        <f aca="true" t="shared" si="79" ref="AO48:AO54">(AN48+AP48)</f>
        <v>0</v>
      </c>
      <c r="AP48" s="189">
        <v>0</v>
      </c>
      <c r="AQ48" s="189">
        <v>0</v>
      </c>
      <c r="AR48" s="192">
        <f aca="true" t="shared" si="80" ref="AR48:AR54">(AQ48+AS48)</f>
        <v>0</v>
      </c>
      <c r="AS48" s="189">
        <v>0</v>
      </c>
      <c r="AT48" s="189"/>
      <c r="AU48" s="190" t="s">
        <v>425</v>
      </c>
      <c r="AV48" s="191" t="s">
        <v>698</v>
      </c>
      <c r="AW48" s="192">
        <f t="shared" si="63"/>
        <v>0</v>
      </c>
      <c r="AX48" s="192">
        <f aca="true" t="shared" si="81" ref="AX48:AX54">(AW48+AY48)</f>
        <v>1485</v>
      </c>
      <c r="AY48" s="192">
        <f aca="true" t="shared" si="82" ref="AY48:AY54">(F48+I48+O48+AA48+AP48+AS48)</f>
        <v>1485</v>
      </c>
      <c r="AZ48" s="192">
        <f aca="true" t="shared" si="83" ref="AZ48:AZ54">(AE48+AN48+AQ48)</f>
        <v>0</v>
      </c>
      <c r="BA48" s="192">
        <f aca="true" t="shared" si="84" ref="BA48:BA54">(AZ48+BB48)</f>
        <v>0</v>
      </c>
      <c r="BB48" s="192">
        <f aca="true" t="shared" si="85" ref="BB48:BB54">(AG48+AP48+AS48)</f>
        <v>0</v>
      </c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</row>
    <row r="49" spans="1:67" ht="18" customHeight="1">
      <c r="A49" s="189"/>
      <c r="B49" s="190" t="s">
        <v>426</v>
      </c>
      <c r="C49" s="422" t="s">
        <v>729</v>
      </c>
      <c r="D49" s="189">
        <v>0</v>
      </c>
      <c r="E49" s="192">
        <f aca="true" t="shared" si="86" ref="E49:E54">(D49+F49)</f>
        <v>0</v>
      </c>
      <c r="F49" s="189">
        <v>0</v>
      </c>
      <c r="G49" s="189">
        <v>0</v>
      </c>
      <c r="H49" s="192">
        <f aca="true" t="shared" si="87" ref="H49:H54">(G49+I49)</f>
        <v>0</v>
      </c>
      <c r="I49" s="189">
        <v>0</v>
      </c>
      <c r="J49" s="189"/>
      <c r="K49" s="190" t="s">
        <v>426</v>
      </c>
      <c r="L49" s="422" t="s">
        <v>729</v>
      </c>
      <c r="M49" s="189">
        <v>0</v>
      </c>
      <c r="N49" s="192">
        <f t="shared" si="69"/>
        <v>670</v>
      </c>
      <c r="O49" s="189">
        <f>400+270</f>
        <v>670</v>
      </c>
      <c r="P49" s="189">
        <v>0</v>
      </c>
      <c r="Q49" s="192">
        <f t="shared" si="70"/>
        <v>0</v>
      </c>
      <c r="R49" s="189">
        <v>0</v>
      </c>
      <c r="S49" s="189"/>
      <c r="T49" s="190" t="s">
        <v>426</v>
      </c>
      <c r="U49" s="422" t="s">
        <v>729</v>
      </c>
      <c r="V49" s="192">
        <f t="shared" si="71"/>
        <v>0</v>
      </c>
      <c r="W49" s="192">
        <f t="shared" si="72"/>
        <v>670</v>
      </c>
      <c r="X49" s="192">
        <f t="shared" si="73"/>
        <v>670</v>
      </c>
      <c r="Y49" s="189">
        <v>0</v>
      </c>
      <c r="Z49" s="192">
        <f t="shared" si="74"/>
        <v>0</v>
      </c>
      <c r="AA49" s="189">
        <v>0</v>
      </c>
      <c r="AB49" s="189"/>
      <c r="AC49" s="190" t="s">
        <v>426</v>
      </c>
      <c r="AD49" s="422" t="s">
        <v>729</v>
      </c>
      <c r="AE49" s="189">
        <v>0</v>
      </c>
      <c r="AF49" s="192">
        <f t="shared" si="75"/>
        <v>0</v>
      </c>
      <c r="AG49" s="189">
        <v>0</v>
      </c>
      <c r="AH49" s="192">
        <f t="shared" si="76"/>
        <v>0</v>
      </c>
      <c r="AI49" s="192">
        <f t="shared" si="77"/>
        <v>0</v>
      </c>
      <c r="AJ49" s="192">
        <f t="shared" si="78"/>
        <v>0</v>
      </c>
      <c r="AK49" s="189"/>
      <c r="AL49" s="190" t="s">
        <v>426</v>
      </c>
      <c r="AM49" s="422" t="s">
        <v>729</v>
      </c>
      <c r="AN49" s="189">
        <v>0</v>
      </c>
      <c r="AO49" s="192">
        <f t="shared" si="79"/>
        <v>0</v>
      </c>
      <c r="AP49" s="189">
        <v>0</v>
      </c>
      <c r="AQ49" s="189">
        <v>0</v>
      </c>
      <c r="AR49" s="192">
        <f t="shared" si="80"/>
        <v>0</v>
      </c>
      <c r="AS49" s="189">
        <v>0</v>
      </c>
      <c r="AT49" s="189"/>
      <c r="AU49" s="190" t="s">
        <v>426</v>
      </c>
      <c r="AV49" s="422" t="s">
        <v>729</v>
      </c>
      <c r="AW49" s="192">
        <f aca="true" t="shared" si="88" ref="AW49:AW54">(D49+G49+M49+Y49+AN49+AQ49)</f>
        <v>0</v>
      </c>
      <c r="AX49" s="192">
        <f t="shared" si="81"/>
        <v>670</v>
      </c>
      <c r="AY49" s="192">
        <f t="shared" si="82"/>
        <v>670</v>
      </c>
      <c r="AZ49" s="192">
        <f t="shared" si="83"/>
        <v>0</v>
      </c>
      <c r="BA49" s="192">
        <f t="shared" si="84"/>
        <v>0</v>
      </c>
      <c r="BB49" s="192">
        <f t="shared" si="85"/>
        <v>0</v>
      </c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</row>
    <row r="50" spans="1:67" ht="18" customHeight="1">
      <c r="A50" s="189"/>
      <c r="B50" s="190" t="s">
        <v>427</v>
      </c>
      <c r="C50" s="422" t="s">
        <v>730</v>
      </c>
      <c r="D50" s="189">
        <v>0</v>
      </c>
      <c r="E50" s="192">
        <f t="shared" si="86"/>
        <v>0</v>
      </c>
      <c r="F50" s="189">
        <v>0</v>
      </c>
      <c r="G50" s="189">
        <v>0</v>
      </c>
      <c r="H50" s="192">
        <f t="shared" si="87"/>
        <v>0</v>
      </c>
      <c r="I50" s="189">
        <v>0</v>
      </c>
      <c r="J50" s="189"/>
      <c r="K50" s="190" t="s">
        <v>427</v>
      </c>
      <c r="L50" s="422" t="s">
        <v>730</v>
      </c>
      <c r="M50" s="189">
        <v>0</v>
      </c>
      <c r="N50" s="192">
        <f t="shared" si="69"/>
        <v>2119</v>
      </c>
      <c r="O50" s="189">
        <f>1900+219</f>
        <v>2119</v>
      </c>
      <c r="P50" s="189">
        <v>0</v>
      </c>
      <c r="Q50" s="192">
        <f t="shared" si="70"/>
        <v>0</v>
      </c>
      <c r="R50" s="189">
        <v>0</v>
      </c>
      <c r="S50" s="189"/>
      <c r="T50" s="190" t="s">
        <v>427</v>
      </c>
      <c r="U50" s="422" t="s">
        <v>730</v>
      </c>
      <c r="V50" s="192">
        <f t="shared" si="71"/>
        <v>0</v>
      </c>
      <c r="W50" s="192">
        <f t="shared" si="72"/>
        <v>2119</v>
      </c>
      <c r="X50" s="192">
        <f t="shared" si="73"/>
        <v>2119</v>
      </c>
      <c r="Y50" s="189">
        <v>0</v>
      </c>
      <c r="Z50" s="192">
        <f t="shared" si="74"/>
        <v>0</v>
      </c>
      <c r="AA50" s="189">
        <v>0</v>
      </c>
      <c r="AB50" s="189"/>
      <c r="AC50" s="190" t="s">
        <v>427</v>
      </c>
      <c r="AD50" s="422" t="s">
        <v>730</v>
      </c>
      <c r="AE50" s="189">
        <v>0</v>
      </c>
      <c r="AF50" s="192">
        <f t="shared" si="75"/>
        <v>0</v>
      </c>
      <c r="AG50" s="189">
        <v>0</v>
      </c>
      <c r="AH50" s="192">
        <f t="shared" si="76"/>
        <v>0</v>
      </c>
      <c r="AI50" s="192">
        <f t="shared" si="77"/>
        <v>0</v>
      </c>
      <c r="AJ50" s="192">
        <f t="shared" si="78"/>
        <v>0</v>
      </c>
      <c r="AK50" s="189"/>
      <c r="AL50" s="190" t="s">
        <v>427</v>
      </c>
      <c r="AM50" s="422" t="s">
        <v>730</v>
      </c>
      <c r="AN50" s="189">
        <v>0</v>
      </c>
      <c r="AO50" s="192">
        <f t="shared" si="79"/>
        <v>0</v>
      </c>
      <c r="AP50" s="189">
        <v>0</v>
      </c>
      <c r="AQ50" s="189">
        <v>0</v>
      </c>
      <c r="AR50" s="192">
        <f t="shared" si="80"/>
        <v>0</v>
      </c>
      <c r="AS50" s="189">
        <v>0</v>
      </c>
      <c r="AT50" s="189"/>
      <c r="AU50" s="190" t="s">
        <v>427</v>
      </c>
      <c r="AV50" s="422" t="s">
        <v>730</v>
      </c>
      <c r="AW50" s="192">
        <f t="shared" si="88"/>
        <v>0</v>
      </c>
      <c r="AX50" s="192">
        <f t="shared" si="81"/>
        <v>2119</v>
      </c>
      <c r="AY50" s="192">
        <f t="shared" si="82"/>
        <v>2119</v>
      </c>
      <c r="AZ50" s="192">
        <f t="shared" si="83"/>
        <v>0</v>
      </c>
      <c r="BA50" s="192">
        <f t="shared" si="84"/>
        <v>0</v>
      </c>
      <c r="BB50" s="192">
        <f t="shared" si="85"/>
        <v>0</v>
      </c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</row>
    <row r="51" spans="1:67" ht="18" customHeight="1">
      <c r="A51" s="189"/>
      <c r="B51" s="190" t="s">
        <v>428</v>
      </c>
      <c r="C51" s="422" t="s">
        <v>699</v>
      </c>
      <c r="D51" s="189">
        <v>0</v>
      </c>
      <c r="E51" s="192">
        <f t="shared" si="86"/>
        <v>0</v>
      </c>
      <c r="F51" s="189">
        <v>0</v>
      </c>
      <c r="G51" s="189">
        <v>0</v>
      </c>
      <c r="H51" s="192">
        <f t="shared" si="87"/>
        <v>0</v>
      </c>
      <c r="I51" s="189">
        <v>0</v>
      </c>
      <c r="J51" s="189"/>
      <c r="K51" s="190" t="s">
        <v>428</v>
      </c>
      <c r="L51" s="422" t="s">
        <v>699</v>
      </c>
      <c r="M51" s="189">
        <v>0</v>
      </c>
      <c r="N51" s="192">
        <f t="shared" si="69"/>
        <v>1809</v>
      </c>
      <c r="O51" s="189">
        <v>1809</v>
      </c>
      <c r="P51" s="189">
        <v>0</v>
      </c>
      <c r="Q51" s="192">
        <f t="shared" si="70"/>
        <v>0</v>
      </c>
      <c r="R51" s="189">
        <v>0</v>
      </c>
      <c r="S51" s="189"/>
      <c r="T51" s="190" t="s">
        <v>428</v>
      </c>
      <c r="U51" s="422" t="s">
        <v>699</v>
      </c>
      <c r="V51" s="192">
        <f t="shared" si="71"/>
        <v>0</v>
      </c>
      <c r="W51" s="192">
        <f t="shared" si="72"/>
        <v>1809</v>
      </c>
      <c r="X51" s="192">
        <f t="shared" si="73"/>
        <v>1809</v>
      </c>
      <c r="Y51" s="189">
        <v>0</v>
      </c>
      <c r="Z51" s="192">
        <f t="shared" si="74"/>
        <v>0</v>
      </c>
      <c r="AA51" s="189">
        <v>0</v>
      </c>
      <c r="AB51" s="189"/>
      <c r="AC51" s="190" t="s">
        <v>428</v>
      </c>
      <c r="AD51" s="422" t="s">
        <v>699</v>
      </c>
      <c r="AE51" s="189">
        <v>0</v>
      </c>
      <c r="AF51" s="192">
        <f t="shared" si="75"/>
        <v>0</v>
      </c>
      <c r="AG51" s="189">
        <v>0</v>
      </c>
      <c r="AH51" s="192">
        <f t="shared" si="76"/>
        <v>0</v>
      </c>
      <c r="AI51" s="192">
        <f t="shared" si="77"/>
        <v>0</v>
      </c>
      <c r="AJ51" s="192">
        <f t="shared" si="78"/>
        <v>0</v>
      </c>
      <c r="AK51" s="189"/>
      <c r="AL51" s="190" t="s">
        <v>428</v>
      </c>
      <c r="AM51" s="422" t="s">
        <v>699</v>
      </c>
      <c r="AN51" s="189">
        <v>0</v>
      </c>
      <c r="AO51" s="192">
        <f t="shared" si="79"/>
        <v>0</v>
      </c>
      <c r="AP51" s="189">
        <v>0</v>
      </c>
      <c r="AQ51" s="189">
        <v>0</v>
      </c>
      <c r="AR51" s="192">
        <f t="shared" si="80"/>
        <v>0</v>
      </c>
      <c r="AS51" s="189">
        <v>0</v>
      </c>
      <c r="AT51" s="189"/>
      <c r="AU51" s="190" t="s">
        <v>428</v>
      </c>
      <c r="AV51" s="422" t="s">
        <v>699</v>
      </c>
      <c r="AW51" s="192">
        <f t="shared" si="88"/>
        <v>0</v>
      </c>
      <c r="AX51" s="192">
        <f t="shared" si="81"/>
        <v>1809</v>
      </c>
      <c r="AY51" s="192">
        <f t="shared" si="82"/>
        <v>1809</v>
      </c>
      <c r="AZ51" s="192">
        <f t="shared" si="83"/>
        <v>0</v>
      </c>
      <c r="BA51" s="192">
        <f t="shared" si="84"/>
        <v>0</v>
      </c>
      <c r="BB51" s="192">
        <f t="shared" si="85"/>
        <v>0</v>
      </c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</row>
    <row r="52" spans="1:67" ht="18" customHeight="1">
      <c r="A52" s="189"/>
      <c r="B52" s="190" t="s">
        <v>429</v>
      </c>
      <c r="C52" s="189" t="s">
        <v>711</v>
      </c>
      <c r="D52" s="189">
        <v>0</v>
      </c>
      <c r="E52" s="192">
        <f t="shared" si="86"/>
        <v>0</v>
      </c>
      <c r="F52" s="189">
        <v>0</v>
      </c>
      <c r="G52" s="189">
        <v>0</v>
      </c>
      <c r="H52" s="192">
        <f t="shared" si="87"/>
        <v>0</v>
      </c>
      <c r="I52" s="189">
        <v>0</v>
      </c>
      <c r="J52" s="189"/>
      <c r="K52" s="190" t="s">
        <v>429</v>
      </c>
      <c r="L52" s="189" t="s">
        <v>711</v>
      </c>
      <c r="M52" s="189">
        <v>0</v>
      </c>
      <c r="N52" s="192">
        <f t="shared" si="69"/>
        <v>989</v>
      </c>
      <c r="O52" s="189">
        <v>989</v>
      </c>
      <c r="P52" s="189">
        <v>0</v>
      </c>
      <c r="Q52" s="192">
        <f t="shared" si="70"/>
        <v>0</v>
      </c>
      <c r="R52" s="189">
        <v>0</v>
      </c>
      <c r="S52" s="189"/>
      <c r="T52" s="190" t="s">
        <v>429</v>
      </c>
      <c r="U52" s="189" t="s">
        <v>711</v>
      </c>
      <c r="V52" s="192">
        <f t="shared" si="71"/>
        <v>0</v>
      </c>
      <c r="W52" s="192">
        <f t="shared" si="72"/>
        <v>989</v>
      </c>
      <c r="X52" s="192">
        <f t="shared" si="73"/>
        <v>989</v>
      </c>
      <c r="Y52" s="189">
        <v>0</v>
      </c>
      <c r="Z52" s="192">
        <f t="shared" si="74"/>
        <v>0</v>
      </c>
      <c r="AA52" s="189">
        <v>0</v>
      </c>
      <c r="AB52" s="189"/>
      <c r="AC52" s="190" t="s">
        <v>429</v>
      </c>
      <c r="AD52" s="189" t="s">
        <v>711</v>
      </c>
      <c r="AE52" s="189">
        <v>0</v>
      </c>
      <c r="AF52" s="192">
        <f t="shared" si="75"/>
        <v>0</v>
      </c>
      <c r="AG52" s="189">
        <v>0</v>
      </c>
      <c r="AH52" s="192">
        <f t="shared" si="76"/>
        <v>0</v>
      </c>
      <c r="AI52" s="192">
        <f t="shared" si="77"/>
        <v>0</v>
      </c>
      <c r="AJ52" s="192">
        <f t="shared" si="78"/>
        <v>0</v>
      </c>
      <c r="AK52" s="189"/>
      <c r="AL52" s="190" t="s">
        <v>429</v>
      </c>
      <c r="AM52" s="189" t="s">
        <v>711</v>
      </c>
      <c r="AN52" s="189">
        <v>0</v>
      </c>
      <c r="AO52" s="192">
        <f t="shared" si="79"/>
        <v>0</v>
      </c>
      <c r="AP52" s="189">
        <v>0</v>
      </c>
      <c r="AQ52" s="189">
        <v>0</v>
      </c>
      <c r="AR52" s="192">
        <f t="shared" si="80"/>
        <v>0</v>
      </c>
      <c r="AS52" s="189">
        <v>0</v>
      </c>
      <c r="AT52" s="189"/>
      <c r="AU52" s="190" t="s">
        <v>429</v>
      </c>
      <c r="AV52" s="189" t="s">
        <v>711</v>
      </c>
      <c r="AW52" s="192">
        <f t="shared" si="88"/>
        <v>0</v>
      </c>
      <c r="AX52" s="192">
        <f t="shared" si="81"/>
        <v>989</v>
      </c>
      <c r="AY52" s="192">
        <f t="shared" si="82"/>
        <v>989</v>
      </c>
      <c r="AZ52" s="192">
        <f t="shared" si="83"/>
        <v>0</v>
      </c>
      <c r="BA52" s="192">
        <f t="shared" si="84"/>
        <v>0</v>
      </c>
      <c r="BB52" s="192">
        <f t="shared" si="85"/>
        <v>0</v>
      </c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</row>
    <row r="53" spans="1:67" ht="18" customHeight="1">
      <c r="A53" s="189"/>
      <c r="B53" s="190" t="s">
        <v>430</v>
      </c>
      <c r="C53" s="189" t="s">
        <v>713</v>
      </c>
      <c r="D53" s="189">
        <v>0</v>
      </c>
      <c r="E53" s="192">
        <f t="shared" si="86"/>
        <v>0</v>
      </c>
      <c r="F53" s="189">
        <v>0</v>
      </c>
      <c r="G53" s="189">
        <v>0</v>
      </c>
      <c r="H53" s="192">
        <f t="shared" si="87"/>
        <v>0</v>
      </c>
      <c r="I53" s="189">
        <v>0</v>
      </c>
      <c r="J53" s="189"/>
      <c r="K53" s="190" t="s">
        <v>430</v>
      </c>
      <c r="L53" s="189" t="s">
        <v>713</v>
      </c>
      <c r="M53" s="189">
        <v>0</v>
      </c>
      <c r="N53" s="192">
        <f t="shared" si="69"/>
        <v>1526</v>
      </c>
      <c r="O53" s="189">
        <v>1526</v>
      </c>
      <c r="P53" s="189">
        <v>0</v>
      </c>
      <c r="Q53" s="192">
        <f t="shared" si="70"/>
        <v>0</v>
      </c>
      <c r="R53" s="189">
        <v>0</v>
      </c>
      <c r="S53" s="189"/>
      <c r="T53" s="190" t="s">
        <v>430</v>
      </c>
      <c r="U53" s="189" t="s">
        <v>713</v>
      </c>
      <c r="V53" s="192">
        <f t="shared" si="71"/>
        <v>0</v>
      </c>
      <c r="W53" s="192">
        <f t="shared" si="72"/>
        <v>1526</v>
      </c>
      <c r="X53" s="192">
        <f t="shared" si="73"/>
        <v>1526</v>
      </c>
      <c r="Y53" s="189">
        <v>0</v>
      </c>
      <c r="Z53" s="192">
        <f t="shared" si="74"/>
        <v>0</v>
      </c>
      <c r="AA53" s="189">
        <v>0</v>
      </c>
      <c r="AB53" s="189"/>
      <c r="AC53" s="190" t="s">
        <v>430</v>
      </c>
      <c r="AD53" s="189" t="s">
        <v>713</v>
      </c>
      <c r="AE53" s="189">
        <v>0</v>
      </c>
      <c r="AF53" s="192">
        <f t="shared" si="75"/>
        <v>0</v>
      </c>
      <c r="AG53" s="189">
        <v>0</v>
      </c>
      <c r="AH53" s="192">
        <f t="shared" si="76"/>
        <v>0</v>
      </c>
      <c r="AI53" s="192">
        <f t="shared" si="77"/>
        <v>0</v>
      </c>
      <c r="AJ53" s="192">
        <f t="shared" si="78"/>
        <v>0</v>
      </c>
      <c r="AK53" s="189"/>
      <c r="AL53" s="190" t="s">
        <v>430</v>
      </c>
      <c r="AM53" s="189" t="s">
        <v>713</v>
      </c>
      <c r="AN53" s="189">
        <v>0</v>
      </c>
      <c r="AO53" s="192">
        <f t="shared" si="79"/>
        <v>0</v>
      </c>
      <c r="AP53" s="189">
        <v>0</v>
      </c>
      <c r="AQ53" s="189">
        <v>0</v>
      </c>
      <c r="AR53" s="192">
        <f t="shared" si="80"/>
        <v>0</v>
      </c>
      <c r="AS53" s="189">
        <v>0</v>
      </c>
      <c r="AT53" s="189"/>
      <c r="AU53" s="190" t="s">
        <v>430</v>
      </c>
      <c r="AV53" s="189" t="s">
        <v>713</v>
      </c>
      <c r="AW53" s="192">
        <f t="shared" si="88"/>
        <v>0</v>
      </c>
      <c r="AX53" s="192">
        <f t="shared" si="81"/>
        <v>1526</v>
      </c>
      <c r="AY53" s="192">
        <f t="shared" si="82"/>
        <v>1526</v>
      </c>
      <c r="AZ53" s="192">
        <f t="shared" si="83"/>
        <v>0</v>
      </c>
      <c r="BA53" s="192">
        <f t="shared" si="84"/>
        <v>0</v>
      </c>
      <c r="BB53" s="192">
        <f t="shared" si="85"/>
        <v>0</v>
      </c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</row>
    <row r="54" spans="1:67" ht="18" customHeight="1">
      <c r="A54" s="189"/>
      <c r="B54" s="190" t="s">
        <v>431</v>
      </c>
      <c r="C54" s="189" t="s">
        <v>715</v>
      </c>
      <c r="D54" s="189">
        <v>0</v>
      </c>
      <c r="E54" s="192">
        <f t="shared" si="86"/>
        <v>0</v>
      </c>
      <c r="F54" s="189">
        <v>0</v>
      </c>
      <c r="G54" s="189">
        <v>0</v>
      </c>
      <c r="H54" s="192">
        <f t="shared" si="87"/>
        <v>0</v>
      </c>
      <c r="I54" s="189">
        <v>0</v>
      </c>
      <c r="J54" s="189"/>
      <c r="K54" s="190" t="s">
        <v>431</v>
      </c>
      <c r="L54" s="189" t="s">
        <v>715</v>
      </c>
      <c r="M54" s="189">
        <v>0</v>
      </c>
      <c r="N54" s="192">
        <f t="shared" si="69"/>
        <v>2030</v>
      </c>
      <c r="O54" s="189">
        <v>2030</v>
      </c>
      <c r="P54" s="189">
        <v>0</v>
      </c>
      <c r="Q54" s="192">
        <f t="shared" si="70"/>
        <v>0</v>
      </c>
      <c r="R54" s="189">
        <v>0</v>
      </c>
      <c r="S54" s="189"/>
      <c r="T54" s="190" t="s">
        <v>431</v>
      </c>
      <c r="U54" s="189" t="s">
        <v>715</v>
      </c>
      <c r="V54" s="192">
        <f t="shared" si="71"/>
        <v>0</v>
      </c>
      <c r="W54" s="192">
        <f t="shared" si="72"/>
        <v>2030</v>
      </c>
      <c r="X54" s="192">
        <f t="shared" si="73"/>
        <v>2030</v>
      </c>
      <c r="Y54" s="189">
        <v>0</v>
      </c>
      <c r="Z54" s="192">
        <f t="shared" si="74"/>
        <v>0</v>
      </c>
      <c r="AA54" s="189">
        <v>0</v>
      </c>
      <c r="AB54" s="189"/>
      <c r="AC54" s="190" t="s">
        <v>431</v>
      </c>
      <c r="AD54" s="189" t="s">
        <v>715</v>
      </c>
      <c r="AE54" s="189">
        <v>0</v>
      </c>
      <c r="AF54" s="192">
        <f t="shared" si="75"/>
        <v>0</v>
      </c>
      <c r="AG54" s="189">
        <v>0</v>
      </c>
      <c r="AH54" s="192">
        <f t="shared" si="76"/>
        <v>0</v>
      </c>
      <c r="AI54" s="192">
        <f t="shared" si="77"/>
        <v>0</v>
      </c>
      <c r="AJ54" s="192">
        <f t="shared" si="78"/>
        <v>0</v>
      </c>
      <c r="AK54" s="189"/>
      <c r="AL54" s="190" t="s">
        <v>431</v>
      </c>
      <c r="AM54" s="189" t="s">
        <v>715</v>
      </c>
      <c r="AN54" s="189">
        <v>0</v>
      </c>
      <c r="AO54" s="192">
        <f t="shared" si="79"/>
        <v>0</v>
      </c>
      <c r="AP54" s="189">
        <v>0</v>
      </c>
      <c r="AQ54" s="189">
        <v>0</v>
      </c>
      <c r="AR54" s="192">
        <f t="shared" si="80"/>
        <v>0</v>
      </c>
      <c r="AS54" s="189">
        <v>0</v>
      </c>
      <c r="AT54" s="189"/>
      <c r="AU54" s="190" t="s">
        <v>431</v>
      </c>
      <c r="AV54" s="189" t="s">
        <v>715</v>
      </c>
      <c r="AW54" s="192">
        <f t="shared" si="88"/>
        <v>0</v>
      </c>
      <c r="AX54" s="192">
        <f t="shared" si="81"/>
        <v>2030</v>
      </c>
      <c r="AY54" s="192">
        <f t="shared" si="82"/>
        <v>2030</v>
      </c>
      <c r="AZ54" s="192">
        <f t="shared" si="83"/>
        <v>0</v>
      </c>
      <c r="BA54" s="192">
        <f t="shared" si="84"/>
        <v>0</v>
      </c>
      <c r="BB54" s="192">
        <f t="shared" si="85"/>
        <v>0</v>
      </c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</row>
    <row r="55" spans="1:67" ht="18" customHeight="1">
      <c r="A55" s="189"/>
      <c r="B55" s="190" t="s">
        <v>432</v>
      </c>
      <c r="C55" s="189" t="s">
        <v>719</v>
      </c>
      <c r="D55" s="189">
        <v>0</v>
      </c>
      <c r="E55" s="192">
        <f>(D55+F55)</f>
        <v>0</v>
      </c>
      <c r="F55" s="189">
        <v>0</v>
      </c>
      <c r="G55" s="189">
        <v>0</v>
      </c>
      <c r="H55" s="192">
        <f>(G55+I55)</f>
        <v>0</v>
      </c>
      <c r="I55" s="189">
        <v>0</v>
      </c>
      <c r="J55" s="189"/>
      <c r="K55" s="190" t="s">
        <v>432</v>
      </c>
      <c r="L55" s="189" t="s">
        <v>719</v>
      </c>
      <c r="M55" s="189">
        <v>0</v>
      </c>
      <c r="N55" s="192">
        <f>(M55+O55)</f>
        <v>6650</v>
      </c>
      <c r="O55" s="189">
        <v>6650</v>
      </c>
      <c r="P55" s="189">
        <v>0</v>
      </c>
      <c r="Q55" s="192">
        <f>(P55+R55)</f>
        <v>0</v>
      </c>
      <c r="R55" s="189">
        <v>0</v>
      </c>
      <c r="S55" s="189"/>
      <c r="T55" s="190" t="s">
        <v>432</v>
      </c>
      <c r="U55" s="189" t="s">
        <v>719</v>
      </c>
      <c r="V55" s="192">
        <f>(M55-P55)</f>
        <v>0</v>
      </c>
      <c r="W55" s="192">
        <f>(V55+X55)</f>
        <v>6650</v>
      </c>
      <c r="X55" s="192">
        <f>(O55-R55)</f>
        <v>6650</v>
      </c>
      <c r="Y55" s="189">
        <v>0</v>
      </c>
      <c r="Z55" s="192">
        <f>(Y55+AA55)</f>
        <v>0</v>
      </c>
      <c r="AA55" s="189">
        <v>0</v>
      </c>
      <c r="AB55" s="189"/>
      <c r="AC55" s="190" t="s">
        <v>432</v>
      </c>
      <c r="AD55" s="189" t="s">
        <v>719</v>
      </c>
      <c r="AE55" s="189">
        <v>0</v>
      </c>
      <c r="AF55" s="192">
        <f>(AE55+AG55)</f>
        <v>0</v>
      </c>
      <c r="AG55" s="189">
        <v>0</v>
      </c>
      <c r="AH55" s="192">
        <f>(Y55-AE55)</f>
        <v>0</v>
      </c>
      <c r="AI55" s="192">
        <f>(AH55+AJ55)</f>
        <v>0</v>
      </c>
      <c r="AJ55" s="192">
        <f>(AA55-AG55)</f>
        <v>0</v>
      </c>
      <c r="AK55" s="189"/>
      <c r="AL55" s="190" t="s">
        <v>432</v>
      </c>
      <c r="AM55" s="189" t="s">
        <v>719</v>
      </c>
      <c r="AN55" s="189">
        <v>0</v>
      </c>
      <c r="AO55" s="192">
        <f>(AN55+AP55)</f>
        <v>0</v>
      </c>
      <c r="AP55" s="189">
        <v>0</v>
      </c>
      <c r="AQ55" s="189">
        <v>0</v>
      </c>
      <c r="AR55" s="192">
        <f>(AQ55+AS55)</f>
        <v>0</v>
      </c>
      <c r="AS55" s="189">
        <v>0</v>
      </c>
      <c r="AT55" s="189"/>
      <c r="AU55" s="190" t="s">
        <v>432</v>
      </c>
      <c r="AV55" s="189" t="s">
        <v>719</v>
      </c>
      <c r="AW55" s="192">
        <f>(D55+G55+M55+Y55+AN55+AQ55)</f>
        <v>0</v>
      </c>
      <c r="AX55" s="192">
        <f>(AW55+AY55)</f>
        <v>6650</v>
      </c>
      <c r="AY55" s="192">
        <f>(F55+I55+O55+AA55+AP55+AS55)</f>
        <v>6650</v>
      </c>
      <c r="AZ55" s="192">
        <f>(AE55+AN55+AQ55)</f>
        <v>0</v>
      </c>
      <c r="BA55" s="192">
        <f>(AZ55+BB55)</f>
        <v>0</v>
      </c>
      <c r="BB55" s="192">
        <f>(AG55+AP55+AS55)</f>
        <v>0</v>
      </c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</row>
    <row r="56" spans="1:67" ht="18" customHeight="1">
      <c r="A56" s="193"/>
      <c r="B56" s="443" t="s">
        <v>433</v>
      </c>
      <c r="C56" s="193" t="s">
        <v>735</v>
      </c>
      <c r="D56" s="189">
        <v>0</v>
      </c>
      <c r="E56" s="192">
        <f>(D56+F56)</f>
        <v>0</v>
      </c>
      <c r="F56" s="189">
        <v>0</v>
      </c>
      <c r="G56" s="189">
        <v>0</v>
      </c>
      <c r="H56" s="192">
        <f>(G56+I56)</f>
        <v>0</v>
      </c>
      <c r="I56" s="189">
        <v>0</v>
      </c>
      <c r="J56" s="193"/>
      <c r="K56" s="443" t="s">
        <v>433</v>
      </c>
      <c r="L56" s="193" t="s">
        <v>735</v>
      </c>
      <c r="M56" s="189">
        <v>0</v>
      </c>
      <c r="N56" s="192">
        <f>(M56+O56)</f>
        <v>500</v>
      </c>
      <c r="O56" s="189">
        <v>500</v>
      </c>
      <c r="P56" s="189">
        <v>0</v>
      </c>
      <c r="Q56" s="192">
        <f>(P56+R56)</f>
        <v>0</v>
      </c>
      <c r="R56" s="189">
        <v>0</v>
      </c>
      <c r="S56" s="193"/>
      <c r="T56" s="443" t="s">
        <v>433</v>
      </c>
      <c r="U56" s="193" t="s">
        <v>735</v>
      </c>
      <c r="V56" s="194">
        <f>(M56-P56)</f>
        <v>0</v>
      </c>
      <c r="W56" s="194">
        <f>(V56+X56)</f>
        <v>500</v>
      </c>
      <c r="X56" s="194">
        <f>(O56-R56)</f>
        <v>500</v>
      </c>
      <c r="Y56" s="193">
        <v>0</v>
      </c>
      <c r="Z56" s="194">
        <f>(Y56+AA56)</f>
        <v>0</v>
      </c>
      <c r="AA56" s="193">
        <v>0</v>
      </c>
      <c r="AB56" s="193"/>
      <c r="AC56" s="443" t="s">
        <v>433</v>
      </c>
      <c r="AD56" s="193" t="s">
        <v>735</v>
      </c>
      <c r="AE56" s="193">
        <v>0</v>
      </c>
      <c r="AF56" s="194">
        <f>(AE56+AG56)</f>
        <v>0</v>
      </c>
      <c r="AG56" s="193">
        <v>0</v>
      </c>
      <c r="AH56" s="194">
        <f>(Y56-AE56)</f>
        <v>0</v>
      </c>
      <c r="AI56" s="194">
        <f>(AH56+AJ56)</f>
        <v>0</v>
      </c>
      <c r="AJ56" s="194">
        <f>(AA56-AG56)</f>
        <v>0</v>
      </c>
      <c r="AK56" s="193"/>
      <c r="AL56" s="443" t="s">
        <v>433</v>
      </c>
      <c r="AM56" s="193" t="s">
        <v>735</v>
      </c>
      <c r="AN56" s="193">
        <v>0</v>
      </c>
      <c r="AO56" s="194">
        <f>(AN56+AP56)</f>
        <v>0</v>
      </c>
      <c r="AP56" s="193">
        <v>0</v>
      </c>
      <c r="AQ56" s="193">
        <v>0</v>
      </c>
      <c r="AR56" s="194">
        <f>(AQ56+AS56)</f>
        <v>0</v>
      </c>
      <c r="AS56" s="193">
        <v>0</v>
      </c>
      <c r="AT56" s="193"/>
      <c r="AU56" s="443" t="s">
        <v>433</v>
      </c>
      <c r="AV56" s="193" t="s">
        <v>735</v>
      </c>
      <c r="AW56" s="194">
        <f>(D56+G56+M56+Y56+AN56+AQ56)</f>
        <v>0</v>
      </c>
      <c r="AX56" s="194">
        <f>(AW56+AY56)</f>
        <v>500</v>
      </c>
      <c r="AY56" s="194">
        <f>(F56+I56+O56+AA56+AP56+AS56)</f>
        <v>500</v>
      </c>
      <c r="AZ56" s="194">
        <f>(AE56+AN56+AQ56)</f>
        <v>0</v>
      </c>
      <c r="BA56" s="194">
        <f>(AZ56+BB56)</f>
        <v>0</v>
      </c>
      <c r="BB56" s="194">
        <f>(AG56+AP56+AS56)</f>
        <v>0</v>
      </c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</row>
    <row r="57" spans="1:67" ht="18" customHeight="1">
      <c r="A57" s="444"/>
      <c r="B57" s="186"/>
      <c r="C57" s="445" t="s">
        <v>254</v>
      </c>
      <c r="D57" s="446"/>
      <c r="E57" s="188"/>
      <c r="F57" s="446"/>
      <c r="G57" s="446"/>
      <c r="H57" s="188"/>
      <c r="I57" s="446"/>
      <c r="J57" s="444"/>
      <c r="K57" s="186"/>
      <c r="L57" s="445" t="s">
        <v>254</v>
      </c>
      <c r="M57" s="446"/>
      <c r="N57" s="188"/>
      <c r="O57" s="446"/>
      <c r="P57" s="446"/>
      <c r="Q57" s="188"/>
      <c r="R57" s="446"/>
      <c r="S57" s="444"/>
      <c r="T57" s="186"/>
      <c r="U57" s="445" t="s">
        <v>254</v>
      </c>
      <c r="V57" s="188"/>
      <c r="W57" s="188"/>
      <c r="X57" s="188"/>
      <c r="Y57" s="446"/>
      <c r="Z57" s="188"/>
      <c r="AA57" s="446"/>
      <c r="AB57" s="444"/>
      <c r="AC57" s="186"/>
      <c r="AD57" s="445" t="s">
        <v>254</v>
      </c>
      <c r="AE57" s="446"/>
      <c r="AF57" s="188"/>
      <c r="AG57" s="446"/>
      <c r="AH57" s="188"/>
      <c r="AI57" s="188"/>
      <c r="AJ57" s="188"/>
      <c r="AK57" s="444"/>
      <c r="AL57" s="186"/>
      <c r="AM57" s="445" t="s">
        <v>254</v>
      </c>
      <c r="AN57" s="446"/>
      <c r="AO57" s="188"/>
      <c r="AP57" s="446"/>
      <c r="AQ57" s="446"/>
      <c r="AR57" s="188"/>
      <c r="AS57" s="446"/>
      <c r="AT57" s="444"/>
      <c r="AU57" s="186"/>
      <c r="AV57" s="445" t="s">
        <v>254</v>
      </c>
      <c r="AW57" s="188"/>
      <c r="AX57" s="188"/>
      <c r="AY57" s="188"/>
      <c r="AZ57" s="188"/>
      <c r="BA57" s="188"/>
      <c r="BB57" s="18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</row>
    <row r="58" spans="1:67" ht="18" customHeight="1">
      <c r="A58" s="272"/>
      <c r="B58" s="272" t="s">
        <v>434</v>
      </c>
      <c r="C58" s="189" t="s">
        <v>26</v>
      </c>
      <c r="D58" s="274">
        <v>0</v>
      </c>
      <c r="E58" s="192">
        <f>(D58+F58)</f>
        <v>0</v>
      </c>
      <c r="F58" s="274">
        <v>0</v>
      </c>
      <c r="G58" s="274">
        <v>0</v>
      </c>
      <c r="H58" s="192">
        <f>(G58+I58)</f>
        <v>0</v>
      </c>
      <c r="I58" s="274">
        <v>0</v>
      </c>
      <c r="J58" s="272"/>
      <c r="K58" s="272" t="s">
        <v>434</v>
      </c>
      <c r="L58" s="189" t="s">
        <v>26</v>
      </c>
      <c r="M58" s="274">
        <v>1081</v>
      </c>
      <c r="N58" s="192">
        <f>(M58+O58)</f>
        <v>1081</v>
      </c>
      <c r="O58" s="274">
        <v>0</v>
      </c>
      <c r="P58" s="274">
        <v>0</v>
      </c>
      <c r="Q58" s="192">
        <f>(P58+R58)</f>
        <v>0</v>
      </c>
      <c r="R58" s="274">
        <v>0</v>
      </c>
      <c r="S58" s="272"/>
      <c r="T58" s="272" t="s">
        <v>434</v>
      </c>
      <c r="U58" s="189" t="s">
        <v>26</v>
      </c>
      <c r="V58" s="192">
        <f>(M58-P58)</f>
        <v>1081</v>
      </c>
      <c r="W58" s="192">
        <f>(V58+X58)</f>
        <v>1081</v>
      </c>
      <c r="X58" s="192">
        <f>(O58-R58)</f>
        <v>0</v>
      </c>
      <c r="Y58" s="274">
        <v>0</v>
      </c>
      <c r="Z58" s="192">
        <f>(Y58+AA58)</f>
        <v>0</v>
      </c>
      <c r="AA58" s="274">
        <v>0</v>
      </c>
      <c r="AB58" s="272"/>
      <c r="AC58" s="272" t="s">
        <v>434</v>
      </c>
      <c r="AD58" s="189" t="s">
        <v>26</v>
      </c>
      <c r="AE58" s="274">
        <v>0</v>
      </c>
      <c r="AF58" s="192">
        <f>(AE58+AG58)</f>
        <v>0</v>
      </c>
      <c r="AG58" s="274">
        <v>0</v>
      </c>
      <c r="AH58" s="192">
        <f>(Y58-AE58)</f>
        <v>0</v>
      </c>
      <c r="AI58" s="192">
        <f>(AH58+AJ58)</f>
        <v>0</v>
      </c>
      <c r="AJ58" s="192">
        <f>(AA58-AG58)</f>
        <v>0</v>
      </c>
      <c r="AK58" s="272"/>
      <c r="AL58" s="272" t="s">
        <v>434</v>
      </c>
      <c r="AM58" s="189" t="s">
        <v>26</v>
      </c>
      <c r="AN58" s="274">
        <v>0</v>
      </c>
      <c r="AO58" s="192">
        <f>(AN58+AP58)</f>
        <v>0</v>
      </c>
      <c r="AP58" s="274">
        <v>0</v>
      </c>
      <c r="AQ58" s="274">
        <v>0</v>
      </c>
      <c r="AR58" s="192">
        <f>(AQ58+AS58)</f>
        <v>0</v>
      </c>
      <c r="AS58" s="274">
        <v>0</v>
      </c>
      <c r="AT58" s="272"/>
      <c r="AU58" s="272" t="s">
        <v>434</v>
      </c>
      <c r="AV58" s="189" t="s">
        <v>26</v>
      </c>
      <c r="AW58" s="192">
        <f>(D58+G58+M58+Y58+AN58+AQ58)</f>
        <v>1081</v>
      </c>
      <c r="AX58" s="192">
        <f>(AW58+AY58)</f>
        <v>1081</v>
      </c>
      <c r="AY58" s="192">
        <f>(F58+I58+O58+AA58+AP58+AS58)</f>
        <v>0</v>
      </c>
      <c r="AZ58" s="192">
        <f>(AE58+AN58+AQ58)</f>
        <v>0</v>
      </c>
      <c r="BA58" s="192">
        <f>(AZ58+BB58)</f>
        <v>0</v>
      </c>
      <c r="BB58" s="192">
        <f>(AG58+AP58+AS58)</f>
        <v>0</v>
      </c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</row>
    <row r="59" spans="1:67" ht="18" customHeight="1">
      <c r="A59" s="272"/>
      <c r="B59" s="272" t="s">
        <v>435</v>
      </c>
      <c r="C59" s="189" t="s">
        <v>533</v>
      </c>
      <c r="D59" s="274">
        <v>0</v>
      </c>
      <c r="E59" s="192">
        <f>(D59+F59)</f>
        <v>0</v>
      </c>
      <c r="F59" s="274">
        <v>0</v>
      </c>
      <c r="G59" s="274">
        <v>0</v>
      </c>
      <c r="H59" s="192">
        <f>(G59+I59)</f>
        <v>0</v>
      </c>
      <c r="I59" s="274">
        <v>0</v>
      </c>
      <c r="J59" s="272"/>
      <c r="K59" s="272" t="s">
        <v>435</v>
      </c>
      <c r="L59" s="189" t="s">
        <v>533</v>
      </c>
      <c r="M59" s="274">
        <v>2587</v>
      </c>
      <c r="N59" s="192">
        <f>(M59+O59)</f>
        <v>2587</v>
      </c>
      <c r="O59" s="274">
        <v>0</v>
      </c>
      <c r="P59" s="274">
        <v>0</v>
      </c>
      <c r="Q59" s="192">
        <f>(P59+R59)</f>
        <v>0</v>
      </c>
      <c r="R59" s="274">
        <v>0</v>
      </c>
      <c r="S59" s="272"/>
      <c r="T59" s="272" t="s">
        <v>435</v>
      </c>
      <c r="U59" s="189" t="s">
        <v>533</v>
      </c>
      <c r="V59" s="192">
        <f>(M59-P59)</f>
        <v>2587</v>
      </c>
      <c r="W59" s="192">
        <f>(V59+X59)</f>
        <v>2587</v>
      </c>
      <c r="X59" s="192">
        <f>(O59-R59)</f>
        <v>0</v>
      </c>
      <c r="Y59" s="274">
        <v>0</v>
      </c>
      <c r="Z59" s="192">
        <f>(Y59+AA59)</f>
        <v>0</v>
      </c>
      <c r="AA59" s="274">
        <v>0</v>
      </c>
      <c r="AB59" s="272"/>
      <c r="AC59" s="272" t="s">
        <v>435</v>
      </c>
      <c r="AD59" s="189" t="s">
        <v>533</v>
      </c>
      <c r="AE59" s="274">
        <v>0</v>
      </c>
      <c r="AF59" s="192">
        <f>(AE59+AG59)</f>
        <v>0</v>
      </c>
      <c r="AG59" s="274">
        <v>0</v>
      </c>
      <c r="AH59" s="192">
        <f>(Y59-AE59)</f>
        <v>0</v>
      </c>
      <c r="AI59" s="192">
        <f>(AH59+AJ59)</f>
        <v>0</v>
      </c>
      <c r="AJ59" s="192">
        <f>(AA59-AG59)</f>
        <v>0</v>
      </c>
      <c r="AK59" s="272"/>
      <c r="AL59" s="272" t="s">
        <v>435</v>
      </c>
      <c r="AM59" s="189" t="s">
        <v>533</v>
      </c>
      <c r="AN59" s="274">
        <v>0</v>
      </c>
      <c r="AO59" s="192">
        <f>(AN59+AP59)</f>
        <v>0</v>
      </c>
      <c r="AP59" s="274">
        <v>0</v>
      </c>
      <c r="AQ59" s="274">
        <v>0</v>
      </c>
      <c r="AR59" s="192">
        <f>(AQ59+AS59)</f>
        <v>0</v>
      </c>
      <c r="AS59" s="274">
        <v>0</v>
      </c>
      <c r="AT59" s="272"/>
      <c r="AU59" s="272" t="s">
        <v>435</v>
      </c>
      <c r="AV59" s="189" t="s">
        <v>533</v>
      </c>
      <c r="AW59" s="192">
        <f>(D59+G59+M59+Y59+AN59+AQ59)</f>
        <v>2587</v>
      </c>
      <c r="AX59" s="192">
        <f>(AW59+AY59)</f>
        <v>2587</v>
      </c>
      <c r="AY59" s="192">
        <f>(F59+I59+O59+AA59+AP59+AS59)</f>
        <v>0</v>
      </c>
      <c r="AZ59" s="192">
        <f>(AE59+AN59+AQ59)</f>
        <v>0</v>
      </c>
      <c r="BA59" s="192">
        <f>(AZ59+BB59)</f>
        <v>0</v>
      </c>
      <c r="BB59" s="192">
        <f>(AG59+AP59+AS59)</f>
        <v>0</v>
      </c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</row>
    <row r="60" spans="1:67" ht="18" customHeight="1">
      <c r="A60" s="272"/>
      <c r="B60" s="272" t="s">
        <v>436</v>
      </c>
      <c r="C60" s="189" t="s">
        <v>28</v>
      </c>
      <c r="D60" s="274">
        <v>0</v>
      </c>
      <c r="E60" s="192">
        <f>(D60+F60)</f>
        <v>0</v>
      </c>
      <c r="F60" s="274">
        <v>0</v>
      </c>
      <c r="G60" s="274">
        <v>0</v>
      </c>
      <c r="H60" s="192">
        <f>(G60+I60)</f>
        <v>0</v>
      </c>
      <c r="I60" s="274">
        <v>0</v>
      </c>
      <c r="J60" s="272"/>
      <c r="K60" s="272" t="s">
        <v>436</v>
      </c>
      <c r="L60" s="189" t="s">
        <v>28</v>
      </c>
      <c r="M60" s="274">
        <v>5337</v>
      </c>
      <c r="N60" s="192">
        <f>(M60+O60)</f>
        <v>0</v>
      </c>
      <c r="O60" s="274">
        <v>-5337</v>
      </c>
      <c r="P60" s="274">
        <v>0</v>
      </c>
      <c r="Q60" s="192">
        <f>(P60+R60)</f>
        <v>0</v>
      </c>
      <c r="R60" s="274">
        <v>0</v>
      </c>
      <c r="S60" s="272"/>
      <c r="T60" s="272" t="s">
        <v>436</v>
      </c>
      <c r="U60" s="189" t="s">
        <v>28</v>
      </c>
      <c r="V60" s="192">
        <f>(M60-P60)</f>
        <v>5337</v>
      </c>
      <c r="W60" s="192">
        <f>(V60+X60)</f>
        <v>0</v>
      </c>
      <c r="X60" s="192">
        <f>(O60-R60)</f>
        <v>-5337</v>
      </c>
      <c r="Y60" s="274">
        <v>0</v>
      </c>
      <c r="Z60" s="192">
        <f>(Y60+AA60)</f>
        <v>0</v>
      </c>
      <c r="AA60" s="274">
        <v>0</v>
      </c>
      <c r="AB60" s="272"/>
      <c r="AC60" s="272" t="s">
        <v>436</v>
      </c>
      <c r="AD60" s="189" t="s">
        <v>28</v>
      </c>
      <c r="AE60" s="274">
        <v>0</v>
      </c>
      <c r="AF60" s="192">
        <f>(AE60+AG60)</f>
        <v>0</v>
      </c>
      <c r="AG60" s="274">
        <v>0</v>
      </c>
      <c r="AH60" s="192">
        <f>(Y60-AE60)</f>
        <v>0</v>
      </c>
      <c r="AI60" s="192">
        <f>(AH60+AJ60)</f>
        <v>0</v>
      </c>
      <c r="AJ60" s="192">
        <f>(AA60-AG60)</f>
        <v>0</v>
      </c>
      <c r="AK60" s="272"/>
      <c r="AL60" s="272" t="s">
        <v>436</v>
      </c>
      <c r="AM60" s="189" t="s">
        <v>28</v>
      </c>
      <c r="AN60" s="274">
        <v>0</v>
      </c>
      <c r="AO60" s="192">
        <f>(AN60+AP60)</f>
        <v>0</v>
      </c>
      <c r="AP60" s="274">
        <v>0</v>
      </c>
      <c r="AQ60" s="274">
        <v>0</v>
      </c>
      <c r="AR60" s="192">
        <f>(AQ60+AS60)</f>
        <v>0</v>
      </c>
      <c r="AS60" s="274">
        <v>0</v>
      </c>
      <c r="AT60" s="272"/>
      <c r="AU60" s="272" t="s">
        <v>436</v>
      </c>
      <c r="AV60" s="189" t="s">
        <v>28</v>
      </c>
      <c r="AW60" s="192">
        <f>(D60+G60+M60+Y60+AN60+AQ60)</f>
        <v>5337</v>
      </c>
      <c r="AX60" s="192">
        <f>(AW60+AY60)</f>
        <v>0</v>
      </c>
      <c r="AY60" s="192">
        <f>(F60+I60+O60+AA60+AP60+AS60)</f>
        <v>-5337</v>
      </c>
      <c r="AZ60" s="192">
        <f>(AE60+AN60+AQ60)</f>
        <v>0</v>
      </c>
      <c r="BA60" s="192">
        <f>(AZ60+BB60)</f>
        <v>0</v>
      </c>
      <c r="BB60" s="192">
        <f>(AG60+AP60+AS60)</f>
        <v>0</v>
      </c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</row>
    <row r="61" spans="1:67" ht="18" customHeight="1">
      <c r="A61" s="272"/>
      <c r="B61" s="272" t="s">
        <v>437</v>
      </c>
      <c r="C61" s="189" t="s">
        <v>424</v>
      </c>
      <c r="D61" s="274">
        <v>0</v>
      </c>
      <c r="E61" s="192">
        <f>(D61+F61)</f>
        <v>0</v>
      </c>
      <c r="F61" s="274">
        <v>0</v>
      </c>
      <c r="G61" s="274">
        <v>0</v>
      </c>
      <c r="H61" s="192">
        <f aca="true" t="shared" si="89" ref="H61:H71">(G61+I61)</f>
        <v>0</v>
      </c>
      <c r="I61" s="274">
        <v>0</v>
      </c>
      <c r="J61" s="272"/>
      <c r="K61" s="272" t="s">
        <v>437</v>
      </c>
      <c r="L61" s="189" t="s">
        <v>424</v>
      </c>
      <c r="M61" s="274">
        <v>558</v>
      </c>
      <c r="N61" s="192">
        <f>(M61+O61)</f>
        <v>558</v>
      </c>
      <c r="O61" s="274">
        <v>0</v>
      </c>
      <c r="P61" s="274">
        <v>0</v>
      </c>
      <c r="Q61" s="192">
        <f>(P61+R61)</f>
        <v>0</v>
      </c>
      <c r="R61" s="274">
        <v>0</v>
      </c>
      <c r="S61" s="272"/>
      <c r="T61" s="272" t="s">
        <v>437</v>
      </c>
      <c r="U61" s="189" t="s">
        <v>424</v>
      </c>
      <c r="V61" s="192">
        <f>(M61-P61)</f>
        <v>558</v>
      </c>
      <c r="W61" s="192">
        <f>(V61+X61)</f>
        <v>558</v>
      </c>
      <c r="X61" s="192">
        <f>(O61-R61)</f>
        <v>0</v>
      </c>
      <c r="Y61" s="274">
        <v>0</v>
      </c>
      <c r="Z61" s="192">
        <f>(Y61+AA61)</f>
        <v>0</v>
      </c>
      <c r="AA61" s="274">
        <v>0</v>
      </c>
      <c r="AB61" s="272"/>
      <c r="AC61" s="272" t="s">
        <v>437</v>
      </c>
      <c r="AD61" s="189" t="s">
        <v>424</v>
      </c>
      <c r="AE61" s="274">
        <v>0</v>
      </c>
      <c r="AF61" s="192">
        <f>(AE61+AG61)</f>
        <v>0</v>
      </c>
      <c r="AG61" s="274">
        <v>0</v>
      </c>
      <c r="AH61" s="192">
        <f>(Y61-AE61)</f>
        <v>0</v>
      </c>
      <c r="AI61" s="192">
        <f>(AH61+AJ61)</f>
        <v>0</v>
      </c>
      <c r="AJ61" s="192">
        <f>(AA61-AG61)</f>
        <v>0</v>
      </c>
      <c r="AK61" s="272"/>
      <c r="AL61" s="272" t="s">
        <v>437</v>
      </c>
      <c r="AM61" s="189" t="s">
        <v>424</v>
      </c>
      <c r="AN61" s="274">
        <v>0</v>
      </c>
      <c r="AO61" s="192">
        <f>(AN61+AP61)</f>
        <v>0</v>
      </c>
      <c r="AP61" s="274">
        <v>0</v>
      </c>
      <c r="AQ61" s="274">
        <v>0</v>
      </c>
      <c r="AR61" s="192">
        <f>(AQ61+AS61)</f>
        <v>0</v>
      </c>
      <c r="AS61" s="274">
        <v>0</v>
      </c>
      <c r="AT61" s="272"/>
      <c r="AU61" s="272" t="s">
        <v>437</v>
      </c>
      <c r="AV61" s="189" t="s">
        <v>424</v>
      </c>
      <c r="AW61" s="192">
        <f>(D61+G61+M61+Y61+AN61+AQ61)</f>
        <v>558</v>
      </c>
      <c r="AX61" s="192">
        <f>(AW61+AY61)</f>
        <v>558</v>
      </c>
      <c r="AY61" s="192">
        <f>(F61+I61+O61+AA61+AP61+AS61)</f>
        <v>0</v>
      </c>
      <c r="AZ61" s="192">
        <f>(AE61+AN61+AQ61)</f>
        <v>0</v>
      </c>
      <c r="BA61" s="192">
        <f>(AZ61+BB61)</f>
        <v>0</v>
      </c>
      <c r="BB61" s="192">
        <f>(AG61+AP61+AS61)</f>
        <v>0</v>
      </c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</row>
    <row r="62" spans="1:67" ht="18" customHeight="1">
      <c r="A62" s="272"/>
      <c r="B62" s="272" t="s">
        <v>438</v>
      </c>
      <c r="C62" s="189" t="s">
        <v>37</v>
      </c>
      <c r="D62" s="274">
        <v>0</v>
      </c>
      <c r="E62" s="192">
        <f aca="true" t="shared" si="90" ref="E62:E71">(D62+F62)</f>
        <v>0</v>
      </c>
      <c r="F62" s="274">
        <v>0</v>
      </c>
      <c r="G62" s="274">
        <v>0</v>
      </c>
      <c r="H62" s="192">
        <f t="shared" si="89"/>
        <v>0</v>
      </c>
      <c r="I62" s="274">
        <v>0</v>
      </c>
      <c r="J62" s="272"/>
      <c r="K62" s="272" t="s">
        <v>438</v>
      </c>
      <c r="L62" s="189" t="s">
        <v>37</v>
      </c>
      <c r="M62" s="274">
        <v>1391</v>
      </c>
      <c r="N62" s="192">
        <f aca="true" t="shared" si="91" ref="N62:N71">(M62+O62)</f>
        <v>1391</v>
      </c>
      <c r="O62" s="274">
        <v>0</v>
      </c>
      <c r="P62" s="274">
        <v>0</v>
      </c>
      <c r="Q62" s="192">
        <f aca="true" t="shared" si="92" ref="Q62:Q71">(P62+R62)</f>
        <v>0</v>
      </c>
      <c r="R62" s="274">
        <v>0</v>
      </c>
      <c r="S62" s="272"/>
      <c r="T62" s="272" t="s">
        <v>438</v>
      </c>
      <c r="U62" s="189" t="s">
        <v>37</v>
      </c>
      <c r="V62" s="192">
        <f aca="true" t="shared" si="93" ref="V62:V67">(M62-P62)</f>
        <v>1391</v>
      </c>
      <c r="W62" s="192">
        <f aca="true" t="shared" si="94" ref="W62:W67">(V62+X62)</f>
        <v>1391</v>
      </c>
      <c r="X62" s="192">
        <f aca="true" t="shared" si="95" ref="X62:X67">(O62-R62)</f>
        <v>0</v>
      </c>
      <c r="Y62" s="274">
        <v>0</v>
      </c>
      <c r="Z62" s="192">
        <f aca="true" t="shared" si="96" ref="Z62:Z71">(Y62+AA62)</f>
        <v>0</v>
      </c>
      <c r="AA62" s="274">
        <v>0</v>
      </c>
      <c r="AB62" s="272"/>
      <c r="AC62" s="272" t="s">
        <v>438</v>
      </c>
      <c r="AD62" s="189" t="s">
        <v>37</v>
      </c>
      <c r="AE62" s="274">
        <v>0</v>
      </c>
      <c r="AF62" s="192">
        <f aca="true" t="shared" si="97" ref="AF62:AF71">(AE62+AG62)</f>
        <v>0</v>
      </c>
      <c r="AG62" s="274">
        <v>0</v>
      </c>
      <c r="AH62" s="192">
        <f aca="true" t="shared" si="98" ref="AH62:AH67">(Y62-AE62)</f>
        <v>0</v>
      </c>
      <c r="AI62" s="192">
        <f aca="true" t="shared" si="99" ref="AI62:AI67">(AH62+AJ62)</f>
        <v>0</v>
      </c>
      <c r="AJ62" s="192">
        <f aca="true" t="shared" si="100" ref="AJ62:AJ67">(AA62-AG62)</f>
        <v>0</v>
      </c>
      <c r="AK62" s="272"/>
      <c r="AL62" s="272" t="s">
        <v>438</v>
      </c>
      <c r="AM62" s="189" t="s">
        <v>37</v>
      </c>
      <c r="AN62" s="274">
        <v>0</v>
      </c>
      <c r="AO62" s="192">
        <f aca="true" t="shared" si="101" ref="AO62:AO71">(AN62+AP62)</f>
        <v>0</v>
      </c>
      <c r="AP62" s="274">
        <v>0</v>
      </c>
      <c r="AQ62" s="274">
        <v>0</v>
      </c>
      <c r="AR62" s="192">
        <f aca="true" t="shared" si="102" ref="AR62:AR71">(AQ62+AS62)</f>
        <v>0</v>
      </c>
      <c r="AS62" s="274">
        <v>0</v>
      </c>
      <c r="AT62" s="272"/>
      <c r="AU62" s="272" t="s">
        <v>438</v>
      </c>
      <c r="AV62" s="189" t="s">
        <v>37</v>
      </c>
      <c r="AW62" s="192">
        <f aca="true" t="shared" si="103" ref="AW62:AW67">(D62+G62+M62+Y62+AN62+AQ62)</f>
        <v>1391</v>
      </c>
      <c r="AX62" s="192">
        <f aca="true" t="shared" si="104" ref="AX62:AX67">(AW62+AY62)</f>
        <v>1391</v>
      </c>
      <c r="AY62" s="192">
        <f aca="true" t="shared" si="105" ref="AY62:AY67">(F62+I62+O62+AA62+AP62+AS62)</f>
        <v>0</v>
      </c>
      <c r="AZ62" s="192">
        <f aca="true" t="shared" si="106" ref="AZ62:AZ67">(AE62+AN62+AQ62)</f>
        <v>0</v>
      </c>
      <c r="BA62" s="192">
        <f aca="true" t="shared" si="107" ref="BA62:BA67">(AZ62+BB62)</f>
        <v>0</v>
      </c>
      <c r="BB62" s="192">
        <f aca="true" t="shared" si="108" ref="BB62:BB67">(AG62+AP62+AS62)</f>
        <v>0</v>
      </c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</row>
    <row r="63" spans="1:67" ht="18" customHeight="1">
      <c r="A63" s="272"/>
      <c r="B63" s="272" t="s">
        <v>697</v>
      </c>
      <c r="C63" s="189" t="s">
        <v>31</v>
      </c>
      <c r="D63" s="274">
        <v>0</v>
      </c>
      <c r="E63" s="192">
        <f t="shared" si="90"/>
        <v>0</v>
      </c>
      <c r="F63" s="274">
        <v>0</v>
      </c>
      <c r="G63" s="274">
        <v>0</v>
      </c>
      <c r="H63" s="192">
        <f t="shared" si="89"/>
        <v>0</v>
      </c>
      <c r="I63" s="274">
        <v>0</v>
      </c>
      <c r="J63" s="272"/>
      <c r="K63" s="272" t="s">
        <v>697</v>
      </c>
      <c r="L63" s="189" t="s">
        <v>31</v>
      </c>
      <c r="M63" s="274">
        <v>473</v>
      </c>
      <c r="N63" s="192">
        <f t="shared" si="91"/>
        <v>473</v>
      </c>
      <c r="O63" s="274">
        <v>0</v>
      </c>
      <c r="P63" s="274">
        <v>0</v>
      </c>
      <c r="Q63" s="192">
        <f t="shared" si="92"/>
        <v>0</v>
      </c>
      <c r="R63" s="274">
        <v>0</v>
      </c>
      <c r="S63" s="272"/>
      <c r="T63" s="272" t="s">
        <v>697</v>
      </c>
      <c r="U63" s="189" t="s">
        <v>31</v>
      </c>
      <c r="V63" s="192">
        <f>(M63-P63)</f>
        <v>473</v>
      </c>
      <c r="W63" s="192">
        <f>(V63+X63)</f>
        <v>473</v>
      </c>
      <c r="X63" s="192">
        <f>(O63-R63)</f>
        <v>0</v>
      </c>
      <c r="Y63" s="274">
        <v>0</v>
      </c>
      <c r="Z63" s="192">
        <f t="shared" si="96"/>
        <v>0</v>
      </c>
      <c r="AA63" s="274">
        <v>0</v>
      </c>
      <c r="AB63" s="272"/>
      <c r="AC63" s="272" t="s">
        <v>697</v>
      </c>
      <c r="AD63" s="189" t="s">
        <v>31</v>
      </c>
      <c r="AE63" s="274">
        <v>0</v>
      </c>
      <c r="AF63" s="192">
        <f t="shared" si="97"/>
        <v>0</v>
      </c>
      <c r="AG63" s="274">
        <v>0</v>
      </c>
      <c r="AH63" s="192">
        <f>(Y63-AE63)</f>
        <v>0</v>
      </c>
      <c r="AI63" s="192">
        <f>(AH63+AJ63)</f>
        <v>0</v>
      </c>
      <c r="AJ63" s="192">
        <f>(AA63-AG63)</f>
        <v>0</v>
      </c>
      <c r="AK63" s="272"/>
      <c r="AL63" s="272" t="s">
        <v>697</v>
      </c>
      <c r="AM63" s="189" t="s">
        <v>31</v>
      </c>
      <c r="AN63" s="274">
        <v>0</v>
      </c>
      <c r="AO63" s="192">
        <f t="shared" si="101"/>
        <v>0</v>
      </c>
      <c r="AP63" s="274">
        <v>0</v>
      </c>
      <c r="AQ63" s="274">
        <v>0</v>
      </c>
      <c r="AR63" s="192">
        <f t="shared" si="102"/>
        <v>0</v>
      </c>
      <c r="AS63" s="274">
        <v>0</v>
      </c>
      <c r="AT63" s="272"/>
      <c r="AU63" s="272" t="s">
        <v>697</v>
      </c>
      <c r="AV63" s="189" t="s">
        <v>31</v>
      </c>
      <c r="AW63" s="192">
        <f>(D63+G63+M63+Y63+AN63+AQ63)</f>
        <v>473</v>
      </c>
      <c r="AX63" s="192">
        <f>(AW63+AY63)</f>
        <v>473</v>
      </c>
      <c r="AY63" s="192">
        <f>(F63+I63+O63+AA63+AP63+AS63)</f>
        <v>0</v>
      </c>
      <c r="AZ63" s="192">
        <f>(AE63+AN63+AQ63)</f>
        <v>0</v>
      </c>
      <c r="BA63" s="192">
        <f>(AZ63+BB63)</f>
        <v>0</v>
      </c>
      <c r="BB63" s="192">
        <f>(AG63+AP63+AS63)</f>
        <v>0</v>
      </c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</row>
    <row r="64" spans="1:67" ht="18" customHeight="1">
      <c r="A64" s="272"/>
      <c r="B64" s="272" t="s">
        <v>700</v>
      </c>
      <c r="C64" s="189" t="s">
        <v>252</v>
      </c>
      <c r="D64" s="274">
        <v>0</v>
      </c>
      <c r="E64" s="192">
        <f t="shared" si="90"/>
        <v>0</v>
      </c>
      <c r="F64" s="274">
        <v>0</v>
      </c>
      <c r="G64" s="274">
        <v>0</v>
      </c>
      <c r="H64" s="192">
        <f t="shared" si="89"/>
        <v>0</v>
      </c>
      <c r="I64" s="274">
        <v>0</v>
      </c>
      <c r="J64" s="272"/>
      <c r="K64" s="272" t="s">
        <v>700</v>
      </c>
      <c r="L64" s="189" t="s">
        <v>252</v>
      </c>
      <c r="M64" s="274">
        <v>160</v>
      </c>
      <c r="N64" s="192">
        <f t="shared" si="91"/>
        <v>160</v>
      </c>
      <c r="O64" s="274">
        <v>0</v>
      </c>
      <c r="P64" s="274">
        <v>0</v>
      </c>
      <c r="Q64" s="192">
        <f t="shared" si="92"/>
        <v>0</v>
      </c>
      <c r="R64" s="274">
        <v>0</v>
      </c>
      <c r="S64" s="272"/>
      <c r="T64" s="272" t="s">
        <v>700</v>
      </c>
      <c r="U64" s="189" t="s">
        <v>252</v>
      </c>
      <c r="V64" s="192">
        <f t="shared" si="93"/>
        <v>160</v>
      </c>
      <c r="W64" s="192">
        <f t="shared" si="94"/>
        <v>160</v>
      </c>
      <c r="X64" s="192">
        <f t="shared" si="95"/>
        <v>0</v>
      </c>
      <c r="Y64" s="274">
        <v>0</v>
      </c>
      <c r="Z64" s="192">
        <f t="shared" si="96"/>
        <v>0</v>
      </c>
      <c r="AA64" s="274">
        <v>0</v>
      </c>
      <c r="AB64" s="272"/>
      <c r="AC64" s="272" t="s">
        <v>700</v>
      </c>
      <c r="AD64" s="189" t="s">
        <v>252</v>
      </c>
      <c r="AE64" s="274">
        <v>0</v>
      </c>
      <c r="AF64" s="192">
        <f t="shared" si="97"/>
        <v>0</v>
      </c>
      <c r="AG64" s="274">
        <v>0</v>
      </c>
      <c r="AH64" s="192">
        <f>(Y64-AE64)</f>
        <v>0</v>
      </c>
      <c r="AI64" s="192">
        <f>(AH64+AJ64)</f>
        <v>0</v>
      </c>
      <c r="AJ64" s="192">
        <f>(AA64-AG64)</f>
        <v>0</v>
      </c>
      <c r="AK64" s="272"/>
      <c r="AL64" s="272" t="s">
        <v>700</v>
      </c>
      <c r="AM64" s="189" t="s">
        <v>252</v>
      </c>
      <c r="AN64" s="274">
        <v>0</v>
      </c>
      <c r="AO64" s="192">
        <f t="shared" si="101"/>
        <v>0</v>
      </c>
      <c r="AP64" s="274">
        <v>0</v>
      </c>
      <c r="AQ64" s="274">
        <v>0</v>
      </c>
      <c r="AR64" s="192">
        <f t="shared" si="102"/>
        <v>0</v>
      </c>
      <c r="AS64" s="274">
        <v>0</v>
      </c>
      <c r="AT64" s="272"/>
      <c r="AU64" s="272" t="s">
        <v>700</v>
      </c>
      <c r="AV64" s="189" t="s">
        <v>252</v>
      </c>
      <c r="AW64" s="192">
        <f t="shared" si="103"/>
        <v>160</v>
      </c>
      <c r="AX64" s="192">
        <f t="shared" si="104"/>
        <v>160</v>
      </c>
      <c r="AY64" s="192">
        <f t="shared" si="105"/>
        <v>0</v>
      </c>
      <c r="AZ64" s="192">
        <f t="shared" si="106"/>
        <v>0</v>
      </c>
      <c r="BA64" s="192">
        <f t="shared" si="107"/>
        <v>0</v>
      </c>
      <c r="BB64" s="192">
        <f t="shared" si="108"/>
        <v>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</row>
    <row r="65" spans="1:67" ht="18" customHeight="1">
      <c r="A65" s="272"/>
      <c r="B65" s="272" t="s">
        <v>701</v>
      </c>
      <c r="C65" s="189" t="s">
        <v>38</v>
      </c>
      <c r="D65" s="274">
        <v>0</v>
      </c>
      <c r="E65" s="192">
        <f t="shared" si="90"/>
        <v>0</v>
      </c>
      <c r="F65" s="274">
        <v>0</v>
      </c>
      <c r="G65" s="274">
        <v>0</v>
      </c>
      <c r="H65" s="192">
        <f t="shared" si="89"/>
        <v>0</v>
      </c>
      <c r="I65" s="274">
        <v>0</v>
      </c>
      <c r="J65" s="272"/>
      <c r="K65" s="272" t="s">
        <v>701</v>
      </c>
      <c r="L65" s="189" t="s">
        <v>38</v>
      </c>
      <c r="M65" s="274">
        <v>437</v>
      </c>
      <c r="N65" s="192">
        <f t="shared" si="91"/>
        <v>437</v>
      </c>
      <c r="O65" s="274">
        <v>0</v>
      </c>
      <c r="P65" s="274">
        <v>0</v>
      </c>
      <c r="Q65" s="192">
        <f t="shared" si="92"/>
        <v>0</v>
      </c>
      <c r="R65" s="274">
        <v>0</v>
      </c>
      <c r="S65" s="272"/>
      <c r="T65" s="272" t="s">
        <v>701</v>
      </c>
      <c r="U65" s="189" t="s">
        <v>38</v>
      </c>
      <c r="V65" s="192">
        <f t="shared" si="93"/>
        <v>437</v>
      </c>
      <c r="W65" s="192">
        <f t="shared" si="94"/>
        <v>437</v>
      </c>
      <c r="X65" s="192">
        <f t="shared" si="95"/>
        <v>0</v>
      </c>
      <c r="Y65" s="274">
        <v>0</v>
      </c>
      <c r="Z65" s="192">
        <f t="shared" si="96"/>
        <v>0</v>
      </c>
      <c r="AA65" s="274">
        <v>0</v>
      </c>
      <c r="AB65" s="272"/>
      <c r="AC65" s="272" t="s">
        <v>701</v>
      </c>
      <c r="AD65" s="189" t="s">
        <v>38</v>
      </c>
      <c r="AE65" s="274">
        <v>0</v>
      </c>
      <c r="AF65" s="192">
        <f t="shared" si="97"/>
        <v>0</v>
      </c>
      <c r="AG65" s="274">
        <v>0</v>
      </c>
      <c r="AH65" s="192">
        <f t="shared" si="98"/>
        <v>0</v>
      </c>
      <c r="AI65" s="192">
        <f t="shared" si="99"/>
        <v>0</v>
      </c>
      <c r="AJ65" s="192">
        <f t="shared" si="100"/>
        <v>0</v>
      </c>
      <c r="AK65" s="272"/>
      <c r="AL65" s="272" t="s">
        <v>701</v>
      </c>
      <c r="AM65" s="189" t="s">
        <v>38</v>
      </c>
      <c r="AN65" s="274">
        <v>0</v>
      </c>
      <c r="AO65" s="192">
        <f t="shared" si="101"/>
        <v>0</v>
      </c>
      <c r="AP65" s="274">
        <v>0</v>
      </c>
      <c r="AQ65" s="274">
        <v>0</v>
      </c>
      <c r="AR65" s="192">
        <f t="shared" si="102"/>
        <v>0</v>
      </c>
      <c r="AS65" s="274">
        <v>0</v>
      </c>
      <c r="AT65" s="272"/>
      <c r="AU65" s="272" t="s">
        <v>701</v>
      </c>
      <c r="AV65" s="189" t="s">
        <v>38</v>
      </c>
      <c r="AW65" s="192">
        <f t="shared" si="103"/>
        <v>437</v>
      </c>
      <c r="AX65" s="192">
        <f t="shared" si="104"/>
        <v>437</v>
      </c>
      <c r="AY65" s="192">
        <f t="shared" si="105"/>
        <v>0</v>
      </c>
      <c r="AZ65" s="192">
        <f t="shared" si="106"/>
        <v>0</v>
      </c>
      <c r="BA65" s="192">
        <f t="shared" si="107"/>
        <v>0</v>
      </c>
      <c r="BB65" s="192">
        <f t="shared" si="108"/>
        <v>0</v>
      </c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</row>
    <row r="66" spans="1:67" ht="18" customHeight="1">
      <c r="A66" s="272"/>
      <c r="B66" s="272" t="s">
        <v>702</v>
      </c>
      <c r="C66" s="189" t="s">
        <v>191</v>
      </c>
      <c r="D66" s="274">
        <v>0</v>
      </c>
      <c r="E66" s="192">
        <f t="shared" si="90"/>
        <v>0</v>
      </c>
      <c r="F66" s="274">
        <v>0</v>
      </c>
      <c r="G66" s="274">
        <v>0</v>
      </c>
      <c r="H66" s="192">
        <f t="shared" si="89"/>
        <v>0</v>
      </c>
      <c r="I66" s="274">
        <v>0</v>
      </c>
      <c r="J66" s="272"/>
      <c r="K66" s="272" t="s">
        <v>702</v>
      </c>
      <c r="L66" s="189" t="s">
        <v>191</v>
      </c>
      <c r="M66" s="274">
        <v>100</v>
      </c>
      <c r="N66" s="192">
        <f t="shared" si="91"/>
        <v>100</v>
      </c>
      <c r="O66" s="274">
        <v>0</v>
      </c>
      <c r="P66" s="274">
        <v>0</v>
      </c>
      <c r="Q66" s="192">
        <f t="shared" si="92"/>
        <v>0</v>
      </c>
      <c r="R66" s="274">
        <v>0</v>
      </c>
      <c r="S66" s="272"/>
      <c r="T66" s="272" t="s">
        <v>702</v>
      </c>
      <c r="U66" s="189" t="s">
        <v>191</v>
      </c>
      <c r="V66" s="192">
        <f t="shared" si="93"/>
        <v>100</v>
      </c>
      <c r="W66" s="192">
        <f t="shared" si="94"/>
        <v>100</v>
      </c>
      <c r="X66" s="192">
        <f t="shared" si="95"/>
        <v>0</v>
      </c>
      <c r="Y66" s="274">
        <v>0</v>
      </c>
      <c r="Z66" s="192">
        <f t="shared" si="96"/>
        <v>0</v>
      </c>
      <c r="AA66" s="274">
        <v>0</v>
      </c>
      <c r="AB66" s="272"/>
      <c r="AC66" s="272" t="s">
        <v>702</v>
      </c>
      <c r="AD66" s="189" t="s">
        <v>191</v>
      </c>
      <c r="AE66" s="274">
        <v>0</v>
      </c>
      <c r="AF66" s="192">
        <f t="shared" si="97"/>
        <v>0</v>
      </c>
      <c r="AG66" s="274">
        <v>0</v>
      </c>
      <c r="AH66" s="192">
        <f t="shared" si="98"/>
        <v>0</v>
      </c>
      <c r="AI66" s="192">
        <f t="shared" si="99"/>
        <v>0</v>
      </c>
      <c r="AJ66" s="192">
        <f t="shared" si="100"/>
        <v>0</v>
      </c>
      <c r="AK66" s="272"/>
      <c r="AL66" s="272" t="s">
        <v>702</v>
      </c>
      <c r="AM66" s="189" t="s">
        <v>191</v>
      </c>
      <c r="AN66" s="274">
        <v>0</v>
      </c>
      <c r="AO66" s="192">
        <f t="shared" si="101"/>
        <v>0</v>
      </c>
      <c r="AP66" s="274">
        <v>0</v>
      </c>
      <c r="AQ66" s="274">
        <v>0</v>
      </c>
      <c r="AR66" s="192">
        <f t="shared" si="102"/>
        <v>0</v>
      </c>
      <c r="AS66" s="274">
        <v>0</v>
      </c>
      <c r="AT66" s="272"/>
      <c r="AU66" s="272" t="s">
        <v>702</v>
      </c>
      <c r="AV66" s="189" t="s">
        <v>191</v>
      </c>
      <c r="AW66" s="192">
        <f t="shared" si="103"/>
        <v>100</v>
      </c>
      <c r="AX66" s="192">
        <f t="shared" si="104"/>
        <v>100</v>
      </c>
      <c r="AY66" s="192">
        <f t="shared" si="105"/>
        <v>0</v>
      </c>
      <c r="AZ66" s="192">
        <f t="shared" si="106"/>
        <v>0</v>
      </c>
      <c r="BA66" s="192">
        <f t="shared" si="107"/>
        <v>0</v>
      </c>
      <c r="BB66" s="192">
        <f t="shared" si="108"/>
        <v>0</v>
      </c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</row>
    <row r="67" spans="1:67" ht="18" customHeight="1">
      <c r="A67" s="272"/>
      <c r="B67" s="272" t="s">
        <v>712</v>
      </c>
      <c r="C67" s="189" t="s">
        <v>39</v>
      </c>
      <c r="D67" s="274">
        <v>0</v>
      </c>
      <c r="E67" s="192">
        <f t="shared" si="90"/>
        <v>0</v>
      </c>
      <c r="F67" s="274">
        <v>0</v>
      </c>
      <c r="G67" s="274">
        <v>0</v>
      </c>
      <c r="H67" s="192">
        <f t="shared" si="89"/>
        <v>0</v>
      </c>
      <c r="I67" s="274">
        <v>0</v>
      </c>
      <c r="J67" s="272"/>
      <c r="K67" s="272" t="s">
        <v>712</v>
      </c>
      <c r="L67" s="189" t="s">
        <v>39</v>
      </c>
      <c r="M67" s="274">
        <v>431</v>
      </c>
      <c r="N67" s="192">
        <f t="shared" si="91"/>
        <v>431</v>
      </c>
      <c r="O67" s="274">
        <v>0</v>
      </c>
      <c r="P67" s="274">
        <v>0</v>
      </c>
      <c r="Q67" s="192">
        <f t="shared" si="92"/>
        <v>0</v>
      </c>
      <c r="R67" s="274">
        <v>0</v>
      </c>
      <c r="S67" s="272"/>
      <c r="T67" s="272" t="s">
        <v>712</v>
      </c>
      <c r="U67" s="189" t="s">
        <v>39</v>
      </c>
      <c r="V67" s="192">
        <f t="shared" si="93"/>
        <v>431</v>
      </c>
      <c r="W67" s="192">
        <f t="shared" si="94"/>
        <v>431</v>
      </c>
      <c r="X67" s="192">
        <f t="shared" si="95"/>
        <v>0</v>
      </c>
      <c r="Y67" s="274">
        <v>0</v>
      </c>
      <c r="Z67" s="192">
        <f t="shared" si="96"/>
        <v>0</v>
      </c>
      <c r="AA67" s="274">
        <v>0</v>
      </c>
      <c r="AB67" s="272"/>
      <c r="AC67" s="272" t="s">
        <v>712</v>
      </c>
      <c r="AD67" s="189" t="s">
        <v>39</v>
      </c>
      <c r="AE67" s="274">
        <v>0</v>
      </c>
      <c r="AF67" s="192">
        <f t="shared" si="97"/>
        <v>0</v>
      </c>
      <c r="AG67" s="274">
        <v>0</v>
      </c>
      <c r="AH67" s="192">
        <f t="shared" si="98"/>
        <v>0</v>
      </c>
      <c r="AI67" s="192">
        <f t="shared" si="99"/>
        <v>0</v>
      </c>
      <c r="AJ67" s="192">
        <f t="shared" si="100"/>
        <v>0</v>
      </c>
      <c r="AK67" s="272"/>
      <c r="AL67" s="272" t="s">
        <v>712</v>
      </c>
      <c r="AM67" s="189" t="s">
        <v>39</v>
      </c>
      <c r="AN67" s="274">
        <v>0</v>
      </c>
      <c r="AO67" s="192">
        <f t="shared" si="101"/>
        <v>0</v>
      </c>
      <c r="AP67" s="274">
        <v>0</v>
      </c>
      <c r="AQ67" s="274">
        <v>0</v>
      </c>
      <c r="AR67" s="192">
        <f t="shared" si="102"/>
        <v>0</v>
      </c>
      <c r="AS67" s="274">
        <v>0</v>
      </c>
      <c r="AT67" s="272"/>
      <c r="AU67" s="272" t="s">
        <v>712</v>
      </c>
      <c r="AV67" s="189" t="s">
        <v>39</v>
      </c>
      <c r="AW67" s="192">
        <f t="shared" si="103"/>
        <v>431</v>
      </c>
      <c r="AX67" s="192">
        <f t="shared" si="104"/>
        <v>431</v>
      </c>
      <c r="AY67" s="192">
        <f t="shared" si="105"/>
        <v>0</v>
      </c>
      <c r="AZ67" s="192">
        <f t="shared" si="106"/>
        <v>0</v>
      </c>
      <c r="BA67" s="192">
        <f t="shared" si="107"/>
        <v>0</v>
      </c>
      <c r="BB67" s="192">
        <f t="shared" si="108"/>
        <v>0</v>
      </c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</row>
    <row r="68" spans="1:67" ht="18" customHeight="1">
      <c r="A68" s="272"/>
      <c r="B68" s="272" t="s">
        <v>714</v>
      </c>
      <c r="C68" s="189" t="s">
        <v>442</v>
      </c>
      <c r="D68" s="274">
        <v>0</v>
      </c>
      <c r="E68" s="192">
        <f t="shared" si="90"/>
        <v>0</v>
      </c>
      <c r="F68" s="274">
        <v>0</v>
      </c>
      <c r="G68" s="274">
        <v>0</v>
      </c>
      <c r="H68" s="192">
        <f t="shared" si="89"/>
        <v>0</v>
      </c>
      <c r="I68" s="274">
        <v>0</v>
      </c>
      <c r="J68" s="272"/>
      <c r="K68" s="272" t="s">
        <v>714</v>
      </c>
      <c r="L68" s="189" t="s">
        <v>442</v>
      </c>
      <c r="M68" s="274">
        <v>52</v>
      </c>
      <c r="N68" s="192">
        <f t="shared" si="91"/>
        <v>52</v>
      </c>
      <c r="O68" s="274">
        <v>0</v>
      </c>
      <c r="P68" s="274">
        <v>0</v>
      </c>
      <c r="Q68" s="192">
        <f t="shared" si="92"/>
        <v>0</v>
      </c>
      <c r="R68" s="274">
        <v>0</v>
      </c>
      <c r="S68" s="272"/>
      <c r="T68" s="272" t="s">
        <v>714</v>
      </c>
      <c r="U68" s="189" t="s">
        <v>442</v>
      </c>
      <c r="V68" s="192">
        <f>(M68-P68)</f>
        <v>52</v>
      </c>
      <c r="W68" s="192">
        <f>(V68+X68)</f>
        <v>52</v>
      </c>
      <c r="X68" s="192">
        <f>(O68-R68)</f>
        <v>0</v>
      </c>
      <c r="Y68" s="274">
        <v>0</v>
      </c>
      <c r="Z68" s="192">
        <f t="shared" si="96"/>
        <v>0</v>
      </c>
      <c r="AA68" s="274">
        <v>0</v>
      </c>
      <c r="AB68" s="272"/>
      <c r="AC68" s="272" t="s">
        <v>714</v>
      </c>
      <c r="AD68" s="189" t="s">
        <v>442</v>
      </c>
      <c r="AE68" s="274">
        <v>0</v>
      </c>
      <c r="AF68" s="192">
        <f t="shared" si="97"/>
        <v>0</v>
      </c>
      <c r="AG68" s="274">
        <v>0</v>
      </c>
      <c r="AH68" s="192">
        <f>(Y68-AE68)</f>
        <v>0</v>
      </c>
      <c r="AI68" s="192">
        <f>(AH68+AJ68)</f>
        <v>0</v>
      </c>
      <c r="AJ68" s="192">
        <f>(AA68-AG68)</f>
        <v>0</v>
      </c>
      <c r="AK68" s="272"/>
      <c r="AL68" s="272" t="s">
        <v>714</v>
      </c>
      <c r="AM68" s="189" t="s">
        <v>442</v>
      </c>
      <c r="AN68" s="274">
        <v>0</v>
      </c>
      <c r="AO68" s="192">
        <f t="shared" si="101"/>
        <v>0</v>
      </c>
      <c r="AP68" s="274">
        <v>0</v>
      </c>
      <c r="AQ68" s="274">
        <v>0</v>
      </c>
      <c r="AR68" s="192">
        <f t="shared" si="102"/>
        <v>0</v>
      </c>
      <c r="AS68" s="274">
        <v>0</v>
      </c>
      <c r="AT68" s="272"/>
      <c r="AU68" s="272" t="s">
        <v>714</v>
      </c>
      <c r="AV68" s="189" t="s">
        <v>442</v>
      </c>
      <c r="AW68" s="192">
        <f>(D68+G68+M68+Y68+AN68+AQ68)</f>
        <v>52</v>
      </c>
      <c r="AX68" s="192">
        <f>(AW68+AY68)</f>
        <v>52</v>
      </c>
      <c r="AY68" s="192">
        <f>(F68+I68+O68+AA68+AP68+AS68)</f>
        <v>0</v>
      </c>
      <c r="AZ68" s="192">
        <f>(AE68+AN68+AQ68)</f>
        <v>0</v>
      </c>
      <c r="BA68" s="192">
        <f>(AZ68+BB68)</f>
        <v>0</v>
      </c>
      <c r="BB68" s="192">
        <f>(AG68+AP68+AS68)</f>
        <v>0</v>
      </c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</row>
    <row r="69" spans="1:67" ht="18" customHeight="1">
      <c r="A69" s="272"/>
      <c r="B69" s="272" t="s">
        <v>716</v>
      </c>
      <c r="C69" s="189" t="s">
        <v>40</v>
      </c>
      <c r="D69" s="274">
        <v>0</v>
      </c>
      <c r="E69" s="192">
        <f t="shared" si="90"/>
        <v>0</v>
      </c>
      <c r="F69" s="274">
        <v>0</v>
      </c>
      <c r="G69" s="274">
        <v>0</v>
      </c>
      <c r="H69" s="192">
        <f t="shared" si="89"/>
        <v>0</v>
      </c>
      <c r="I69" s="274">
        <v>0</v>
      </c>
      <c r="J69" s="272"/>
      <c r="K69" s="272" t="s">
        <v>716</v>
      </c>
      <c r="L69" s="189" t="s">
        <v>40</v>
      </c>
      <c r="M69" s="274">
        <v>513</v>
      </c>
      <c r="N69" s="192">
        <f t="shared" si="91"/>
        <v>513</v>
      </c>
      <c r="O69" s="274">
        <v>0</v>
      </c>
      <c r="P69" s="274">
        <v>0</v>
      </c>
      <c r="Q69" s="192">
        <f t="shared" si="92"/>
        <v>0</v>
      </c>
      <c r="R69" s="274">
        <v>0</v>
      </c>
      <c r="S69" s="272"/>
      <c r="T69" s="272" t="s">
        <v>716</v>
      </c>
      <c r="U69" s="189" t="s">
        <v>40</v>
      </c>
      <c r="V69" s="192">
        <f>(M69-P69)</f>
        <v>513</v>
      </c>
      <c r="W69" s="192">
        <f>(V69+X69)</f>
        <v>513</v>
      </c>
      <c r="X69" s="192">
        <f>(O69-R69)</f>
        <v>0</v>
      </c>
      <c r="Y69" s="274">
        <v>0</v>
      </c>
      <c r="Z69" s="192">
        <f t="shared" si="96"/>
        <v>0</v>
      </c>
      <c r="AA69" s="274">
        <v>0</v>
      </c>
      <c r="AB69" s="272"/>
      <c r="AC69" s="272" t="s">
        <v>716</v>
      </c>
      <c r="AD69" s="189" t="s">
        <v>40</v>
      </c>
      <c r="AE69" s="274">
        <v>0</v>
      </c>
      <c r="AF69" s="192">
        <f t="shared" si="97"/>
        <v>0</v>
      </c>
      <c r="AG69" s="274">
        <v>0</v>
      </c>
      <c r="AH69" s="192">
        <f>(Y69-AE69)</f>
        <v>0</v>
      </c>
      <c r="AI69" s="192">
        <f>(AH69+AJ69)</f>
        <v>0</v>
      </c>
      <c r="AJ69" s="192">
        <f>(AA69-AG69)</f>
        <v>0</v>
      </c>
      <c r="AK69" s="272"/>
      <c r="AL69" s="272" t="s">
        <v>716</v>
      </c>
      <c r="AM69" s="189" t="s">
        <v>40</v>
      </c>
      <c r="AN69" s="274">
        <v>0</v>
      </c>
      <c r="AO69" s="192">
        <f t="shared" si="101"/>
        <v>0</v>
      </c>
      <c r="AP69" s="274">
        <v>0</v>
      </c>
      <c r="AQ69" s="274">
        <v>0</v>
      </c>
      <c r="AR69" s="192">
        <f t="shared" si="102"/>
        <v>0</v>
      </c>
      <c r="AS69" s="274">
        <v>0</v>
      </c>
      <c r="AT69" s="272"/>
      <c r="AU69" s="272" t="s">
        <v>716</v>
      </c>
      <c r="AV69" s="189" t="s">
        <v>40</v>
      </c>
      <c r="AW69" s="192">
        <f>(D69+G69+M69+Y69+AN69+AQ69)</f>
        <v>513</v>
      </c>
      <c r="AX69" s="192">
        <f>(AW69+AY69)</f>
        <v>513</v>
      </c>
      <c r="AY69" s="192">
        <f>(F69+I69+O69+AA69+AP69+AS69)</f>
        <v>0</v>
      </c>
      <c r="AZ69" s="192">
        <f>(AE69+AN69+AQ69)</f>
        <v>0</v>
      </c>
      <c r="BA69" s="192">
        <f>(AZ69+BB69)</f>
        <v>0</v>
      </c>
      <c r="BB69" s="192">
        <f>(AG69+AP69+AS69)</f>
        <v>0</v>
      </c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</row>
    <row r="70" spans="1:67" ht="18" customHeight="1">
      <c r="A70" s="272"/>
      <c r="B70" s="272" t="s">
        <v>720</v>
      </c>
      <c r="C70" s="189" t="s">
        <v>41</v>
      </c>
      <c r="D70" s="274">
        <v>0</v>
      </c>
      <c r="E70" s="192">
        <f t="shared" si="90"/>
        <v>0</v>
      </c>
      <c r="F70" s="274">
        <v>0</v>
      </c>
      <c r="G70" s="274">
        <v>0</v>
      </c>
      <c r="H70" s="192">
        <f t="shared" si="89"/>
        <v>0</v>
      </c>
      <c r="I70" s="274">
        <v>0</v>
      </c>
      <c r="J70" s="272"/>
      <c r="K70" s="272" t="s">
        <v>720</v>
      </c>
      <c r="L70" s="189" t="s">
        <v>41</v>
      </c>
      <c r="M70" s="274">
        <v>2000</v>
      </c>
      <c r="N70" s="192">
        <f t="shared" si="91"/>
        <v>2000</v>
      </c>
      <c r="O70" s="274">
        <v>0</v>
      </c>
      <c r="P70" s="274">
        <v>0</v>
      </c>
      <c r="Q70" s="192">
        <f t="shared" si="92"/>
        <v>0</v>
      </c>
      <c r="R70" s="274">
        <v>0</v>
      </c>
      <c r="S70" s="272"/>
      <c r="T70" s="272" t="s">
        <v>720</v>
      </c>
      <c r="U70" s="189" t="s">
        <v>41</v>
      </c>
      <c r="V70" s="192">
        <f>(M70-P70)</f>
        <v>2000</v>
      </c>
      <c r="W70" s="192">
        <f>(V70+X70)</f>
        <v>2000</v>
      </c>
      <c r="X70" s="192">
        <f>(O70-R70)</f>
        <v>0</v>
      </c>
      <c r="Y70" s="274">
        <v>0</v>
      </c>
      <c r="Z70" s="192">
        <f t="shared" si="96"/>
        <v>0</v>
      </c>
      <c r="AA70" s="274">
        <v>0</v>
      </c>
      <c r="AB70" s="272"/>
      <c r="AC70" s="272" t="s">
        <v>720</v>
      </c>
      <c r="AD70" s="189" t="s">
        <v>41</v>
      </c>
      <c r="AE70" s="274">
        <v>0</v>
      </c>
      <c r="AF70" s="192">
        <f t="shared" si="97"/>
        <v>0</v>
      </c>
      <c r="AG70" s="274">
        <v>0</v>
      </c>
      <c r="AH70" s="192">
        <f>(Y70-AE70)</f>
        <v>0</v>
      </c>
      <c r="AI70" s="192">
        <f>(AH70+AJ70)</f>
        <v>0</v>
      </c>
      <c r="AJ70" s="192">
        <f>(AA70-AG70)</f>
        <v>0</v>
      </c>
      <c r="AK70" s="272"/>
      <c r="AL70" s="272" t="s">
        <v>720</v>
      </c>
      <c r="AM70" s="189" t="s">
        <v>41</v>
      </c>
      <c r="AN70" s="274">
        <v>0</v>
      </c>
      <c r="AO70" s="192">
        <f t="shared" si="101"/>
        <v>0</v>
      </c>
      <c r="AP70" s="274">
        <v>0</v>
      </c>
      <c r="AQ70" s="274">
        <v>0</v>
      </c>
      <c r="AR70" s="192">
        <f t="shared" si="102"/>
        <v>0</v>
      </c>
      <c r="AS70" s="274">
        <v>0</v>
      </c>
      <c r="AT70" s="272"/>
      <c r="AU70" s="272" t="s">
        <v>720</v>
      </c>
      <c r="AV70" s="189" t="s">
        <v>41</v>
      </c>
      <c r="AW70" s="192">
        <f>(D70+G70+M70+Y70+AN70+AQ70)</f>
        <v>2000</v>
      </c>
      <c r="AX70" s="192">
        <f>(AW70+AY70)</f>
        <v>2000</v>
      </c>
      <c r="AY70" s="192">
        <f>(F70+I70+O70+AA70+AP70+AS70)</f>
        <v>0</v>
      </c>
      <c r="AZ70" s="192">
        <f>(AE70+AN70+AQ70)</f>
        <v>0</v>
      </c>
      <c r="BA70" s="192">
        <f>(AZ70+BB70)</f>
        <v>0</v>
      </c>
      <c r="BB70" s="192">
        <f>(AG70+AP70+AS70)</f>
        <v>0</v>
      </c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</row>
    <row r="71" spans="1:67" ht="18" customHeight="1">
      <c r="A71" s="272"/>
      <c r="B71" s="272" t="s">
        <v>734</v>
      </c>
      <c r="C71" s="189" t="s">
        <v>42</v>
      </c>
      <c r="D71" s="274">
        <v>0</v>
      </c>
      <c r="E71" s="192">
        <f t="shared" si="90"/>
        <v>0</v>
      </c>
      <c r="F71" s="274">
        <v>0</v>
      </c>
      <c r="G71" s="274">
        <v>0</v>
      </c>
      <c r="H71" s="192">
        <f t="shared" si="89"/>
        <v>0</v>
      </c>
      <c r="I71" s="274">
        <v>0</v>
      </c>
      <c r="J71" s="272"/>
      <c r="K71" s="272" t="s">
        <v>734</v>
      </c>
      <c r="L71" s="189" t="s">
        <v>42</v>
      </c>
      <c r="M71" s="274">
        <v>706</v>
      </c>
      <c r="N71" s="192">
        <f t="shared" si="91"/>
        <v>706</v>
      </c>
      <c r="O71" s="274">
        <v>0</v>
      </c>
      <c r="P71" s="274">
        <v>0</v>
      </c>
      <c r="Q71" s="192">
        <f t="shared" si="92"/>
        <v>0</v>
      </c>
      <c r="R71" s="274">
        <v>0</v>
      </c>
      <c r="S71" s="272"/>
      <c r="T71" s="272" t="s">
        <v>734</v>
      </c>
      <c r="U71" s="189" t="s">
        <v>42</v>
      </c>
      <c r="V71" s="192">
        <f>(M71-P71)</f>
        <v>706</v>
      </c>
      <c r="W71" s="192">
        <f>(V71+X71)</f>
        <v>706</v>
      </c>
      <c r="X71" s="192">
        <f>(O71-R71)</f>
        <v>0</v>
      </c>
      <c r="Y71" s="274">
        <v>0</v>
      </c>
      <c r="Z71" s="192">
        <f t="shared" si="96"/>
        <v>0</v>
      </c>
      <c r="AA71" s="274">
        <v>0</v>
      </c>
      <c r="AB71" s="272"/>
      <c r="AC71" s="272" t="s">
        <v>734</v>
      </c>
      <c r="AD71" s="189" t="s">
        <v>42</v>
      </c>
      <c r="AE71" s="274">
        <v>0</v>
      </c>
      <c r="AF71" s="192">
        <f t="shared" si="97"/>
        <v>0</v>
      </c>
      <c r="AG71" s="274">
        <v>0</v>
      </c>
      <c r="AH71" s="192">
        <f>(Y71-AE71)</f>
        <v>0</v>
      </c>
      <c r="AI71" s="192">
        <f>(AH71+AJ71)</f>
        <v>0</v>
      </c>
      <c r="AJ71" s="192">
        <f>(AA71-AG71)</f>
        <v>0</v>
      </c>
      <c r="AK71" s="272"/>
      <c r="AL71" s="272" t="s">
        <v>734</v>
      </c>
      <c r="AM71" s="189" t="s">
        <v>42</v>
      </c>
      <c r="AN71" s="274">
        <v>0</v>
      </c>
      <c r="AO71" s="192">
        <f t="shared" si="101"/>
        <v>0</v>
      </c>
      <c r="AP71" s="274">
        <v>0</v>
      </c>
      <c r="AQ71" s="274">
        <v>0</v>
      </c>
      <c r="AR71" s="192">
        <f t="shared" si="102"/>
        <v>0</v>
      </c>
      <c r="AS71" s="274">
        <v>0</v>
      </c>
      <c r="AT71" s="272"/>
      <c r="AU71" s="272" t="s">
        <v>734</v>
      </c>
      <c r="AV71" s="189" t="s">
        <v>42</v>
      </c>
      <c r="AW71" s="192">
        <f>(D71+G71+M71+Y71+AN71+AQ71)</f>
        <v>706</v>
      </c>
      <c r="AX71" s="192">
        <f>(AW71+AY71)</f>
        <v>706</v>
      </c>
      <c r="AY71" s="192">
        <f>(F71+I71+O71+AA71+AP71+AS71)</f>
        <v>0</v>
      </c>
      <c r="AZ71" s="192">
        <f>(AE71+AN71+AQ71)</f>
        <v>0</v>
      </c>
      <c r="BA71" s="192">
        <f>(AZ71+BB71)</f>
        <v>0</v>
      </c>
      <c r="BB71" s="192">
        <f>(AG71+AP71+AS71)</f>
        <v>0</v>
      </c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</row>
    <row r="72" spans="1:67" ht="18" customHeight="1">
      <c r="A72" s="272"/>
      <c r="B72" s="272"/>
      <c r="C72" s="273"/>
      <c r="D72" s="274"/>
      <c r="E72" s="192"/>
      <c r="F72" s="274"/>
      <c r="G72" s="274"/>
      <c r="H72" s="192"/>
      <c r="I72" s="274"/>
      <c r="J72" s="272"/>
      <c r="K72" s="272"/>
      <c r="L72" s="273"/>
      <c r="M72" s="274"/>
      <c r="N72" s="192"/>
      <c r="O72" s="274"/>
      <c r="P72" s="274"/>
      <c r="Q72" s="192"/>
      <c r="R72" s="274"/>
      <c r="S72" s="272"/>
      <c r="T72" s="272"/>
      <c r="U72" s="273"/>
      <c r="V72" s="192"/>
      <c r="W72" s="192"/>
      <c r="X72" s="192"/>
      <c r="Y72" s="274"/>
      <c r="Z72" s="192"/>
      <c r="AA72" s="274"/>
      <c r="AB72" s="272"/>
      <c r="AC72" s="272"/>
      <c r="AD72" s="273"/>
      <c r="AE72" s="274"/>
      <c r="AF72" s="192"/>
      <c r="AG72" s="274"/>
      <c r="AH72" s="192"/>
      <c r="AI72" s="192"/>
      <c r="AJ72" s="192"/>
      <c r="AK72" s="272"/>
      <c r="AL72" s="272"/>
      <c r="AM72" s="273"/>
      <c r="AN72" s="274"/>
      <c r="AO72" s="192"/>
      <c r="AP72" s="274"/>
      <c r="AQ72" s="274"/>
      <c r="AR72" s="192"/>
      <c r="AS72" s="274"/>
      <c r="AT72" s="272"/>
      <c r="AU72" s="272"/>
      <c r="AV72" s="273"/>
      <c r="AW72" s="192"/>
      <c r="AX72" s="192"/>
      <c r="AY72" s="192"/>
      <c r="AZ72" s="192"/>
      <c r="BA72" s="192"/>
      <c r="BB72" s="192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</row>
    <row r="73" spans="1:67" ht="18" customHeight="1">
      <c r="A73" s="206" t="s">
        <v>529</v>
      </c>
      <c r="B73" s="206" t="s">
        <v>292</v>
      </c>
      <c r="C73" s="206" t="s">
        <v>536</v>
      </c>
      <c r="D73" s="207">
        <f aca="true" t="shared" si="109" ref="D73:I73">SUM(D6:D72)</f>
        <v>5534</v>
      </c>
      <c r="E73" s="207">
        <f t="shared" si="109"/>
        <v>5534</v>
      </c>
      <c r="F73" s="207">
        <f t="shared" si="109"/>
        <v>0</v>
      </c>
      <c r="G73" s="207">
        <f t="shared" si="109"/>
        <v>1836</v>
      </c>
      <c r="H73" s="207">
        <f t="shared" si="109"/>
        <v>1836</v>
      </c>
      <c r="I73" s="207">
        <f t="shared" si="109"/>
        <v>0</v>
      </c>
      <c r="J73" s="206" t="s">
        <v>529</v>
      </c>
      <c r="K73" s="206" t="s">
        <v>292</v>
      </c>
      <c r="L73" s="206" t="s">
        <v>536</v>
      </c>
      <c r="M73" s="207">
        <f aca="true" t="shared" si="110" ref="M73:R73">SUM(M6:M72)</f>
        <v>620939</v>
      </c>
      <c r="N73" s="207">
        <f t="shared" si="110"/>
        <v>635766</v>
      </c>
      <c r="O73" s="207">
        <f t="shared" si="110"/>
        <v>14827</v>
      </c>
      <c r="P73" s="207">
        <f t="shared" si="110"/>
        <v>0</v>
      </c>
      <c r="Q73" s="207">
        <f t="shared" si="110"/>
        <v>0</v>
      </c>
      <c r="R73" s="207">
        <f t="shared" si="110"/>
        <v>0</v>
      </c>
      <c r="S73" s="206" t="s">
        <v>529</v>
      </c>
      <c r="T73" s="206" t="s">
        <v>292</v>
      </c>
      <c r="U73" s="206" t="s">
        <v>536</v>
      </c>
      <c r="V73" s="207">
        <f aca="true" t="shared" si="111" ref="V73:AA73">SUM(V6:V72)</f>
        <v>620939</v>
      </c>
      <c r="W73" s="207">
        <f t="shared" si="111"/>
        <v>635766</v>
      </c>
      <c r="X73" s="207">
        <f t="shared" si="111"/>
        <v>14827</v>
      </c>
      <c r="Y73" s="207">
        <f t="shared" si="111"/>
        <v>289692</v>
      </c>
      <c r="Z73" s="207">
        <f t="shared" si="111"/>
        <v>294311</v>
      </c>
      <c r="AA73" s="207">
        <f t="shared" si="111"/>
        <v>4619</v>
      </c>
      <c r="AB73" s="206" t="s">
        <v>529</v>
      </c>
      <c r="AC73" s="206" t="s">
        <v>292</v>
      </c>
      <c r="AD73" s="206" t="s">
        <v>536</v>
      </c>
      <c r="AE73" s="207">
        <f aca="true" t="shared" si="112" ref="AE73:AJ73">SUM(AE6:AE72)</f>
        <v>34270</v>
      </c>
      <c r="AF73" s="207">
        <f t="shared" si="112"/>
        <v>34270</v>
      </c>
      <c r="AG73" s="207">
        <f t="shared" si="112"/>
        <v>0</v>
      </c>
      <c r="AH73" s="207">
        <f t="shared" si="112"/>
        <v>255422</v>
      </c>
      <c r="AI73" s="207">
        <f t="shared" si="112"/>
        <v>260041</v>
      </c>
      <c r="AJ73" s="207">
        <f t="shared" si="112"/>
        <v>4619</v>
      </c>
      <c r="AK73" s="206" t="s">
        <v>529</v>
      </c>
      <c r="AL73" s="206" t="s">
        <v>292</v>
      </c>
      <c r="AM73" s="206" t="s">
        <v>536</v>
      </c>
      <c r="AN73" s="207">
        <f aca="true" t="shared" si="113" ref="AN73:AS73">SUM(AN6:AN72)</f>
        <v>0</v>
      </c>
      <c r="AO73" s="207">
        <f t="shared" si="113"/>
        <v>0</v>
      </c>
      <c r="AP73" s="207">
        <f t="shared" si="113"/>
        <v>0</v>
      </c>
      <c r="AQ73" s="207">
        <f t="shared" si="113"/>
        <v>1688</v>
      </c>
      <c r="AR73" s="207">
        <f t="shared" si="113"/>
        <v>1688</v>
      </c>
      <c r="AS73" s="207">
        <f t="shared" si="113"/>
        <v>0</v>
      </c>
      <c r="AT73" s="206" t="s">
        <v>529</v>
      </c>
      <c r="AU73" s="206" t="s">
        <v>292</v>
      </c>
      <c r="AV73" s="206" t="s">
        <v>536</v>
      </c>
      <c r="AW73" s="207">
        <f aca="true" t="shared" si="114" ref="AW73:BB73">SUM(AW6:AW72)</f>
        <v>919689</v>
      </c>
      <c r="AX73" s="207">
        <f t="shared" si="114"/>
        <v>939135</v>
      </c>
      <c r="AY73" s="207">
        <f t="shared" si="114"/>
        <v>19446</v>
      </c>
      <c r="AZ73" s="207">
        <f t="shared" si="114"/>
        <v>147372</v>
      </c>
      <c r="BA73" s="207">
        <f t="shared" si="114"/>
        <v>147372</v>
      </c>
      <c r="BB73" s="207">
        <f t="shared" si="114"/>
        <v>0</v>
      </c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</row>
    <row r="74" spans="1:67" ht="18" customHeight="1">
      <c r="A74" s="208"/>
      <c r="B74" s="208"/>
      <c r="C74" s="208"/>
      <c r="D74" s="208"/>
      <c r="E74" s="208"/>
      <c r="F74" s="208"/>
      <c r="G74" s="447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</row>
    <row r="75" spans="1:67" ht="18" customHeight="1">
      <c r="A75" s="209" t="s">
        <v>537</v>
      </c>
      <c r="B75" s="209" t="s">
        <v>365</v>
      </c>
      <c r="C75" s="219" t="s">
        <v>1</v>
      </c>
      <c r="D75" s="211">
        <f>'[1]gond.ö.'!D6</f>
        <v>705345</v>
      </c>
      <c r="E75" s="211">
        <f>(D75+F75)</f>
        <v>791053</v>
      </c>
      <c r="F75" s="211">
        <f>'[1]43.'!$E$88</f>
        <v>85708</v>
      </c>
      <c r="G75" s="210">
        <f>'[1]gond.ö.'!G6</f>
        <v>220988</v>
      </c>
      <c r="H75" s="211">
        <f>(G75+I75)</f>
        <v>249495</v>
      </c>
      <c r="I75" s="211">
        <f>'[1]43.'!F88</f>
        <v>28507</v>
      </c>
      <c r="J75" s="209" t="s">
        <v>537</v>
      </c>
      <c r="K75" s="209" t="s">
        <v>365</v>
      </c>
      <c r="L75" s="221" t="s">
        <v>1</v>
      </c>
      <c r="M75" s="211">
        <f>'[1]gond.ö.'!M6</f>
        <v>178484</v>
      </c>
      <c r="N75" s="211">
        <f>(M75+O75)</f>
        <v>181689</v>
      </c>
      <c r="O75" s="211">
        <f>'[1]43.'!G88</f>
        <v>3205</v>
      </c>
      <c r="P75" s="211">
        <f>'[1]gond.ö.'!P6</f>
        <v>0</v>
      </c>
      <c r="Q75" s="211">
        <f>(P75+R75)</f>
        <v>0</v>
      </c>
      <c r="R75" s="211">
        <f>'[1]43.'!H88</f>
        <v>0</v>
      </c>
      <c r="S75" s="209" t="s">
        <v>537</v>
      </c>
      <c r="T75" s="209" t="s">
        <v>365</v>
      </c>
      <c r="U75" s="283" t="s">
        <v>1</v>
      </c>
      <c r="V75" s="211">
        <f aca="true" t="shared" si="115" ref="V75:X84">(M75-P75)</f>
        <v>178484</v>
      </c>
      <c r="W75" s="211">
        <f t="shared" si="115"/>
        <v>181689</v>
      </c>
      <c r="X75" s="211">
        <f t="shared" si="115"/>
        <v>3205</v>
      </c>
      <c r="Y75" s="211">
        <f>'[1]gond.ö.'!Y6</f>
        <v>0</v>
      </c>
      <c r="Z75" s="211">
        <f>(Y75+AA75)</f>
        <v>0</v>
      </c>
      <c r="AA75" s="211">
        <f>'[1]43.'!J88</f>
        <v>0</v>
      </c>
      <c r="AB75" s="209" t="s">
        <v>537</v>
      </c>
      <c r="AC75" s="209" t="s">
        <v>365</v>
      </c>
      <c r="AD75" s="221" t="s">
        <v>1</v>
      </c>
      <c r="AE75" s="211">
        <f>'[1]gond.ö.'!AE6</f>
        <v>0</v>
      </c>
      <c r="AF75" s="211">
        <f>(AE75+AG75)</f>
        <v>0</v>
      </c>
      <c r="AG75" s="211">
        <f>'[1]43.'!X88</f>
        <v>0</v>
      </c>
      <c r="AH75" s="211">
        <f aca="true" t="shared" si="116" ref="AH75:AH82">(Y75-AG75)</f>
        <v>0</v>
      </c>
      <c r="AI75" s="211">
        <f aca="true" t="shared" si="117" ref="AI75:AJ84">(Z75-AF75)</f>
        <v>0</v>
      </c>
      <c r="AJ75" s="211">
        <f t="shared" si="117"/>
        <v>0</v>
      </c>
      <c r="AK75" s="209" t="s">
        <v>537</v>
      </c>
      <c r="AL75" s="209" t="s">
        <v>365</v>
      </c>
      <c r="AM75" s="221" t="s">
        <v>1</v>
      </c>
      <c r="AN75" s="211">
        <f>'[1]gond.ö.'!AN6</f>
        <v>0</v>
      </c>
      <c r="AO75" s="211">
        <f>(AN75+AP75)</f>
        <v>0</v>
      </c>
      <c r="AP75" s="211">
        <f>'[1]43.'!L88</f>
        <v>0</v>
      </c>
      <c r="AQ75" s="211">
        <f>'[1]gond.ö.'!AQ6</f>
        <v>3250</v>
      </c>
      <c r="AR75" s="211">
        <f>(AQ75+AS75)</f>
        <v>3950</v>
      </c>
      <c r="AS75" s="211">
        <f>'[1]43.'!M88</f>
        <v>700</v>
      </c>
      <c r="AT75" s="209" t="s">
        <v>537</v>
      </c>
      <c r="AU75" s="209" t="s">
        <v>365</v>
      </c>
      <c r="AV75" s="221" t="s">
        <v>1</v>
      </c>
      <c r="AW75" s="211">
        <f aca="true" t="shared" si="118" ref="AW75:AY82">(D75+G75+M75+Y75+AN75+AQ75)</f>
        <v>1108067</v>
      </c>
      <c r="AX75" s="211">
        <f t="shared" si="118"/>
        <v>1226187</v>
      </c>
      <c r="AY75" s="211">
        <f>(F75+I75+O75+AA75+AP75+AS75)</f>
        <v>118120</v>
      </c>
      <c r="AZ75" s="211">
        <f>(AE75+AN75+AQ75)</f>
        <v>3250</v>
      </c>
      <c r="BA75" s="211">
        <f aca="true" t="shared" si="119" ref="BA75:BB82">(AF75+AO75+AR75)</f>
        <v>3950</v>
      </c>
      <c r="BB75" s="211">
        <f t="shared" si="119"/>
        <v>700</v>
      </c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</row>
    <row r="76" spans="1:67" ht="18" customHeight="1">
      <c r="A76" s="212"/>
      <c r="B76" s="212" t="s">
        <v>360</v>
      </c>
      <c r="C76" s="220" t="s">
        <v>2</v>
      </c>
      <c r="D76" s="210">
        <f>'[1]gond.ö.'!D7</f>
        <v>78043</v>
      </c>
      <c r="E76" s="210">
        <f aca="true" t="shared" si="120" ref="E76:E84">(D76+F76)</f>
        <v>88769</v>
      </c>
      <c r="F76" s="210">
        <f>'[1]43.'!E136</f>
        <v>10726</v>
      </c>
      <c r="G76" s="210">
        <f>'[1]gond.ö.'!G7</f>
        <v>25946</v>
      </c>
      <c r="H76" s="210">
        <f aca="true" t="shared" si="121" ref="H76:H84">(G76+I76)</f>
        <v>28053</v>
      </c>
      <c r="I76" s="210">
        <f>'[1]43.'!F136</f>
        <v>2107</v>
      </c>
      <c r="J76" s="212"/>
      <c r="K76" s="212" t="s">
        <v>360</v>
      </c>
      <c r="L76" s="222" t="s">
        <v>2</v>
      </c>
      <c r="M76" s="210">
        <f>'[1]gond.ö.'!M7</f>
        <v>14904</v>
      </c>
      <c r="N76" s="210">
        <f aca="true" t="shared" si="122" ref="N76:N84">(M76+O76)</f>
        <v>15717</v>
      </c>
      <c r="O76" s="210">
        <f>'[1]43.'!G136</f>
        <v>813</v>
      </c>
      <c r="P76" s="210">
        <f>'[1]gond.ö.'!P7</f>
        <v>0</v>
      </c>
      <c r="Q76" s="210">
        <f aca="true" t="shared" si="123" ref="Q76:Q84">(P76+R76)</f>
        <v>0</v>
      </c>
      <c r="R76" s="210">
        <f>'[1]43.'!H136</f>
        <v>0</v>
      </c>
      <c r="S76" s="212"/>
      <c r="T76" s="212" t="s">
        <v>360</v>
      </c>
      <c r="U76" s="282" t="s">
        <v>2</v>
      </c>
      <c r="V76" s="210">
        <f t="shared" si="115"/>
        <v>14904</v>
      </c>
      <c r="W76" s="210">
        <f t="shared" si="115"/>
        <v>15717</v>
      </c>
      <c r="X76" s="210">
        <f t="shared" si="115"/>
        <v>813</v>
      </c>
      <c r="Y76" s="210">
        <f>'[1]gond.ö.'!Y7</f>
        <v>0</v>
      </c>
      <c r="Z76" s="210">
        <f aca="true" t="shared" si="124" ref="Z76:Z84">(Y76+AA76)</f>
        <v>0</v>
      </c>
      <c r="AA76" s="210">
        <f>'[1]43.'!J136</f>
        <v>0</v>
      </c>
      <c r="AB76" s="212"/>
      <c r="AC76" s="212" t="s">
        <v>360</v>
      </c>
      <c r="AD76" s="222" t="s">
        <v>2</v>
      </c>
      <c r="AE76" s="210">
        <f>'[1]gond.ö.'!AE7</f>
        <v>0</v>
      </c>
      <c r="AF76" s="210">
        <f aca="true" t="shared" si="125" ref="AF76:AF84">(AE76+AG76)</f>
        <v>0</v>
      </c>
      <c r="AG76" s="210">
        <f>'[1]43.'!X136</f>
        <v>0</v>
      </c>
      <c r="AH76" s="210">
        <f t="shared" si="116"/>
        <v>0</v>
      </c>
      <c r="AI76" s="210">
        <f t="shared" si="117"/>
        <v>0</v>
      </c>
      <c r="AJ76" s="210">
        <f t="shared" si="117"/>
        <v>0</v>
      </c>
      <c r="AK76" s="212"/>
      <c r="AL76" s="212" t="s">
        <v>360</v>
      </c>
      <c r="AM76" s="222" t="s">
        <v>2</v>
      </c>
      <c r="AN76" s="210">
        <f>'[1]gond.ö.'!AN7</f>
        <v>0</v>
      </c>
      <c r="AO76" s="210">
        <f aca="true" t="shared" si="126" ref="AO76:AO84">(AN76+AP76)</f>
        <v>0</v>
      </c>
      <c r="AP76" s="210">
        <f>'[1]43.'!L136</f>
        <v>0</v>
      </c>
      <c r="AQ76" s="210">
        <f>'[1]gond.ö.'!AQ7</f>
        <v>0</v>
      </c>
      <c r="AR76" s="210">
        <f aca="true" t="shared" si="127" ref="AR76:AR84">(AQ76+AS76)</f>
        <v>100</v>
      </c>
      <c r="AS76" s="210">
        <f>'[1]43.'!M136</f>
        <v>100</v>
      </c>
      <c r="AT76" s="212"/>
      <c r="AU76" s="212" t="s">
        <v>360</v>
      </c>
      <c r="AV76" s="222" t="s">
        <v>2</v>
      </c>
      <c r="AW76" s="210">
        <f t="shared" si="118"/>
        <v>118893</v>
      </c>
      <c r="AX76" s="210">
        <f t="shared" si="118"/>
        <v>132639</v>
      </c>
      <c r="AY76" s="210">
        <f>(F76+I76+O76+AA76+AP76+AS76)</f>
        <v>13746</v>
      </c>
      <c r="AZ76" s="210">
        <f aca="true" t="shared" si="128" ref="AZ76:AZ82">(AE76+AN76+AQ76)</f>
        <v>0</v>
      </c>
      <c r="BA76" s="210">
        <f t="shared" si="119"/>
        <v>100</v>
      </c>
      <c r="BB76" s="210">
        <f t="shared" si="119"/>
        <v>100</v>
      </c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ht="18" customHeight="1">
      <c r="A77" s="212"/>
      <c r="B77" s="212" t="s">
        <v>366</v>
      </c>
      <c r="C77" s="220" t="s">
        <v>237</v>
      </c>
      <c r="D77" s="210">
        <f>'[1]gond.ö.'!D8</f>
        <v>0</v>
      </c>
      <c r="E77" s="210">
        <f t="shared" si="120"/>
        <v>0</v>
      </c>
      <c r="F77" s="210">
        <f>'[1]43.'!E184</f>
        <v>0</v>
      </c>
      <c r="G77" s="210">
        <f>'[1]gond.ö.'!G8</f>
        <v>0</v>
      </c>
      <c r="H77" s="210">
        <f t="shared" si="121"/>
        <v>0</v>
      </c>
      <c r="I77" s="210">
        <f>'[1]43.'!F184</f>
        <v>0</v>
      </c>
      <c r="J77" s="212"/>
      <c r="K77" s="212" t="s">
        <v>366</v>
      </c>
      <c r="L77" s="222" t="s">
        <v>237</v>
      </c>
      <c r="M77" s="210">
        <f>'[1]gond.ö.'!M8</f>
        <v>0</v>
      </c>
      <c r="N77" s="210">
        <f t="shared" si="122"/>
        <v>0</v>
      </c>
      <c r="O77" s="210">
        <f>'[1]43.'!G184</f>
        <v>0</v>
      </c>
      <c r="P77" s="210">
        <f>'[1]gond.ö.'!P8</f>
        <v>0</v>
      </c>
      <c r="Q77" s="210">
        <f t="shared" si="123"/>
        <v>0</v>
      </c>
      <c r="R77" s="210">
        <f>'[1]43.'!H184</f>
        <v>0</v>
      </c>
      <c r="S77" s="212"/>
      <c r="T77" s="212" t="s">
        <v>366</v>
      </c>
      <c r="U77" s="282" t="s">
        <v>237</v>
      </c>
      <c r="V77" s="210">
        <f t="shared" si="115"/>
        <v>0</v>
      </c>
      <c r="W77" s="210">
        <f t="shared" si="115"/>
        <v>0</v>
      </c>
      <c r="X77" s="210">
        <f t="shared" si="115"/>
        <v>0</v>
      </c>
      <c r="Y77" s="210">
        <f>'[1]gond.ö.'!Y8</f>
        <v>817173</v>
      </c>
      <c r="Z77" s="210">
        <f>(Y77+AA77)</f>
        <v>812867</v>
      </c>
      <c r="AA77" s="210">
        <f>'[1]43.'!J184</f>
        <v>-4306</v>
      </c>
      <c r="AB77" s="212"/>
      <c r="AC77" s="212" t="s">
        <v>366</v>
      </c>
      <c r="AD77" s="222" t="s">
        <v>237</v>
      </c>
      <c r="AE77" s="210">
        <f>'[1]gond.ö.'!AE8</f>
        <v>0</v>
      </c>
      <c r="AF77" s="210">
        <f t="shared" si="125"/>
        <v>0</v>
      </c>
      <c r="AG77" s="210">
        <f>'[1]43.'!X184</f>
        <v>0</v>
      </c>
      <c r="AH77" s="210">
        <f t="shared" si="116"/>
        <v>817173</v>
      </c>
      <c r="AI77" s="210">
        <f t="shared" si="117"/>
        <v>812867</v>
      </c>
      <c r="AJ77" s="210">
        <f t="shared" si="117"/>
        <v>-4306</v>
      </c>
      <c r="AK77" s="212"/>
      <c r="AL77" s="212" t="s">
        <v>366</v>
      </c>
      <c r="AM77" s="222" t="s">
        <v>237</v>
      </c>
      <c r="AN77" s="210">
        <f>'[1]gond.ö.'!AN8</f>
        <v>0</v>
      </c>
      <c r="AO77" s="210">
        <f t="shared" si="126"/>
        <v>0</v>
      </c>
      <c r="AP77" s="210">
        <f>'[1]43.'!L184</f>
        <v>0</v>
      </c>
      <c r="AQ77" s="210">
        <f>'[1]gond.ö.'!AQ8</f>
        <v>0</v>
      </c>
      <c r="AR77" s="210">
        <f t="shared" si="127"/>
        <v>0</v>
      </c>
      <c r="AS77" s="210">
        <f>'[1]43.'!M184</f>
        <v>0</v>
      </c>
      <c r="AT77" s="212"/>
      <c r="AU77" s="212" t="s">
        <v>366</v>
      </c>
      <c r="AV77" s="222" t="s">
        <v>237</v>
      </c>
      <c r="AW77" s="210">
        <f t="shared" si="118"/>
        <v>817173</v>
      </c>
      <c r="AX77" s="210">
        <f t="shared" si="118"/>
        <v>812867</v>
      </c>
      <c r="AY77" s="210">
        <f t="shared" si="118"/>
        <v>-4306</v>
      </c>
      <c r="AZ77" s="210">
        <f t="shared" si="128"/>
        <v>0</v>
      </c>
      <c r="BA77" s="210">
        <f t="shared" si="119"/>
        <v>0</v>
      </c>
      <c r="BB77" s="210">
        <f t="shared" si="119"/>
        <v>0</v>
      </c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</row>
    <row r="78" spans="1:67" ht="18" customHeight="1">
      <c r="A78" s="212"/>
      <c r="B78" s="212" t="s">
        <v>368</v>
      </c>
      <c r="C78" s="220" t="s">
        <v>259</v>
      </c>
      <c r="D78" s="210">
        <f>'[1]gond.ö.'!D9</f>
        <v>0</v>
      </c>
      <c r="E78" s="210">
        <f t="shared" si="120"/>
        <v>0</v>
      </c>
      <c r="F78" s="210">
        <f>'[1]43.'!E232</f>
        <v>0</v>
      </c>
      <c r="G78" s="210">
        <f>'[1]gond.ö.'!G9</f>
        <v>0</v>
      </c>
      <c r="H78" s="210">
        <f t="shared" si="121"/>
        <v>0</v>
      </c>
      <c r="I78" s="210">
        <f>'[1]43.'!F232</f>
        <v>0</v>
      </c>
      <c r="J78" s="212"/>
      <c r="K78" s="212" t="s">
        <v>368</v>
      </c>
      <c r="L78" s="222" t="s">
        <v>259</v>
      </c>
      <c r="M78" s="210">
        <f>'[1]gond.ö.'!M9</f>
        <v>0</v>
      </c>
      <c r="N78" s="210">
        <f t="shared" si="122"/>
        <v>0</v>
      </c>
      <c r="O78" s="210">
        <f>'[1]43.'!G232</f>
        <v>0</v>
      </c>
      <c r="P78" s="210">
        <f>'[1]gond.ö.'!P9</f>
        <v>0</v>
      </c>
      <c r="Q78" s="210">
        <f t="shared" si="123"/>
        <v>0</v>
      </c>
      <c r="R78" s="210">
        <f>'[1]43.'!H232</f>
        <v>0</v>
      </c>
      <c r="S78" s="212"/>
      <c r="T78" s="212" t="s">
        <v>368</v>
      </c>
      <c r="U78" s="282" t="s">
        <v>259</v>
      </c>
      <c r="V78" s="210">
        <f t="shared" si="115"/>
        <v>0</v>
      </c>
      <c r="W78" s="210">
        <f t="shared" si="115"/>
        <v>0</v>
      </c>
      <c r="X78" s="210">
        <f t="shared" si="115"/>
        <v>0</v>
      </c>
      <c r="Y78" s="210">
        <f>'[1]gond.ö.'!Y9</f>
        <v>24840</v>
      </c>
      <c r="Z78" s="210">
        <f t="shared" si="124"/>
        <v>24840</v>
      </c>
      <c r="AA78" s="210">
        <f>'[1]43.'!J232</f>
        <v>0</v>
      </c>
      <c r="AB78" s="212"/>
      <c r="AC78" s="212" t="s">
        <v>368</v>
      </c>
      <c r="AD78" s="222" t="s">
        <v>259</v>
      </c>
      <c r="AE78" s="210">
        <f>'[1]gond.ö.'!AE9</f>
        <v>0</v>
      </c>
      <c r="AF78" s="210">
        <f t="shared" si="125"/>
        <v>0</v>
      </c>
      <c r="AG78" s="210">
        <f>'[1]43.'!X232</f>
        <v>0</v>
      </c>
      <c r="AH78" s="210">
        <f t="shared" si="116"/>
        <v>24840</v>
      </c>
      <c r="AI78" s="210">
        <f t="shared" si="117"/>
        <v>24840</v>
      </c>
      <c r="AJ78" s="210">
        <f t="shared" si="117"/>
        <v>0</v>
      </c>
      <c r="AK78" s="212"/>
      <c r="AL78" s="212" t="s">
        <v>368</v>
      </c>
      <c r="AM78" s="222" t="s">
        <v>259</v>
      </c>
      <c r="AN78" s="210">
        <f>'[1]gond.ö.'!AN9</f>
        <v>0</v>
      </c>
      <c r="AO78" s="210">
        <f t="shared" si="126"/>
        <v>0</v>
      </c>
      <c r="AP78" s="210">
        <f>'[1]43.'!L232</f>
        <v>0</v>
      </c>
      <c r="AQ78" s="210">
        <f>'[1]gond.ö.'!AQ9</f>
        <v>0</v>
      </c>
      <c r="AR78" s="210">
        <f t="shared" si="127"/>
        <v>0</v>
      </c>
      <c r="AS78" s="210">
        <f>'[1]43.'!M232</f>
        <v>0</v>
      </c>
      <c r="AT78" s="212"/>
      <c r="AU78" s="212" t="s">
        <v>368</v>
      </c>
      <c r="AV78" s="222" t="s">
        <v>259</v>
      </c>
      <c r="AW78" s="210">
        <f t="shared" si="118"/>
        <v>24840</v>
      </c>
      <c r="AX78" s="210">
        <f t="shared" si="118"/>
        <v>24840</v>
      </c>
      <c r="AY78" s="210">
        <f t="shared" si="118"/>
        <v>0</v>
      </c>
      <c r="AZ78" s="210">
        <f t="shared" si="128"/>
        <v>0</v>
      </c>
      <c r="BA78" s="210">
        <f t="shared" si="119"/>
        <v>0</v>
      </c>
      <c r="BB78" s="210">
        <f t="shared" si="119"/>
        <v>0</v>
      </c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</row>
    <row r="79" spans="1:67" ht="18" customHeight="1">
      <c r="A79" s="212"/>
      <c r="B79" s="212" t="s">
        <v>370</v>
      </c>
      <c r="C79" s="220" t="s">
        <v>3</v>
      </c>
      <c r="D79" s="210">
        <f>'[1]gond.ö.'!D10</f>
        <v>1168</v>
      </c>
      <c r="E79" s="210">
        <f t="shared" si="120"/>
        <v>1139</v>
      </c>
      <c r="F79" s="210">
        <f>'[1]43.'!E280</f>
        <v>-29</v>
      </c>
      <c r="G79" s="210">
        <f>'[1]gond.ö.'!G10</f>
        <v>392</v>
      </c>
      <c r="H79" s="210">
        <f t="shared" si="121"/>
        <v>404</v>
      </c>
      <c r="I79" s="210">
        <f>'[1]43.'!F280</f>
        <v>12</v>
      </c>
      <c r="J79" s="212"/>
      <c r="K79" s="212" t="s">
        <v>370</v>
      </c>
      <c r="L79" s="222" t="s">
        <v>3</v>
      </c>
      <c r="M79" s="210">
        <f>'[1]gond.ö.'!M10</f>
        <v>2550</v>
      </c>
      <c r="N79" s="210">
        <f t="shared" si="122"/>
        <v>1805</v>
      </c>
      <c r="O79" s="210">
        <f>'[1]43.'!G280</f>
        <v>-745</v>
      </c>
      <c r="P79" s="210">
        <f>'[1]gond.ö.'!P10</f>
        <v>0</v>
      </c>
      <c r="Q79" s="210">
        <f t="shared" si="123"/>
        <v>0</v>
      </c>
      <c r="R79" s="210">
        <f>'[1]43.'!H280</f>
        <v>0</v>
      </c>
      <c r="S79" s="212"/>
      <c r="T79" s="212" t="s">
        <v>370</v>
      </c>
      <c r="U79" s="282" t="s">
        <v>3</v>
      </c>
      <c r="V79" s="210">
        <f t="shared" si="115"/>
        <v>2550</v>
      </c>
      <c r="W79" s="210">
        <f t="shared" si="115"/>
        <v>1805</v>
      </c>
      <c r="X79" s="210">
        <f t="shared" si="115"/>
        <v>-745</v>
      </c>
      <c r="Y79" s="210">
        <f>'[1]gond.ö.'!Y10</f>
        <v>0</v>
      </c>
      <c r="Z79" s="210">
        <f t="shared" si="124"/>
        <v>0</v>
      </c>
      <c r="AA79" s="210">
        <f>'[1]43.'!J280</f>
        <v>0</v>
      </c>
      <c r="AB79" s="212"/>
      <c r="AC79" s="212" t="s">
        <v>370</v>
      </c>
      <c r="AD79" s="222" t="s">
        <v>3</v>
      </c>
      <c r="AE79" s="210">
        <f>'[1]gond.ö.'!AE10</f>
        <v>0</v>
      </c>
      <c r="AF79" s="210">
        <f t="shared" si="125"/>
        <v>0</v>
      </c>
      <c r="AG79" s="210">
        <f>'[1]43.'!X280</f>
        <v>0</v>
      </c>
      <c r="AH79" s="210">
        <f t="shared" si="116"/>
        <v>0</v>
      </c>
      <c r="AI79" s="210">
        <f t="shared" si="117"/>
        <v>0</v>
      </c>
      <c r="AJ79" s="210">
        <f t="shared" si="117"/>
        <v>0</v>
      </c>
      <c r="AK79" s="212"/>
      <c r="AL79" s="212" t="s">
        <v>370</v>
      </c>
      <c r="AM79" s="222" t="s">
        <v>3</v>
      </c>
      <c r="AN79" s="210">
        <f>'[1]gond.ö.'!AN10</f>
        <v>0</v>
      </c>
      <c r="AO79" s="210">
        <f t="shared" si="126"/>
        <v>0</v>
      </c>
      <c r="AP79" s="210">
        <f>'[1]43.'!L280</f>
        <v>0</v>
      </c>
      <c r="AQ79" s="210">
        <f>'[1]gond.ö.'!AQ10</f>
        <v>485</v>
      </c>
      <c r="AR79" s="210">
        <f t="shared" si="127"/>
        <v>485</v>
      </c>
      <c r="AS79" s="210">
        <f>'[1]43.'!M280</f>
        <v>0</v>
      </c>
      <c r="AT79" s="212"/>
      <c r="AU79" s="212" t="s">
        <v>370</v>
      </c>
      <c r="AV79" s="222" t="s">
        <v>3</v>
      </c>
      <c r="AW79" s="210">
        <f t="shared" si="118"/>
        <v>4595</v>
      </c>
      <c r="AX79" s="210">
        <f t="shared" si="118"/>
        <v>3833</v>
      </c>
      <c r="AY79" s="210">
        <f t="shared" si="118"/>
        <v>-762</v>
      </c>
      <c r="AZ79" s="210">
        <f t="shared" si="128"/>
        <v>485</v>
      </c>
      <c r="BA79" s="210">
        <f t="shared" si="119"/>
        <v>485</v>
      </c>
      <c r="BB79" s="210">
        <f t="shared" si="119"/>
        <v>0</v>
      </c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</row>
    <row r="80" spans="1:67" ht="18" customHeight="1">
      <c r="A80" s="212"/>
      <c r="B80" s="212" t="s">
        <v>372</v>
      </c>
      <c r="C80" s="220" t="s">
        <v>4</v>
      </c>
      <c r="D80" s="210">
        <f>'[1]gond.ö.'!D11</f>
        <v>4231</v>
      </c>
      <c r="E80" s="210">
        <f t="shared" si="120"/>
        <v>5174</v>
      </c>
      <c r="F80" s="210">
        <f>'[1]43.'!E328</f>
        <v>943</v>
      </c>
      <c r="G80" s="210">
        <f>'[1]gond.ö.'!G11</f>
        <v>1391</v>
      </c>
      <c r="H80" s="210">
        <f t="shared" si="121"/>
        <v>1651</v>
      </c>
      <c r="I80" s="210">
        <f>'[1]43.'!F328</f>
        <v>260</v>
      </c>
      <c r="J80" s="212"/>
      <c r="K80" s="212" t="s">
        <v>372</v>
      </c>
      <c r="L80" s="222" t="s">
        <v>4</v>
      </c>
      <c r="M80" s="210">
        <f>'[1]gond.ö.'!M11</f>
        <v>1902</v>
      </c>
      <c r="N80" s="210">
        <f t="shared" si="122"/>
        <v>2247</v>
      </c>
      <c r="O80" s="210">
        <f>'[1]43.'!G328</f>
        <v>345</v>
      </c>
      <c r="P80" s="210">
        <f>'[1]gond.ö.'!P11</f>
        <v>0</v>
      </c>
      <c r="Q80" s="210">
        <f t="shared" si="123"/>
        <v>0</v>
      </c>
      <c r="R80" s="210">
        <f>'[1]43.'!H328</f>
        <v>0</v>
      </c>
      <c r="S80" s="212"/>
      <c r="T80" s="212" t="s">
        <v>372</v>
      </c>
      <c r="U80" s="282" t="s">
        <v>4</v>
      </c>
      <c r="V80" s="210">
        <f t="shared" si="115"/>
        <v>1902</v>
      </c>
      <c r="W80" s="210">
        <f t="shared" si="115"/>
        <v>2247</v>
      </c>
      <c r="X80" s="210">
        <f t="shared" si="115"/>
        <v>345</v>
      </c>
      <c r="Y80" s="210">
        <f>'[1]gond.ö.'!Y11</f>
        <v>0</v>
      </c>
      <c r="Z80" s="210">
        <f t="shared" si="124"/>
        <v>0</v>
      </c>
      <c r="AA80" s="210">
        <f>'[1]43.'!J328</f>
        <v>0</v>
      </c>
      <c r="AB80" s="212"/>
      <c r="AC80" s="212" t="s">
        <v>372</v>
      </c>
      <c r="AD80" s="222" t="s">
        <v>4</v>
      </c>
      <c r="AE80" s="210">
        <f>'[1]gond.ö.'!AE11</f>
        <v>0</v>
      </c>
      <c r="AF80" s="210">
        <f t="shared" si="125"/>
        <v>0</v>
      </c>
      <c r="AG80" s="210">
        <f>'[1]43.'!X328</f>
        <v>0</v>
      </c>
      <c r="AH80" s="210">
        <f t="shared" si="116"/>
        <v>0</v>
      </c>
      <c r="AI80" s="210">
        <f t="shared" si="117"/>
        <v>0</v>
      </c>
      <c r="AJ80" s="210">
        <f t="shared" si="117"/>
        <v>0</v>
      </c>
      <c r="AK80" s="212"/>
      <c r="AL80" s="212" t="s">
        <v>372</v>
      </c>
      <c r="AM80" s="222" t="s">
        <v>4</v>
      </c>
      <c r="AN80" s="210">
        <f>'[1]gond.ö.'!AN11</f>
        <v>0</v>
      </c>
      <c r="AO80" s="210">
        <f t="shared" si="126"/>
        <v>0</v>
      </c>
      <c r="AP80" s="210">
        <f>'[1]43.'!L328</f>
        <v>0</v>
      </c>
      <c r="AQ80" s="210">
        <f>'[1]gond.ö.'!AQ11</f>
        <v>0</v>
      </c>
      <c r="AR80" s="210">
        <f t="shared" si="127"/>
        <v>0</v>
      </c>
      <c r="AS80" s="210">
        <f>'[1]43.'!M328</f>
        <v>0</v>
      </c>
      <c r="AT80" s="212"/>
      <c r="AU80" s="212" t="s">
        <v>372</v>
      </c>
      <c r="AV80" s="222" t="s">
        <v>4</v>
      </c>
      <c r="AW80" s="210">
        <f t="shared" si="118"/>
        <v>7524</v>
      </c>
      <c r="AX80" s="210">
        <f t="shared" si="118"/>
        <v>9072</v>
      </c>
      <c r="AY80" s="210">
        <f t="shared" si="118"/>
        <v>1548</v>
      </c>
      <c r="AZ80" s="210">
        <f t="shared" si="128"/>
        <v>0</v>
      </c>
      <c r="BA80" s="210">
        <f t="shared" si="119"/>
        <v>0</v>
      </c>
      <c r="BB80" s="210">
        <f t="shared" si="119"/>
        <v>0</v>
      </c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</row>
    <row r="81" spans="1:67" ht="18" customHeight="1">
      <c r="A81" s="212"/>
      <c r="B81" s="212" t="s">
        <v>373</v>
      </c>
      <c r="C81" s="220" t="s">
        <v>538</v>
      </c>
      <c r="D81" s="210">
        <f>'[1]gond.ö.'!D12</f>
        <v>2369</v>
      </c>
      <c r="E81" s="210">
        <f t="shared" si="120"/>
        <v>2240</v>
      </c>
      <c r="F81" s="210">
        <f>'[1]43.'!E376</f>
        <v>-129</v>
      </c>
      <c r="G81" s="210">
        <f>'[1]gond.ö.'!G12</f>
        <v>601</v>
      </c>
      <c r="H81" s="210">
        <f t="shared" si="121"/>
        <v>549</v>
      </c>
      <c r="I81" s="210">
        <f>'[1]43.'!F376</f>
        <v>-52</v>
      </c>
      <c r="J81" s="212"/>
      <c r="K81" s="212" t="s">
        <v>373</v>
      </c>
      <c r="L81" s="222" t="s">
        <v>538</v>
      </c>
      <c r="M81" s="210">
        <f>'[1]gond.ö.'!M12</f>
        <v>625</v>
      </c>
      <c r="N81" s="210">
        <f t="shared" si="122"/>
        <v>966</v>
      </c>
      <c r="O81" s="210">
        <f>'[1]43.'!G376</f>
        <v>341</v>
      </c>
      <c r="P81" s="210">
        <f>'[1]gond.ö.'!P12</f>
        <v>0</v>
      </c>
      <c r="Q81" s="210">
        <f t="shared" si="123"/>
        <v>0</v>
      </c>
      <c r="R81" s="210">
        <f>'[1]43.'!H376</f>
        <v>0</v>
      </c>
      <c r="S81" s="212"/>
      <c r="T81" s="212" t="s">
        <v>373</v>
      </c>
      <c r="U81" s="282" t="s">
        <v>538</v>
      </c>
      <c r="V81" s="210">
        <f t="shared" si="115"/>
        <v>625</v>
      </c>
      <c r="W81" s="210">
        <f t="shared" si="115"/>
        <v>966</v>
      </c>
      <c r="X81" s="210">
        <f t="shared" si="115"/>
        <v>341</v>
      </c>
      <c r="Y81" s="210">
        <f>'[1]gond.ö.'!Y12</f>
        <v>0</v>
      </c>
      <c r="Z81" s="210">
        <f t="shared" si="124"/>
        <v>0</v>
      </c>
      <c r="AA81" s="210">
        <f>'[1]43.'!J376</f>
        <v>0</v>
      </c>
      <c r="AB81" s="212"/>
      <c r="AC81" s="212" t="s">
        <v>373</v>
      </c>
      <c r="AD81" s="222" t="s">
        <v>538</v>
      </c>
      <c r="AE81" s="210">
        <f>'[1]gond.ö.'!AE12</f>
        <v>0</v>
      </c>
      <c r="AF81" s="210">
        <f t="shared" si="125"/>
        <v>0</v>
      </c>
      <c r="AG81" s="210">
        <f>'[1]43.'!X376</f>
        <v>0</v>
      </c>
      <c r="AH81" s="210">
        <f t="shared" si="116"/>
        <v>0</v>
      </c>
      <c r="AI81" s="210">
        <f t="shared" si="117"/>
        <v>0</v>
      </c>
      <c r="AJ81" s="210">
        <f t="shared" si="117"/>
        <v>0</v>
      </c>
      <c r="AK81" s="212"/>
      <c r="AL81" s="212" t="s">
        <v>373</v>
      </c>
      <c r="AM81" s="222" t="s">
        <v>538</v>
      </c>
      <c r="AN81" s="210">
        <f>'[1]gond.ö.'!AN12</f>
        <v>0</v>
      </c>
      <c r="AO81" s="210">
        <f t="shared" si="126"/>
        <v>0</v>
      </c>
      <c r="AP81" s="210">
        <f>'[1]43.'!L376</f>
        <v>0</v>
      </c>
      <c r="AQ81" s="210">
        <f>'[1]gond.ö.'!AQ12</f>
        <v>0</v>
      </c>
      <c r="AR81" s="210">
        <f t="shared" si="127"/>
        <v>0</v>
      </c>
      <c r="AS81" s="210">
        <f>'[1]43.'!M376</f>
        <v>0</v>
      </c>
      <c r="AT81" s="212"/>
      <c r="AU81" s="212" t="s">
        <v>373</v>
      </c>
      <c r="AV81" s="222" t="s">
        <v>538</v>
      </c>
      <c r="AW81" s="210">
        <f t="shared" si="118"/>
        <v>3595</v>
      </c>
      <c r="AX81" s="210">
        <f t="shared" si="118"/>
        <v>3755</v>
      </c>
      <c r="AY81" s="210">
        <f t="shared" si="118"/>
        <v>160</v>
      </c>
      <c r="AZ81" s="210">
        <f t="shared" si="128"/>
        <v>0</v>
      </c>
      <c r="BA81" s="210">
        <f t="shared" si="119"/>
        <v>0</v>
      </c>
      <c r="BB81" s="210">
        <f t="shared" si="119"/>
        <v>0</v>
      </c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</row>
    <row r="82" spans="1:67" ht="18" customHeight="1">
      <c r="A82" s="212"/>
      <c r="B82" s="212" t="s">
        <v>376</v>
      </c>
      <c r="C82" s="220" t="s">
        <v>539</v>
      </c>
      <c r="D82" s="210">
        <f>'[1]gond.ö.'!D13</f>
        <v>1472</v>
      </c>
      <c r="E82" s="210">
        <f t="shared" si="120"/>
        <v>1653</v>
      </c>
      <c r="F82" s="210">
        <f>'[1]43.'!E424</f>
        <v>181</v>
      </c>
      <c r="G82" s="210">
        <f>'[1]gond.ö.'!G13</f>
        <v>442</v>
      </c>
      <c r="H82" s="210">
        <f t="shared" si="121"/>
        <v>650</v>
      </c>
      <c r="I82" s="210">
        <f>'[1]43.'!F424</f>
        <v>208</v>
      </c>
      <c r="J82" s="212"/>
      <c r="K82" s="212" t="s">
        <v>376</v>
      </c>
      <c r="L82" s="222" t="s">
        <v>539</v>
      </c>
      <c r="M82" s="210">
        <f>'[1]gond.ö.'!M13</f>
        <v>654</v>
      </c>
      <c r="N82" s="210">
        <f t="shared" si="122"/>
        <v>2317</v>
      </c>
      <c r="O82" s="210">
        <f>'[1]43.'!G424</f>
        <v>1663</v>
      </c>
      <c r="P82" s="210">
        <f>'[1]gond.ö.'!P13</f>
        <v>0</v>
      </c>
      <c r="Q82" s="210">
        <f t="shared" si="123"/>
        <v>0</v>
      </c>
      <c r="R82" s="210">
        <f>'[1]43.'!H424</f>
        <v>0</v>
      </c>
      <c r="S82" s="212"/>
      <c r="T82" s="212" t="s">
        <v>376</v>
      </c>
      <c r="U82" s="282" t="s">
        <v>539</v>
      </c>
      <c r="V82" s="210">
        <f t="shared" si="115"/>
        <v>654</v>
      </c>
      <c r="W82" s="210">
        <f t="shared" si="115"/>
        <v>2317</v>
      </c>
      <c r="X82" s="210">
        <f t="shared" si="115"/>
        <v>1663</v>
      </c>
      <c r="Y82" s="210">
        <f>'[1]gond.ö.'!Y13</f>
        <v>0</v>
      </c>
      <c r="Z82" s="210">
        <f t="shared" si="124"/>
        <v>0</v>
      </c>
      <c r="AA82" s="210">
        <f>'[1]43.'!J424</f>
        <v>0</v>
      </c>
      <c r="AB82" s="212"/>
      <c r="AC82" s="212" t="s">
        <v>376</v>
      </c>
      <c r="AD82" s="222" t="s">
        <v>539</v>
      </c>
      <c r="AE82" s="210">
        <f>'[1]gond.ö.'!AE13</f>
        <v>0</v>
      </c>
      <c r="AF82" s="210">
        <f t="shared" si="125"/>
        <v>0</v>
      </c>
      <c r="AG82" s="210">
        <f>'[1]43.'!X424</f>
        <v>0</v>
      </c>
      <c r="AH82" s="210">
        <f t="shared" si="116"/>
        <v>0</v>
      </c>
      <c r="AI82" s="210">
        <f t="shared" si="117"/>
        <v>0</v>
      </c>
      <c r="AJ82" s="210">
        <f t="shared" si="117"/>
        <v>0</v>
      </c>
      <c r="AK82" s="212"/>
      <c r="AL82" s="212" t="s">
        <v>376</v>
      </c>
      <c r="AM82" s="222" t="s">
        <v>539</v>
      </c>
      <c r="AN82" s="210">
        <f>'[1]gond.ö.'!AN13</f>
        <v>0</v>
      </c>
      <c r="AO82" s="210">
        <f t="shared" si="126"/>
        <v>0</v>
      </c>
      <c r="AP82" s="210">
        <f>'[1]43.'!L424</f>
        <v>0</v>
      </c>
      <c r="AQ82" s="210">
        <f>'[1]gond.ö.'!AQ13</f>
        <v>0</v>
      </c>
      <c r="AR82" s="210">
        <f t="shared" si="127"/>
        <v>0</v>
      </c>
      <c r="AS82" s="210">
        <f>'[1]43.'!M424</f>
        <v>0</v>
      </c>
      <c r="AT82" s="212"/>
      <c r="AU82" s="212" t="s">
        <v>376</v>
      </c>
      <c r="AV82" s="222" t="s">
        <v>539</v>
      </c>
      <c r="AW82" s="210">
        <f t="shared" si="118"/>
        <v>2568</v>
      </c>
      <c r="AX82" s="210">
        <f t="shared" si="118"/>
        <v>4620</v>
      </c>
      <c r="AY82" s="210">
        <f t="shared" si="118"/>
        <v>2052</v>
      </c>
      <c r="AZ82" s="210">
        <f t="shared" si="128"/>
        <v>0</v>
      </c>
      <c r="BA82" s="210">
        <f t="shared" si="119"/>
        <v>0</v>
      </c>
      <c r="BB82" s="210">
        <f t="shared" si="119"/>
        <v>0</v>
      </c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</row>
    <row r="83" spans="1:67" ht="18" customHeight="1">
      <c r="A83" s="212"/>
      <c r="B83" s="212" t="s">
        <v>378</v>
      </c>
      <c r="C83" s="220" t="s">
        <v>414</v>
      </c>
      <c r="D83" s="210">
        <f>'[1]gond.ö.'!D14</f>
        <v>990</v>
      </c>
      <c r="E83" s="210">
        <f t="shared" si="120"/>
        <v>1030</v>
      </c>
      <c r="F83" s="210">
        <f>'[1]43.'!E469</f>
        <v>40</v>
      </c>
      <c r="G83" s="210">
        <f>'[1]gond.ö.'!G14</f>
        <v>297</v>
      </c>
      <c r="H83" s="210">
        <f t="shared" si="121"/>
        <v>390</v>
      </c>
      <c r="I83" s="210">
        <f>'[1]43.'!F469</f>
        <v>93</v>
      </c>
      <c r="J83" s="212"/>
      <c r="K83" s="212" t="s">
        <v>378</v>
      </c>
      <c r="L83" s="220" t="s">
        <v>414</v>
      </c>
      <c r="M83" s="210">
        <f>'[1]gond.ö.'!M14</f>
        <v>480</v>
      </c>
      <c r="N83" s="210">
        <f t="shared" si="122"/>
        <v>1182</v>
      </c>
      <c r="O83" s="210">
        <f>'[1]43.'!G469</f>
        <v>702</v>
      </c>
      <c r="P83" s="210">
        <f>'[1]gond.ö.'!P14</f>
        <v>0</v>
      </c>
      <c r="Q83" s="210">
        <v>0</v>
      </c>
      <c r="R83" s="210">
        <f>'[1]43.'!H469</f>
        <v>0</v>
      </c>
      <c r="S83" s="212"/>
      <c r="T83" s="212" t="s">
        <v>378</v>
      </c>
      <c r="U83" s="220" t="s">
        <v>414</v>
      </c>
      <c r="V83" s="210">
        <f>(M83-P83)</f>
        <v>480</v>
      </c>
      <c r="W83" s="210">
        <f>(N83-Q83)</f>
        <v>1182</v>
      </c>
      <c r="X83" s="210">
        <f t="shared" si="115"/>
        <v>702</v>
      </c>
      <c r="Y83" s="210">
        <f>'[1]gond.ö.'!Y14</f>
        <v>0</v>
      </c>
      <c r="Z83" s="210">
        <f t="shared" si="124"/>
        <v>0</v>
      </c>
      <c r="AA83" s="210">
        <f>'[1]43.'!J469</f>
        <v>0</v>
      </c>
      <c r="AB83" s="212"/>
      <c r="AC83" s="212" t="s">
        <v>378</v>
      </c>
      <c r="AD83" s="220" t="s">
        <v>414</v>
      </c>
      <c r="AE83" s="210">
        <f>'[1]gond.ö.'!AE14</f>
        <v>0</v>
      </c>
      <c r="AF83" s="210">
        <f t="shared" si="125"/>
        <v>0</v>
      </c>
      <c r="AG83" s="210">
        <f>'[1]43.'!X469</f>
        <v>0</v>
      </c>
      <c r="AH83" s="210">
        <f>(Y83-AG83)</f>
        <v>0</v>
      </c>
      <c r="AI83" s="210">
        <f>(Z83-AF83)</f>
        <v>0</v>
      </c>
      <c r="AJ83" s="210">
        <f t="shared" si="117"/>
        <v>0</v>
      </c>
      <c r="AK83" s="212"/>
      <c r="AL83" s="212" t="s">
        <v>378</v>
      </c>
      <c r="AM83" s="220" t="s">
        <v>414</v>
      </c>
      <c r="AN83" s="210">
        <f>'[1]gond.ö.'!AN14</f>
        <v>0</v>
      </c>
      <c r="AO83" s="210">
        <f t="shared" si="126"/>
        <v>0</v>
      </c>
      <c r="AP83" s="210">
        <f>'[1]43.'!L469</f>
        <v>0</v>
      </c>
      <c r="AQ83" s="210">
        <f>'[1]gond.ö.'!AQ14</f>
        <v>0</v>
      </c>
      <c r="AR83" s="210">
        <f t="shared" si="127"/>
        <v>0</v>
      </c>
      <c r="AS83" s="210">
        <f>'[1]43.'!M469</f>
        <v>0</v>
      </c>
      <c r="AT83" s="212"/>
      <c r="AU83" s="212" t="s">
        <v>378</v>
      </c>
      <c r="AV83" s="220" t="s">
        <v>414</v>
      </c>
      <c r="AW83" s="210">
        <f aca="true" t="shared" si="129" ref="AW83:AY84">(D83+G83+M83+Y83+AN83+AQ83)</f>
        <v>1767</v>
      </c>
      <c r="AX83" s="210">
        <f t="shared" si="129"/>
        <v>2602</v>
      </c>
      <c r="AY83" s="210">
        <f t="shared" si="129"/>
        <v>835</v>
      </c>
      <c r="AZ83" s="210">
        <f aca="true" t="shared" si="130" ref="AZ83:BB84">(AE83+AN83+AQ83)</f>
        <v>0</v>
      </c>
      <c r="BA83" s="210">
        <f t="shared" si="130"/>
        <v>0</v>
      </c>
      <c r="BB83" s="210">
        <f t="shared" si="130"/>
        <v>0</v>
      </c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</row>
    <row r="84" spans="1:67" ht="18" customHeight="1">
      <c r="A84" s="212"/>
      <c r="B84" s="212" t="s">
        <v>380</v>
      </c>
      <c r="C84" s="220" t="s">
        <v>415</v>
      </c>
      <c r="D84" s="213">
        <f>'[1]gond.ö.'!D15</f>
        <v>756</v>
      </c>
      <c r="E84" s="213">
        <f t="shared" si="120"/>
        <v>765</v>
      </c>
      <c r="F84" s="213">
        <f>'[1]43.'!E515</f>
        <v>9</v>
      </c>
      <c r="G84" s="213">
        <f>'[1]gond.ö.'!G15</f>
        <v>219</v>
      </c>
      <c r="H84" s="213">
        <f t="shared" si="121"/>
        <v>268</v>
      </c>
      <c r="I84" s="213">
        <f>'[1]43.'!F515</f>
        <v>49</v>
      </c>
      <c r="J84" s="226"/>
      <c r="K84" s="212" t="s">
        <v>380</v>
      </c>
      <c r="L84" s="220" t="s">
        <v>415</v>
      </c>
      <c r="M84" s="213">
        <f>'[1]gond.ö.'!M15</f>
        <v>567</v>
      </c>
      <c r="N84" s="213">
        <f t="shared" si="122"/>
        <v>1031</v>
      </c>
      <c r="O84" s="213">
        <f>'[1]43.'!G515</f>
        <v>464</v>
      </c>
      <c r="P84" s="213">
        <f>'[1]gond.ö.'!P15</f>
        <v>0</v>
      </c>
      <c r="Q84" s="213">
        <f t="shared" si="123"/>
        <v>0</v>
      </c>
      <c r="R84" s="213">
        <f>'[1]43.'!H515</f>
        <v>0</v>
      </c>
      <c r="S84" s="226"/>
      <c r="T84" s="212" t="s">
        <v>380</v>
      </c>
      <c r="U84" s="220" t="s">
        <v>415</v>
      </c>
      <c r="V84" s="213">
        <f>(M84-P84)</f>
        <v>567</v>
      </c>
      <c r="W84" s="213">
        <f>(N84-Q84)</f>
        <v>1031</v>
      </c>
      <c r="X84" s="213">
        <f t="shared" si="115"/>
        <v>464</v>
      </c>
      <c r="Y84" s="213">
        <f>'[1]gond.ö.'!Y15</f>
        <v>0</v>
      </c>
      <c r="Z84" s="213">
        <f t="shared" si="124"/>
        <v>0</v>
      </c>
      <c r="AA84" s="213">
        <f>'[1]43.'!J515</f>
        <v>0</v>
      </c>
      <c r="AB84" s="226"/>
      <c r="AC84" s="212" t="s">
        <v>380</v>
      </c>
      <c r="AD84" s="220" t="s">
        <v>415</v>
      </c>
      <c r="AE84" s="213">
        <f>'[1]gond.ö.'!AE15</f>
        <v>0</v>
      </c>
      <c r="AF84" s="213">
        <f t="shared" si="125"/>
        <v>0</v>
      </c>
      <c r="AG84" s="213">
        <f>'[1]43.'!X515</f>
        <v>0</v>
      </c>
      <c r="AH84" s="213">
        <f>(Y84-AG84)</f>
        <v>0</v>
      </c>
      <c r="AI84" s="213">
        <f>(Z84-AF84)</f>
        <v>0</v>
      </c>
      <c r="AJ84" s="213">
        <f t="shared" si="117"/>
        <v>0</v>
      </c>
      <c r="AK84" s="226"/>
      <c r="AL84" s="212" t="s">
        <v>380</v>
      </c>
      <c r="AM84" s="220" t="s">
        <v>415</v>
      </c>
      <c r="AN84" s="213">
        <f>'[1]gond.ö.'!AN15</f>
        <v>0</v>
      </c>
      <c r="AO84" s="213">
        <f t="shared" si="126"/>
        <v>0</v>
      </c>
      <c r="AP84" s="213">
        <f>'[1]43.'!L515</f>
        <v>0</v>
      </c>
      <c r="AQ84" s="213">
        <f>'[1]gond.ö.'!AQ15</f>
        <v>0</v>
      </c>
      <c r="AR84" s="213">
        <f t="shared" si="127"/>
        <v>0</v>
      </c>
      <c r="AS84" s="213">
        <f>'[1]43.'!M515</f>
        <v>0</v>
      </c>
      <c r="AT84" s="226"/>
      <c r="AU84" s="212" t="s">
        <v>380</v>
      </c>
      <c r="AV84" s="220" t="s">
        <v>415</v>
      </c>
      <c r="AW84" s="210">
        <f t="shared" si="129"/>
        <v>1542</v>
      </c>
      <c r="AX84" s="210">
        <f t="shared" si="129"/>
        <v>2064</v>
      </c>
      <c r="AY84" s="210">
        <f t="shared" si="129"/>
        <v>522</v>
      </c>
      <c r="AZ84" s="213">
        <f t="shared" si="130"/>
        <v>0</v>
      </c>
      <c r="BA84" s="213">
        <f t="shared" si="130"/>
        <v>0</v>
      </c>
      <c r="BB84" s="213">
        <f t="shared" si="130"/>
        <v>0</v>
      </c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</row>
    <row r="85" spans="1:67" ht="18" customHeight="1">
      <c r="A85" s="214" t="s">
        <v>537</v>
      </c>
      <c r="B85" s="214"/>
      <c r="C85" s="214" t="s">
        <v>5</v>
      </c>
      <c r="D85" s="213">
        <f aca="true" t="shared" si="131" ref="D85:I85">D75+D76+D77+D78+D79+D80+D81+D82+D83+D84</f>
        <v>794374</v>
      </c>
      <c r="E85" s="213">
        <f t="shared" si="131"/>
        <v>891823</v>
      </c>
      <c r="F85" s="213">
        <f t="shared" si="131"/>
        <v>97449</v>
      </c>
      <c r="G85" s="213">
        <f t="shared" si="131"/>
        <v>250276</v>
      </c>
      <c r="H85" s="213">
        <f t="shared" si="131"/>
        <v>281460</v>
      </c>
      <c r="I85" s="213">
        <f t="shared" si="131"/>
        <v>31184</v>
      </c>
      <c r="J85" s="226" t="s">
        <v>537</v>
      </c>
      <c r="K85" s="214"/>
      <c r="L85" s="214" t="s">
        <v>5</v>
      </c>
      <c r="M85" s="213">
        <f aca="true" t="shared" si="132" ref="M85:R85">M75+M76+M77+M78+M79+M80+M81+M82+M83+M84</f>
        <v>200166</v>
      </c>
      <c r="N85" s="213">
        <f t="shared" si="132"/>
        <v>206954</v>
      </c>
      <c r="O85" s="213">
        <f t="shared" si="132"/>
        <v>6788</v>
      </c>
      <c r="P85" s="213">
        <f t="shared" si="132"/>
        <v>0</v>
      </c>
      <c r="Q85" s="213">
        <f t="shared" si="132"/>
        <v>0</v>
      </c>
      <c r="R85" s="213">
        <f t="shared" si="132"/>
        <v>0</v>
      </c>
      <c r="S85" s="226" t="s">
        <v>537</v>
      </c>
      <c r="T85" s="214"/>
      <c r="U85" s="214" t="s">
        <v>5</v>
      </c>
      <c r="V85" s="213">
        <f aca="true" t="shared" si="133" ref="V85:AA85">V75+V76+V77+V78+V79+V80+V81+V82+V83+V84</f>
        <v>200166</v>
      </c>
      <c r="W85" s="213">
        <f t="shared" si="133"/>
        <v>206954</v>
      </c>
      <c r="X85" s="213">
        <f t="shared" si="133"/>
        <v>6788</v>
      </c>
      <c r="Y85" s="213">
        <f t="shared" si="133"/>
        <v>842013</v>
      </c>
      <c r="Z85" s="213">
        <f t="shared" si="133"/>
        <v>837707</v>
      </c>
      <c r="AA85" s="213">
        <f t="shared" si="133"/>
        <v>-4306</v>
      </c>
      <c r="AB85" s="226" t="s">
        <v>537</v>
      </c>
      <c r="AC85" s="214"/>
      <c r="AD85" s="214" t="s">
        <v>5</v>
      </c>
      <c r="AE85" s="215">
        <f aca="true" t="shared" si="134" ref="AE85:AJ85">AE75+AE76+AE77+AE78+AE79+AE80+AE81+AE82+AE83+AE84</f>
        <v>0</v>
      </c>
      <c r="AF85" s="215">
        <f t="shared" si="134"/>
        <v>0</v>
      </c>
      <c r="AG85" s="215">
        <f t="shared" si="134"/>
        <v>0</v>
      </c>
      <c r="AH85" s="215">
        <f t="shared" si="134"/>
        <v>842013</v>
      </c>
      <c r="AI85" s="215">
        <f t="shared" si="134"/>
        <v>837707</v>
      </c>
      <c r="AJ85" s="215">
        <f t="shared" si="134"/>
        <v>-4306</v>
      </c>
      <c r="AK85" s="226" t="s">
        <v>537</v>
      </c>
      <c r="AL85" s="214"/>
      <c r="AM85" s="214" t="s">
        <v>5</v>
      </c>
      <c r="AN85" s="215">
        <f aca="true" t="shared" si="135" ref="AN85:AS85">AN75+AN76+AN77+AN78+AN79+AN80+AN81+AN82+AN83+AN84</f>
        <v>0</v>
      </c>
      <c r="AO85" s="215">
        <f t="shared" si="135"/>
        <v>0</v>
      </c>
      <c r="AP85" s="215">
        <f t="shared" si="135"/>
        <v>0</v>
      </c>
      <c r="AQ85" s="215">
        <f t="shared" si="135"/>
        <v>3735</v>
      </c>
      <c r="AR85" s="215">
        <f t="shared" si="135"/>
        <v>4535</v>
      </c>
      <c r="AS85" s="215">
        <f t="shared" si="135"/>
        <v>800</v>
      </c>
      <c r="AT85" s="226" t="s">
        <v>537</v>
      </c>
      <c r="AU85" s="214"/>
      <c r="AV85" s="214" t="s">
        <v>5</v>
      </c>
      <c r="AW85" s="215">
        <f aca="true" t="shared" si="136" ref="AW85:BB85">AW75+AW76+AW77+AW78+AW79+AW80+AW81+AW82+AW83+AW84</f>
        <v>2090564</v>
      </c>
      <c r="AX85" s="215">
        <f t="shared" si="136"/>
        <v>2222479</v>
      </c>
      <c r="AY85" s="215">
        <f t="shared" si="136"/>
        <v>131915</v>
      </c>
      <c r="AZ85" s="215">
        <f t="shared" si="136"/>
        <v>3735</v>
      </c>
      <c r="BA85" s="215">
        <f t="shared" si="136"/>
        <v>4535</v>
      </c>
      <c r="BB85" s="215">
        <f t="shared" si="136"/>
        <v>800</v>
      </c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</row>
    <row r="86" spans="1:67" ht="18" customHeight="1">
      <c r="A86" s="223"/>
      <c r="B86" s="224"/>
      <c r="C86" s="225" t="s">
        <v>504</v>
      </c>
      <c r="D86" s="207">
        <f aca="true" t="shared" si="137" ref="D86:I86">(D73+D85)</f>
        <v>799908</v>
      </c>
      <c r="E86" s="207">
        <f t="shared" si="137"/>
        <v>897357</v>
      </c>
      <c r="F86" s="207">
        <f t="shared" si="137"/>
        <v>97449</v>
      </c>
      <c r="G86" s="207">
        <f t="shared" si="137"/>
        <v>252112</v>
      </c>
      <c r="H86" s="207">
        <f t="shared" si="137"/>
        <v>283296</v>
      </c>
      <c r="I86" s="207">
        <f t="shared" si="137"/>
        <v>31184</v>
      </c>
      <c r="J86" s="223"/>
      <c r="K86" s="224"/>
      <c r="L86" s="225" t="s">
        <v>504</v>
      </c>
      <c r="M86" s="207">
        <f aca="true" t="shared" si="138" ref="M86:R86">(M73+M85)</f>
        <v>821105</v>
      </c>
      <c r="N86" s="207">
        <f t="shared" si="138"/>
        <v>842720</v>
      </c>
      <c r="O86" s="207">
        <f t="shared" si="138"/>
        <v>21615</v>
      </c>
      <c r="P86" s="207">
        <f t="shared" si="138"/>
        <v>0</v>
      </c>
      <c r="Q86" s="207">
        <f t="shared" si="138"/>
        <v>0</v>
      </c>
      <c r="R86" s="207">
        <f t="shared" si="138"/>
        <v>0</v>
      </c>
      <c r="S86" s="206"/>
      <c r="T86" s="206"/>
      <c r="U86" s="225" t="s">
        <v>504</v>
      </c>
      <c r="V86" s="207">
        <f aca="true" t="shared" si="139" ref="V86:AA86">(V73+V85)</f>
        <v>821105</v>
      </c>
      <c r="W86" s="207">
        <f t="shared" si="139"/>
        <v>842720</v>
      </c>
      <c r="X86" s="207">
        <f t="shared" si="139"/>
        <v>21615</v>
      </c>
      <c r="Y86" s="207">
        <f t="shared" si="139"/>
        <v>1131705</v>
      </c>
      <c r="Z86" s="207">
        <f t="shared" si="139"/>
        <v>1132018</v>
      </c>
      <c r="AA86" s="207">
        <f t="shared" si="139"/>
        <v>313</v>
      </c>
      <c r="AB86" s="223"/>
      <c r="AC86" s="206"/>
      <c r="AD86" s="225" t="s">
        <v>504</v>
      </c>
      <c r="AE86" s="207">
        <f aca="true" t="shared" si="140" ref="AE86:AJ86">(AE73+AE85)</f>
        <v>34270</v>
      </c>
      <c r="AF86" s="207">
        <f t="shared" si="140"/>
        <v>34270</v>
      </c>
      <c r="AG86" s="207">
        <f t="shared" si="140"/>
        <v>0</v>
      </c>
      <c r="AH86" s="207">
        <f t="shared" si="140"/>
        <v>1097435</v>
      </c>
      <c r="AI86" s="207">
        <f t="shared" si="140"/>
        <v>1097748</v>
      </c>
      <c r="AJ86" s="207">
        <f t="shared" si="140"/>
        <v>313</v>
      </c>
      <c r="AK86" s="223"/>
      <c r="AL86" s="206"/>
      <c r="AM86" s="225" t="s">
        <v>504</v>
      </c>
      <c r="AN86" s="207">
        <f aca="true" t="shared" si="141" ref="AN86:AS86">(AN73+AN85)</f>
        <v>0</v>
      </c>
      <c r="AO86" s="207">
        <f t="shared" si="141"/>
        <v>0</v>
      </c>
      <c r="AP86" s="207">
        <f t="shared" si="141"/>
        <v>0</v>
      </c>
      <c r="AQ86" s="207">
        <f t="shared" si="141"/>
        <v>5423</v>
      </c>
      <c r="AR86" s="207">
        <f t="shared" si="141"/>
        <v>6223</v>
      </c>
      <c r="AS86" s="207">
        <f t="shared" si="141"/>
        <v>800</v>
      </c>
      <c r="AT86" s="223"/>
      <c r="AU86" s="206"/>
      <c r="AV86" s="225" t="s">
        <v>504</v>
      </c>
      <c r="AW86" s="207">
        <f aca="true" t="shared" si="142" ref="AW86:BB86">(AW73+AW85)</f>
        <v>3010253</v>
      </c>
      <c r="AX86" s="207">
        <f t="shared" si="142"/>
        <v>3161614</v>
      </c>
      <c r="AY86" s="207">
        <f t="shared" si="142"/>
        <v>151361</v>
      </c>
      <c r="AZ86" s="207">
        <f t="shared" si="142"/>
        <v>151107</v>
      </c>
      <c r="BA86" s="207">
        <f t="shared" si="142"/>
        <v>151907</v>
      </c>
      <c r="BB86" s="207">
        <f t="shared" si="142"/>
        <v>800</v>
      </c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</row>
    <row r="87" spans="1:67" ht="18" customHeight="1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</row>
    <row r="88" spans="1:67" ht="18" customHeight="1">
      <c r="A88" s="187" t="s">
        <v>362</v>
      </c>
      <c r="B88" s="187"/>
      <c r="C88" s="187" t="s">
        <v>540</v>
      </c>
      <c r="D88" s="188">
        <f aca="true" t="shared" si="143" ref="D88:I88">(D86)</f>
        <v>799908</v>
      </c>
      <c r="E88" s="188">
        <f t="shared" si="143"/>
        <v>897357</v>
      </c>
      <c r="F88" s="188">
        <f t="shared" si="143"/>
        <v>97449</v>
      </c>
      <c r="G88" s="188">
        <f t="shared" si="143"/>
        <v>252112</v>
      </c>
      <c r="H88" s="188">
        <f t="shared" si="143"/>
        <v>283296</v>
      </c>
      <c r="I88" s="188">
        <f t="shared" si="143"/>
        <v>31184</v>
      </c>
      <c r="J88" s="187" t="s">
        <v>362</v>
      </c>
      <c r="K88" s="187"/>
      <c r="L88" s="187" t="s">
        <v>540</v>
      </c>
      <c r="M88" s="188">
        <f>(M86-M89)</f>
        <v>709691</v>
      </c>
      <c r="N88" s="188">
        <f>(N86-N89)</f>
        <v>731306</v>
      </c>
      <c r="O88" s="188">
        <f>(O86-O89)</f>
        <v>21615</v>
      </c>
      <c r="P88" s="188">
        <f>(P86)</f>
        <v>0</v>
      </c>
      <c r="Q88" s="188">
        <f>(Q86)</f>
        <v>0</v>
      </c>
      <c r="R88" s="188">
        <f>(R86)</f>
        <v>0</v>
      </c>
      <c r="S88" s="187" t="s">
        <v>362</v>
      </c>
      <c r="T88" s="187"/>
      <c r="U88" s="187" t="s">
        <v>540</v>
      </c>
      <c r="V88" s="188">
        <f>(V86-V89)</f>
        <v>709691</v>
      </c>
      <c r="W88" s="188">
        <f>(W86-W89)</f>
        <v>731306</v>
      </c>
      <c r="X88" s="188">
        <f>(X86-X89)</f>
        <v>21615</v>
      </c>
      <c r="Y88" s="188">
        <f>(AH88)</f>
        <v>1097435</v>
      </c>
      <c r="Z88" s="188">
        <f>(AI88)</f>
        <v>1097748</v>
      </c>
      <c r="AA88" s="188">
        <f>(AJ88)</f>
        <v>313</v>
      </c>
      <c r="AB88" s="187" t="s">
        <v>362</v>
      </c>
      <c r="AC88" s="187"/>
      <c r="AD88" s="187" t="s">
        <v>540</v>
      </c>
      <c r="AE88" s="187">
        <v>0</v>
      </c>
      <c r="AF88" s="187">
        <v>0</v>
      </c>
      <c r="AG88" s="187">
        <v>0</v>
      </c>
      <c r="AH88" s="188">
        <f>(AH86)</f>
        <v>1097435</v>
      </c>
      <c r="AI88" s="188">
        <f>(AI86)</f>
        <v>1097748</v>
      </c>
      <c r="AJ88" s="188">
        <f>(AJ86)</f>
        <v>313</v>
      </c>
      <c r="AK88" s="187" t="s">
        <v>362</v>
      </c>
      <c r="AL88" s="187"/>
      <c r="AM88" s="187" t="s">
        <v>540</v>
      </c>
      <c r="AN88" s="187">
        <v>0</v>
      </c>
      <c r="AO88" s="187">
        <v>0</v>
      </c>
      <c r="AP88" s="187">
        <v>0</v>
      </c>
      <c r="AQ88" s="187">
        <v>0</v>
      </c>
      <c r="AR88" s="187">
        <v>0</v>
      </c>
      <c r="AS88" s="187">
        <v>0</v>
      </c>
      <c r="AT88" s="187" t="s">
        <v>362</v>
      </c>
      <c r="AU88" s="187"/>
      <c r="AV88" s="187" t="s">
        <v>540</v>
      </c>
      <c r="AW88" s="188">
        <f aca="true" t="shared" si="144" ref="AW88:AY89">(D88+G88+M88+Y88+AN88+AQ88)</f>
        <v>2859146</v>
      </c>
      <c r="AX88" s="188">
        <f t="shared" si="144"/>
        <v>3009707</v>
      </c>
      <c r="AY88" s="188">
        <f t="shared" si="144"/>
        <v>150561</v>
      </c>
      <c r="AZ88" s="217">
        <v>0</v>
      </c>
      <c r="BA88" s="217">
        <v>0</v>
      </c>
      <c r="BB88" s="217">
        <v>0</v>
      </c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ht="18" customHeight="1">
      <c r="A89" s="193" t="s">
        <v>387</v>
      </c>
      <c r="B89" s="193"/>
      <c r="C89" s="193" t="s">
        <v>541</v>
      </c>
      <c r="D89" s="193">
        <v>0</v>
      </c>
      <c r="E89" s="193">
        <v>0</v>
      </c>
      <c r="F89" s="193">
        <v>0</v>
      </c>
      <c r="G89" s="193">
        <v>0</v>
      </c>
      <c r="H89" s="193">
        <v>0</v>
      </c>
      <c r="I89" s="193">
        <v>0</v>
      </c>
      <c r="J89" s="193" t="s">
        <v>387</v>
      </c>
      <c r="K89" s="193"/>
      <c r="L89" s="193" t="s">
        <v>541</v>
      </c>
      <c r="M89" s="194">
        <f>(M9)</f>
        <v>111414</v>
      </c>
      <c r="N89" s="194">
        <f>(N9)</f>
        <v>111414</v>
      </c>
      <c r="O89" s="194">
        <f>(O9)</f>
        <v>0</v>
      </c>
      <c r="P89" s="193">
        <v>0</v>
      </c>
      <c r="Q89" s="193">
        <v>0</v>
      </c>
      <c r="R89" s="193">
        <v>0</v>
      </c>
      <c r="S89" s="193" t="s">
        <v>387</v>
      </c>
      <c r="T89" s="193"/>
      <c r="U89" s="193" t="s">
        <v>541</v>
      </c>
      <c r="V89" s="194">
        <f>(V9)</f>
        <v>111414</v>
      </c>
      <c r="W89" s="194">
        <f>(W9)</f>
        <v>111414</v>
      </c>
      <c r="X89" s="194">
        <f>(X9)</f>
        <v>0</v>
      </c>
      <c r="Y89" s="194">
        <f>(AE89)</f>
        <v>34270</v>
      </c>
      <c r="Z89" s="194">
        <f>(AF89)</f>
        <v>34270</v>
      </c>
      <c r="AA89" s="194">
        <f>(AG89)</f>
        <v>0</v>
      </c>
      <c r="AB89" s="193" t="s">
        <v>387</v>
      </c>
      <c r="AC89" s="193"/>
      <c r="AD89" s="193" t="s">
        <v>541</v>
      </c>
      <c r="AE89" s="194">
        <f>(AE86)</f>
        <v>34270</v>
      </c>
      <c r="AF89" s="194">
        <f>(AF86)</f>
        <v>34270</v>
      </c>
      <c r="AG89" s="194">
        <f>(AG86)</f>
        <v>0</v>
      </c>
      <c r="AH89" s="193">
        <v>0</v>
      </c>
      <c r="AI89" s="193">
        <v>0</v>
      </c>
      <c r="AJ89" s="193">
        <v>0</v>
      </c>
      <c r="AK89" s="193" t="s">
        <v>387</v>
      </c>
      <c r="AL89" s="193"/>
      <c r="AM89" s="193" t="s">
        <v>541</v>
      </c>
      <c r="AN89" s="194">
        <f aca="true" t="shared" si="145" ref="AN89:AS89">(AN86)</f>
        <v>0</v>
      </c>
      <c r="AO89" s="194">
        <f t="shared" si="145"/>
        <v>0</v>
      </c>
      <c r="AP89" s="194">
        <f t="shared" si="145"/>
        <v>0</v>
      </c>
      <c r="AQ89" s="194">
        <f t="shared" si="145"/>
        <v>5423</v>
      </c>
      <c r="AR89" s="194">
        <f t="shared" si="145"/>
        <v>6223</v>
      </c>
      <c r="AS89" s="194">
        <f t="shared" si="145"/>
        <v>800</v>
      </c>
      <c r="AT89" s="193" t="s">
        <v>387</v>
      </c>
      <c r="AU89" s="193"/>
      <c r="AV89" s="193" t="s">
        <v>541</v>
      </c>
      <c r="AW89" s="194">
        <f t="shared" si="144"/>
        <v>151107</v>
      </c>
      <c r="AX89" s="194">
        <f t="shared" si="144"/>
        <v>151907</v>
      </c>
      <c r="AY89" s="194">
        <f t="shared" si="144"/>
        <v>800</v>
      </c>
      <c r="AZ89" s="218">
        <f>(AZ86)</f>
        <v>151107</v>
      </c>
      <c r="BA89" s="218">
        <f>(BA86)</f>
        <v>151907</v>
      </c>
      <c r="BB89" s="218">
        <f>(BB86)</f>
        <v>800</v>
      </c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</row>
    <row r="90" spans="1:67" ht="18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216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</row>
    <row r="91" spans="1:67" ht="18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</row>
    <row r="92" spans="1:67" ht="18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</row>
    <row r="93" spans="1:67" ht="18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</row>
    <row r="94" spans="1:67" ht="18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</row>
    <row r="95" spans="1:67" ht="18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</row>
    <row r="96" spans="1:67" ht="18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</row>
    <row r="97" spans="1:67" ht="18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</row>
    <row r="98" spans="1:67" ht="18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</row>
    <row r="99" spans="1:67" ht="18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</row>
    <row r="100" spans="1:67" ht="18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</row>
    <row r="101" spans="1:67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</row>
    <row r="102" spans="1:67" ht="18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</row>
    <row r="103" spans="1:67" ht="18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</row>
    <row r="104" spans="1:67" ht="18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</row>
    <row r="105" spans="1:67" ht="18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</row>
    <row r="106" spans="1:66" ht="18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</row>
    <row r="107" spans="1:66" ht="18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</row>
    <row r="108" spans="1:66" ht="18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</row>
    <row r="109" spans="1:66" ht="18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</row>
    <row r="110" spans="1:66" ht="18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</row>
    <row r="111" spans="1:66" ht="18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</row>
    <row r="112" spans="1:66" ht="18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</row>
    <row r="113" spans="1:66" ht="18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</row>
    <row r="114" spans="1:66" ht="18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</row>
    <row r="115" spans="1:66" ht="18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</row>
    <row r="116" spans="1:66" ht="18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</row>
    <row r="117" spans="1:66" ht="18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</row>
    <row r="118" spans="1:66" ht="18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</row>
    <row r="119" spans="1:66" ht="18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</row>
    <row r="120" spans="1:66" ht="18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</row>
    <row r="121" spans="1:66" ht="18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</row>
    <row r="122" spans="1:66" ht="18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</row>
    <row r="123" spans="1:66" ht="18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</row>
    <row r="124" spans="1:66" ht="18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</row>
    <row r="125" spans="1:66" ht="18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</row>
    <row r="126" spans="1:66" ht="18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</row>
    <row r="127" spans="1:66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</row>
    <row r="128" spans="1:66" ht="18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</row>
    <row r="129" spans="1:66" ht="18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</row>
    <row r="130" spans="1:66" ht="18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</row>
    <row r="131" spans="1:66" ht="18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</row>
    <row r="132" spans="1:66" ht="18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</row>
    <row r="133" spans="1:66" ht="18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</row>
    <row r="134" spans="1:66" ht="18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</row>
    <row r="135" spans="1:66" ht="18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</row>
    <row r="136" spans="1:66" ht="18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</row>
    <row r="137" spans="1:66" ht="18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1:66" ht="18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</row>
    <row r="139" spans="1:66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</row>
    <row r="140" spans="1:66" ht="18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</row>
    <row r="141" spans="1:6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</row>
    <row r="142" spans="1:66" ht="18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ht="18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ht="18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ht="18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ht="18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ht="18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</sheetData>
  <printOptions horizontalCentered="1" verticalCentered="1"/>
  <pageMargins left="0" right="0" top="0.5511811023622047" bottom="0.7874015748031497" header="0.15748031496062992" footer="0.15748031496062992"/>
  <pageSetup blackAndWhite="1" horizontalDpi="300" verticalDpi="300" orientation="portrait" paperSize="9" scale="66" r:id="rId1"/>
  <headerFooter alignWithMargins="0">
    <oddHeader>&amp;C&amp;"Times New Roman CE,Normál"&amp;12&amp;P/&amp;N
Önkormányzati kiadások&amp;R&amp;"Times New Roman CE,Normál"&amp;12 sz.önk.rendelethez 
4. sz. melléklet
( ezer ft-ban)</oddHeader>
    <oddFooter>&amp;L&amp;"Times New Roman CE,Normál"&amp;12
&amp;D / &amp;T
Ráczné Varga Mária&amp;C&amp;"Times New Roman CE,Normál"&amp;12
&amp;F.xls/&amp;A/Balogh Réka
&amp;R&amp;"Times New Roman CE,Normál"&amp;12................../................oldal</oddFooter>
  </headerFooter>
  <rowBreaks count="1" manualBreakCount="1">
    <brk id="56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5"/>
  <sheetViews>
    <sheetView view="pageBreakPreview" zoomScale="75" zoomScaleNormal="75" zoomScaleSheetLayoutView="75" workbookViewId="0" topLeftCell="E1">
      <pane ySplit="5" topLeftCell="BM26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77.421875" style="0" customWidth="1"/>
    <col min="6" max="6" width="7.8515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3.28125" style="0" customWidth="1"/>
  </cols>
  <sheetData>
    <row r="1" spans="1:19" ht="15.75" customHeight="1">
      <c r="A1" s="327" t="s">
        <v>292</v>
      </c>
      <c r="B1" s="327" t="s">
        <v>292</v>
      </c>
      <c r="C1" s="327" t="s">
        <v>292</v>
      </c>
      <c r="D1" s="328" t="s">
        <v>292</v>
      </c>
      <c r="E1" s="329"/>
      <c r="F1" s="330"/>
      <c r="G1" s="331" t="s">
        <v>524</v>
      </c>
      <c r="H1" s="331"/>
      <c r="I1" s="332"/>
      <c r="J1" s="332"/>
      <c r="K1" s="332"/>
      <c r="L1" s="332"/>
      <c r="M1" s="332"/>
      <c r="N1" s="332"/>
      <c r="O1" s="333"/>
      <c r="P1" s="298"/>
      <c r="Q1" s="334"/>
      <c r="R1" s="68"/>
      <c r="S1" s="68"/>
    </row>
    <row r="2" spans="1:19" ht="15.75" customHeight="1">
      <c r="A2" s="335" t="s">
        <v>469</v>
      </c>
      <c r="B2" s="335" t="s">
        <v>525</v>
      </c>
      <c r="C2" s="335" t="s">
        <v>544</v>
      </c>
      <c r="D2" s="336" t="s">
        <v>545</v>
      </c>
      <c r="E2" s="337"/>
      <c r="F2" s="338"/>
      <c r="G2" s="339" t="s">
        <v>472</v>
      </c>
      <c r="H2" s="340"/>
      <c r="I2" s="340"/>
      <c r="J2" s="339" t="s">
        <v>507</v>
      </c>
      <c r="K2" s="340"/>
      <c r="L2" s="340"/>
      <c r="M2" s="339" t="s">
        <v>474</v>
      </c>
      <c r="N2" s="340"/>
      <c r="O2" s="340"/>
      <c r="P2" s="296"/>
      <c r="Q2" s="341"/>
      <c r="R2" s="68"/>
      <c r="S2" s="68"/>
    </row>
    <row r="3" spans="1:19" ht="15.75" customHeight="1">
      <c r="A3" s="335" t="s">
        <v>475</v>
      </c>
      <c r="B3" s="335" t="s">
        <v>528</v>
      </c>
      <c r="C3" s="342"/>
      <c r="D3" s="343" t="s">
        <v>536</v>
      </c>
      <c r="E3" s="344"/>
      <c r="F3" s="345"/>
      <c r="G3" s="331" t="s">
        <v>512</v>
      </c>
      <c r="H3" s="332"/>
      <c r="I3" s="333"/>
      <c r="J3" s="331" t="s">
        <v>546</v>
      </c>
      <c r="K3" s="332"/>
      <c r="L3" s="333"/>
      <c r="M3" s="331" t="s">
        <v>547</v>
      </c>
      <c r="N3" s="332"/>
      <c r="O3" s="333"/>
      <c r="P3" s="296"/>
      <c r="Q3" s="341" t="s">
        <v>542</v>
      </c>
      <c r="R3" s="68"/>
      <c r="S3" s="68"/>
    </row>
    <row r="4" spans="1:19" ht="15.75" customHeight="1">
      <c r="A4" s="335" t="s">
        <v>292</v>
      </c>
      <c r="B4" s="335" t="s">
        <v>475</v>
      </c>
      <c r="C4" s="335"/>
      <c r="D4" s="346" t="s">
        <v>211</v>
      </c>
      <c r="E4" s="346" t="s">
        <v>324</v>
      </c>
      <c r="F4" s="346" t="s">
        <v>285</v>
      </c>
      <c r="G4" s="346" t="s">
        <v>211</v>
      </c>
      <c r="H4" s="346" t="s">
        <v>324</v>
      </c>
      <c r="I4" s="346" t="s">
        <v>285</v>
      </c>
      <c r="J4" s="346" t="s">
        <v>211</v>
      </c>
      <c r="K4" s="346" t="s">
        <v>324</v>
      </c>
      <c r="L4" s="346" t="s">
        <v>285</v>
      </c>
      <c r="M4" s="346" t="s">
        <v>211</v>
      </c>
      <c r="N4" s="346" t="s">
        <v>324</v>
      </c>
      <c r="O4" s="346" t="s">
        <v>285</v>
      </c>
      <c r="P4" s="296"/>
      <c r="Q4" s="341"/>
      <c r="R4" s="68"/>
      <c r="S4" s="68"/>
    </row>
    <row r="5" spans="1:19" ht="15.75" customHeight="1">
      <c r="A5" s="347"/>
      <c r="B5" s="348"/>
      <c r="C5" s="349"/>
      <c r="D5" s="350" t="s">
        <v>291</v>
      </c>
      <c r="E5" s="350" t="s">
        <v>291</v>
      </c>
      <c r="F5" s="350" t="s">
        <v>288</v>
      </c>
      <c r="G5" s="350" t="s">
        <v>291</v>
      </c>
      <c r="H5" s="350" t="s">
        <v>291</v>
      </c>
      <c r="I5" s="350" t="s">
        <v>288</v>
      </c>
      <c r="J5" s="350" t="s">
        <v>291</v>
      </c>
      <c r="K5" s="350" t="s">
        <v>291</v>
      </c>
      <c r="L5" s="350" t="s">
        <v>288</v>
      </c>
      <c r="M5" s="350" t="s">
        <v>291</v>
      </c>
      <c r="N5" s="350" t="s">
        <v>291</v>
      </c>
      <c r="O5" s="350" t="s">
        <v>288</v>
      </c>
      <c r="P5" s="296"/>
      <c r="Q5" s="351"/>
      <c r="R5" s="68"/>
      <c r="S5" s="68"/>
    </row>
    <row r="6" spans="1:19" ht="15.75" customHeight="1">
      <c r="A6" s="206" t="s">
        <v>529</v>
      </c>
      <c r="B6" s="352" t="s">
        <v>90</v>
      </c>
      <c r="C6" s="470" t="s">
        <v>548</v>
      </c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2"/>
      <c r="R6" s="68"/>
      <c r="S6" s="68"/>
    </row>
    <row r="7" spans="1:19" ht="15.75" customHeight="1">
      <c r="A7" s="187"/>
      <c r="B7" s="352" t="s">
        <v>91</v>
      </c>
      <c r="C7" s="187" t="s">
        <v>549</v>
      </c>
      <c r="D7" s="187">
        <v>11000</v>
      </c>
      <c r="E7" s="188">
        <f>(D7+F7)</f>
        <v>11000</v>
      </c>
      <c r="F7" s="187">
        <v>0</v>
      </c>
      <c r="G7" s="187">
        <v>0</v>
      </c>
      <c r="H7" s="188">
        <f>(G7+I7)</f>
        <v>0</v>
      </c>
      <c r="I7" s="187">
        <v>0</v>
      </c>
      <c r="J7" s="187">
        <v>11000</v>
      </c>
      <c r="K7" s="188">
        <f>(J7+L7)</f>
        <v>11000</v>
      </c>
      <c r="L7" s="187">
        <v>0</v>
      </c>
      <c r="M7" s="188">
        <f>(D7-G7-J7)</f>
        <v>0</v>
      </c>
      <c r="N7" s="188">
        <f>(E7-H7-K7)</f>
        <v>0</v>
      </c>
      <c r="O7" s="188">
        <f>(F7-I7-L7)</f>
        <v>0</v>
      </c>
      <c r="P7" s="296"/>
      <c r="Q7" s="187"/>
      <c r="R7" s="68"/>
      <c r="S7" s="68"/>
    </row>
    <row r="8" spans="1:19" ht="15.75" customHeight="1">
      <c r="A8" s="189"/>
      <c r="B8" s="353" t="s">
        <v>92</v>
      </c>
      <c r="C8" s="354" t="s">
        <v>550</v>
      </c>
      <c r="D8" s="189"/>
      <c r="E8" s="192"/>
      <c r="F8" s="189"/>
      <c r="G8" s="189"/>
      <c r="H8" s="192"/>
      <c r="I8" s="189"/>
      <c r="J8" s="189"/>
      <c r="K8" s="192"/>
      <c r="L8" s="189"/>
      <c r="M8" s="192"/>
      <c r="N8" s="192"/>
      <c r="O8" s="192"/>
      <c r="P8" s="296"/>
      <c r="Q8" s="189"/>
      <c r="R8" s="68"/>
      <c r="S8" s="68"/>
    </row>
    <row r="9" spans="1:19" ht="15.75" customHeight="1">
      <c r="A9" s="189"/>
      <c r="B9" s="353" t="s">
        <v>292</v>
      </c>
      <c r="C9" s="354" t="s">
        <v>168</v>
      </c>
      <c r="D9" s="189"/>
      <c r="E9" s="192"/>
      <c r="F9" s="189"/>
      <c r="G9" s="189"/>
      <c r="H9" s="192"/>
      <c r="I9" s="189"/>
      <c r="J9" s="189"/>
      <c r="K9" s="192"/>
      <c r="L9" s="189"/>
      <c r="M9" s="192"/>
      <c r="N9" s="192"/>
      <c r="O9" s="192"/>
      <c r="P9" s="296"/>
      <c r="Q9" s="189"/>
      <c r="R9" s="68"/>
      <c r="S9" s="68"/>
    </row>
    <row r="10" spans="1:19" ht="15.75" customHeight="1">
      <c r="A10" s="189"/>
      <c r="B10" s="190"/>
      <c r="C10" s="189" t="s">
        <v>169</v>
      </c>
      <c r="D10" s="355">
        <v>10850</v>
      </c>
      <c r="E10" s="192">
        <f>(D10+F10)</f>
        <v>10850</v>
      </c>
      <c r="F10" s="355">
        <v>0</v>
      </c>
      <c r="G10" s="355">
        <v>0</v>
      </c>
      <c r="H10" s="192">
        <f>(G10+I10)</f>
        <v>0</v>
      </c>
      <c r="I10" s="355">
        <v>0</v>
      </c>
      <c r="J10" s="355">
        <v>10850</v>
      </c>
      <c r="K10" s="192">
        <f>(J10+L10)</f>
        <v>10850</v>
      </c>
      <c r="L10" s="355">
        <v>0</v>
      </c>
      <c r="M10" s="192">
        <f>(D10-G10-J10)</f>
        <v>0</v>
      </c>
      <c r="N10" s="192">
        <f aca="true" t="shared" si="0" ref="N10:O13">(E10-H10-K10)</f>
        <v>0</v>
      </c>
      <c r="O10" s="192">
        <f t="shared" si="0"/>
        <v>0</v>
      </c>
      <c r="P10" s="296"/>
      <c r="Q10" s="189"/>
      <c r="R10" s="86"/>
      <c r="S10" s="68"/>
    </row>
    <row r="11" spans="1:19" ht="15.75" customHeight="1">
      <c r="A11" s="189"/>
      <c r="B11" s="190" t="s">
        <v>95</v>
      </c>
      <c r="C11" s="354" t="s">
        <v>589</v>
      </c>
      <c r="D11" s="189"/>
      <c r="E11" s="192"/>
      <c r="F11" s="355"/>
      <c r="G11" s="189"/>
      <c r="H11" s="192"/>
      <c r="I11" s="189"/>
      <c r="J11" s="189"/>
      <c r="K11" s="192"/>
      <c r="L11" s="355"/>
      <c r="M11" s="192"/>
      <c r="N11" s="192"/>
      <c r="O11" s="192"/>
      <c r="P11" s="296"/>
      <c r="Q11" s="189"/>
      <c r="R11" s="68"/>
      <c r="S11" s="68"/>
    </row>
    <row r="12" spans="1:19" ht="15.75" customHeight="1">
      <c r="A12" s="189"/>
      <c r="B12" s="190"/>
      <c r="C12" s="189" t="s">
        <v>732</v>
      </c>
      <c r="D12" s="189">
        <v>621</v>
      </c>
      <c r="E12" s="192">
        <f>(D12+F12)</f>
        <v>621</v>
      </c>
      <c r="F12" s="355">
        <v>0</v>
      </c>
      <c r="G12" s="189">
        <v>0</v>
      </c>
      <c r="H12" s="192">
        <f aca="true" t="shared" si="1" ref="H12:H19">(G12+I12)</f>
        <v>0</v>
      </c>
      <c r="I12" s="189">
        <v>0</v>
      </c>
      <c r="J12" s="189">
        <v>621</v>
      </c>
      <c r="K12" s="192">
        <f>(J12+L12)</f>
        <v>621</v>
      </c>
      <c r="L12" s="355">
        <v>0</v>
      </c>
      <c r="M12" s="192">
        <f>(D12-G12-J12)</f>
        <v>0</v>
      </c>
      <c r="N12" s="192">
        <f t="shared" si="0"/>
        <v>0</v>
      </c>
      <c r="O12" s="192">
        <f t="shared" si="0"/>
        <v>0</v>
      </c>
      <c r="P12" s="296"/>
      <c r="Q12" s="189"/>
      <c r="R12" s="68"/>
      <c r="S12" s="68"/>
    </row>
    <row r="13" spans="1:19" ht="15.75" customHeight="1">
      <c r="A13" s="189"/>
      <c r="B13" s="190"/>
      <c r="C13" s="189" t="s">
        <v>733</v>
      </c>
      <c r="D13" s="189">
        <v>2717</v>
      </c>
      <c r="E13" s="192">
        <f>(D13+F13)</f>
        <v>2717</v>
      </c>
      <c r="F13" s="355">
        <v>0</v>
      </c>
      <c r="G13" s="189">
        <v>0</v>
      </c>
      <c r="H13" s="192">
        <f t="shared" si="1"/>
        <v>0</v>
      </c>
      <c r="I13" s="189">
        <v>0</v>
      </c>
      <c r="J13" s="189">
        <v>2717</v>
      </c>
      <c r="K13" s="192">
        <f>(J13+L13)</f>
        <v>2717</v>
      </c>
      <c r="L13" s="355">
        <v>0</v>
      </c>
      <c r="M13" s="192">
        <f>(D13-G13-J13)</f>
        <v>0</v>
      </c>
      <c r="N13" s="192">
        <f t="shared" si="0"/>
        <v>0</v>
      </c>
      <c r="O13" s="192">
        <f t="shared" si="0"/>
        <v>0</v>
      </c>
      <c r="P13" s="296"/>
      <c r="Q13" s="189"/>
      <c r="R13" s="68"/>
      <c r="S13" s="68"/>
    </row>
    <row r="14" spans="1:19" ht="15.75" customHeight="1">
      <c r="A14" s="189"/>
      <c r="B14" s="190" t="s">
        <v>402</v>
      </c>
      <c r="C14" s="189" t="s">
        <v>161</v>
      </c>
      <c r="D14" s="189">
        <v>5532</v>
      </c>
      <c r="E14" s="192">
        <f>(D14+F14)</f>
        <v>5532</v>
      </c>
      <c r="F14" s="355">
        <v>0</v>
      </c>
      <c r="G14" s="189">
        <v>0</v>
      </c>
      <c r="H14" s="192">
        <f t="shared" si="1"/>
        <v>0</v>
      </c>
      <c r="I14" s="189">
        <v>0</v>
      </c>
      <c r="J14" s="189">
        <v>5532</v>
      </c>
      <c r="K14" s="192">
        <f>(J14+L14)</f>
        <v>5532</v>
      </c>
      <c r="L14" s="355">
        <v>0</v>
      </c>
      <c r="M14" s="192">
        <f>(D14-G14-J14)</f>
        <v>0</v>
      </c>
      <c r="N14" s="192">
        <f>(E14-H14-K14)</f>
        <v>0</v>
      </c>
      <c r="O14" s="192">
        <f>(F14-I14-L14)</f>
        <v>0</v>
      </c>
      <c r="P14" s="296"/>
      <c r="Q14" s="189"/>
      <c r="R14" s="68"/>
      <c r="S14" s="68"/>
    </row>
    <row r="15" spans="1:19" ht="15.75" customHeight="1">
      <c r="A15" s="189"/>
      <c r="B15" s="190"/>
      <c r="C15" s="189"/>
      <c r="D15" s="189"/>
      <c r="E15" s="192"/>
      <c r="F15" s="355"/>
      <c r="G15" s="189"/>
      <c r="H15" s="192"/>
      <c r="I15" s="189"/>
      <c r="J15" s="189"/>
      <c r="K15" s="192"/>
      <c r="L15" s="355"/>
      <c r="M15" s="192"/>
      <c r="N15" s="192"/>
      <c r="O15" s="192"/>
      <c r="P15" s="296"/>
      <c r="Q15" s="189"/>
      <c r="R15" s="68"/>
      <c r="S15" s="68"/>
    </row>
    <row r="16" spans="1:19" ht="15.75" customHeight="1">
      <c r="A16" s="189"/>
      <c r="B16" s="190"/>
      <c r="C16" s="356" t="s">
        <v>254</v>
      </c>
      <c r="D16" s="189"/>
      <c r="E16" s="192"/>
      <c r="F16" s="355"/>
      <c r="G16" s="189"/>
      <c r="H16" s="192"/>
      <c r="I16" s="189"/>
      <c r="J16" s="189"/>
      <c r="K16" s="192"/>
      <c r="L16" s="355"/>
      <c r="M16" s="192"/>
      <c r="N16" s="192"/>
      <c r="O16" s="192"/>
      <c r="P16" s="296"/>
      <c r="Q16" s="189"/>
      <c r="R16" s="68"/>
      <c r="S16" s="68"/>
    </row>
    <row r="17" spans="1:19" ht="15.75" customHeight="1">
      <c r="A17" s="64"/>
      <c r="B17" s="190" t="s">
        <v>403</v>
      </c>
      <c r="C17" s="189" t="s">
        <v>170</v>
      </c>
      <c r="D17" s="189">
        <v>250</v>
      </c>
      <c r="E17" s="192">
        <f>(D17+F17)</f>
        <v>250</v>
      </c>
      <c r="F17" s="355">
        <v>0</v>
      </c>
      <c r="G17" s="189">
        <v>0</v>
      </c>
      <c r="H17" s="192">
        <f t="shared" si="1"/>
        <v>0</v>
      </c>
      <c r="I17" s="189">
        <v>0</v>
      </c>
      <c r="J17" s="189">
        <v>250</v>
      </c>
      <c r="K17" s="192">
        <f>(J17+L17)</f>
        <v>250</v>
      </c>
      <c r="L17" s="355">
        <v>0</v>
      </c>
      <c r="M17" s="192">
        <f aca="true" t="shared" si="2" ref="M17:O19">(D17-G17-J17)</f>
        <v>0</v>
      </c>
      <c r="N17" s="192">
        <f t="shared" si="2"/>
        <v>0</v>
      </c>
      <c r="O17" s="192">
        <f t="shared" si="2"/>
        <v>0</v>
      </c>
      <c r="P17" s="296"/>
      <c r="Q17" s="189"/>
      <c r="R17" s="68"/>
      <c r="S17" s="68"/>
    </row>
    <row r="18" spans="1:19" ht="15.75" customHeight="1">
      <c r="A18" s="64"/>
      <c r="B18" s="401" t="s">
        <v>439</v>
      </c>
      <c r="C18" s="285" t="s">
        <v>119</v>
      </c>
      <c r="D18" s="189">
        <v>300</v>
      </c>
      <c r="E18" s="192">
        <f>(D18+F18)</f>
        <v>300</v>
      </c>
      <c r="F18" s="355">
        <v>0</v>
      </c>
      <c r="G18" s="189">
        <v>0</v>
      </c>
      <c r="H18" s="192">
        <f t="shared" si="1"/>
        <v>0</v>
      </c>
      <c r="I18" s="189">
        <v>0</v>
      </c>
      <c r="J18" s="189">
        <v>300</v>
      </c>
      <c r="K18" s="192">
        <f>(J18+L18)</f>
        <v>300</v>
      </c>
      <c r="L18" s="355">
        <v>0</v>
      </c>
      <c r="M18" s="192">
        <f t="shared" si="2"/>
        <v>0</v>
      </c>
      <c r="N18" s="192">
        <f t="shared" si="2"/>
        <v>0</v>
      </c>
      <c r="O18" s="192">
        <f t="shared" si="2"/>
        <v>0</v>
      </c>
      <c r="P18" s="296"/>
      <c r="Q18" s="189"/>
      <c r="R18" s="68"/>
      <c r="S18" s="68"/>
    </row>
    <row r="19" spans="1:19" ht="15.75" customHeight="1">
      <c r="A19" s="64"/>
      <c r="B19" s="401" t="s">
        <v>443</v>
      </c>
      <c r="C19" s="189" t="s">
        <v>588</v>
      </c>
      <c r="D19" s="189">
        <v>3000</v>
      </c>
      <c r="E19" s="192">
        <f>(D19+F19)</f>
        <v>3000</v>
      </c>
      <c r="F19" s="355">
        <v>0</v>
      </c>
      <c r="G19" s="189">
        <v>0</v>
      </c>
      <c r="H19" s="192">
        <f t="shared" si="1"/>
        <v>0</v>
      </c>
      <c r="I19" s="189">
        <v>0</v>
      </c>
      <c r="J19" s="189">
        <v>3000</v>
      </c>
      <c r="K19" s="192">
        <f>(J19+L19)</f>
        <v>3000</v>
      </c>
      <c r="L19" s="355">
        <v>0</v>
      </c>
      <c r="M19" s="192">
        <f t="shared" si="2"/>
        <v>0</v>
      </c>
      <c r="N19" s="192">
        <f t="shared" si="2"/>
        <v>0</v>
      </c>
      <c r="O19" s="192">
        <f t="shared" si="2"/>
        <v>0</v>
      </c>
      <c r="P19" s="296"/>
      <c r="Q19" s="189"/>
      <c r="R19" s="68"/>
      <c r="S19" s="68"/>
    </row>
    <row r="20" spans="1:19" ht="15.75" customHeight="1">
      <c r="A20" s="206"/>
      <c r="B20" s="357" t="s">
        <v>90</v>
      </c>
      <c r="C20" s="339" t="s">
        <v>551</v>
      </c>
      <c r="D20" s="207">
        <f aca="true" t="shared" si="3" ref="D20:O20">SUM(D7:D19)</f>
        <v>34270</v>
      </c>
      <c r="E20" s="207">
        <f t="shared" si="3"/>
        <v>34270</v>
      </c>
      <c r="F20" s="207">
        <f t="shared" si="3"/>
        <v>0</v>
      </c>
      <c r="G20" s="207">
        <f t="shared" si="3"/>
        <v>0</v>
      </c>
      <c r="H20" s="207">
        <f t="shared" si="3"/>
        <v>0</v>
      </c>
      <c r="I20" s="207">
        <f t="shared" si="3"/>
        <v>0</v>
      </c>
      <c r="J20" s="207">
        <f t="shared" si="3"/>
        <v>34270</v>
      </c>
      <c r="K20" s="207">
        <f t="shared" si="3"/>
        <v>34270</v>
      </c>
      <c r="L20" s="207">
        <f t="shared" si="3"/>
        <v>0</v>
      </c>
      <c r="M20" s="207">
        <f t="shared" si="3"/>
        <v>0</v>
      </c>
      <c r="N20" s="207">
        <f t="shared" si="3"/>
        <v>0</v>
      </c>
      <c r="O20" s="207">
        <f t="shared" si="3"/>
        <v>0</v>
      </c>
      <c r="P20" s="367"/>
      <c r="Q20" s="206"/>
      <c r="R20" s="68"/>
      <c r="S20" s="68"/>
    </row>
    <row r="21" spans="1:19" ht="15.75" customHeight="1">
      <c r="A21" s="285"/>
      <c r="B21" s="297"/>
      <c r="C21" s="358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6"/>
      <c r="Q21" s="355"/>
      <c r="R21" s="68"/>
      <c r="S21" s="68"/>
    </row>
    <row r="22" spans="1:19" ht="15.75" customHeight="1">
      <c r="A22" s="285"/>
      <c r="B22" s="358" t="s">
        <v>93</v>
      </c>
      <c r="C22" s="471" t="s">
        <v>552</v>
      </c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2"/>
      <c r="R22" s="68"/>
      <c r="S22" s="68"/>
    </row>
    <row r="23" spans="1:19" ht="15.75" customHeight="1">
      <c r="A23" s="187"/>
      <c r="B23" s="359" t="s">
        <v>591</v>
      </c>
      <c r="C23" s="187" t="s">
        <v>423</v>
      </c>
      <c r="D23" s="187">
        <v>29900</v>
      </c>
      <c r="E23" s="188">
        <f>(D23+F23)</f>
        <v>29900</v>
      </c>
      <c r="F23" s="187">
        <v>0</v>
      </c>
      <c r="G23" s="187">
        <v>0</v>
      </c>
      <c r="H23" s="188">
        <f>(G23+I23)</f>
        <v>0</v>
      </c>
      <c r="I23" s="187">
        <v>0</v>
      </c>
      <c r="J23" s="187">
        <v>0</v>
      </c>
      <c r="K23" s="188">
        <f>(J23+L23)</f>
        <v>0</v>
      </c>
      <c r="L23" s="217">
        <v>0</v>
      </c>
      <c r="M23" s="188">
        <f>(D23-G23-J23)</f>
        <v>29900</v>
      </c>
      <c r="N23" s="188">
        <f>(E23-H23-K23)</f>
        <v>29900</v>
      </c>
      <c r="O23" s="188">
        <f>(F23-I23-L23)</f>
        <v>0</v>
      </c>
      <c r="P23" s="296"/>
      <c r="Q23" s="187"/>
      <c r="R23" s="68"/>
      <c r="S23" s="68"/>
    </row>
    <row r="24" spans="1:19" ht="15.75" customHeight="1">
      <c r="A24" s="189"/>
      <c r="B24" s="360" t="s">
        <v>292</v>
      </c>
      <c r="C24" s="354" t="s">
        <v>553</v>
      </c>
      <c r="D24" s="192"/>
      <c r="E24" s="192"/>
      <c r="F24" s="189"/>
      <c r="G24" s="189"/>
      <c r="H24" s="192"/>
      <c r="I24" s="189"/>
      <c r="J24" s="189"/>
      <c r="K24" s="192"/>
      <c r="L24" s="355"/>
      <c r="M24" s="192"/>
      <c r="N24" s="192"/>
      <c r="O24" s="192"/>
      <c r="P24" s="296"/>
      <c r="Q24" s="189"/>
      <c r="R24" s="68"/>
      <c r="S24" s="68"/>
    </row>
    <row r="25" spans="1:19" ht="15.75" customHeight="1">
      <c r="A25" s="189"/>
      <c r="B25" s="360" t="s">
        <v>592</v>
      </c>
      <c r="C25" s="354" t="s">
        <v>594</v>
      </c>
      <c r="D25" s="189"/>
      <c r="E25" s="192"/>
      <c r="F25" s="189"/>
      <c r="G25" s="189"/>
      <c r="H25" s="192"/>
      <c r="I25" s="189"/>
      <c r="J25" s="189"/>
      <c r="K25" s="192"/>
      <c r="L25" s="355"/>
      <c r="M25" s="192"/>
      <c r="N25" s="192"/>
      <c r="O25" s="192"/>
      <c r="P25" s="296"/>
      <c r="Q25" s="189"/>
      <c r="R25" s="68"/>
      <c r="S25" s="68"/>
    </row>
    <row r="26" spans="1:19" ht="15.75" customHeight="1">
      <c r="A26" s="189"/>
      <c r="B26" s="190" t="s">
        <v>292</v>
      </c>
      <c r="C26" s="189" t="s">
        <v>164</v>
      </c>
      <c r="D26" s="189">
        <v>16000</v>
      </c>
      <c r="E26" s="192">
        <f>(D26+F26)</f>
        <v>16000</v>
      </c>
      <c r="F26" s="273">
        <v>0</v>
      </c>
      <c r="G26" s="189">
        <v>0</v>
      </c>
      <c r="H26" s="192">
        <f>(G26+I26)</f>
        <v>0</v>
      </c>
      <c r="I26" s="189">
        <v>0</v>
      </c>
      <c r="J26" s="189">
        <v>0</v>
      </c>
      <c r="K26" s="192">
        <f>(J26+L26)</f>
        <v>0</v>
      </c>
      <c r="L26" s="355">
        <v>0</v>
      </c>
      <c r="M26" s="192">
        <f>(D26-G26-J26)</f>
        <v>16000</v>
      </c>
      <c r="N26" s="192">
        <f>(E26-H26-K26)</f>
        <v>16000</v>
      </c>
      <c r="O26" s="192">
        <f>(F26-I26-L26)</f>
        <v>0</v>
      </c>
      <c r="P26" s="296"/>
      <c r="Q26" s="189"/>
      <c r="R26" s="68"/>
      <c r="S26" s="68"/>
    </row>
    <row r="27" spans="1:19" ht="15.75" customHeight="1">
      <c r="A27" s="189"/>
      <c r="B27" s="190" t="s">
        <v>593</v>
      </c>
      <c r="C27" s="354" t="s">
        <v>595</v>
      </c>
      <c r="D27" s="189"/>
      <c r="E27" s="192"/>
      <c r="F27" s="189"/>
      <c r="G27" s="189"/>
      <c r="H27" s="192"/>
      <c r="I27" s="189"/>
      <c r="J27" s="189"/>
      <c r="K27" s="192"/>
      <c r="L27" s="355"/>
      <c r="M27" s="192"/>
      <c r="N27" s="192"/>
      <c r="O27" s="192"/>
      <c r="P27" s="296"/>
      <c r="Q27" s="189"/>
      <c r="R27" s="68"/>
      <c r="S27" s="68"/>
    </row>
    <row r="28" spans="1:19" ht="15.75" customHeight="1">
      <c r="A28" s="189"/>
      <c r="B28" s="190"/>
      <c r="C28" s="189" t="s">
        <v>164</v>
      </c>
      <c r="D28" s="189">
        <v>16000</v>
      </c>
      <c r="E28" s="192">
        <f>(D28+F28)</f>
        <v>16000</v>
      </c>
      <c r="F28" s="189">
        <v>0</v>
      </c>
      <c r="G28" s="189">
        <v>0</v>
      </c>
      <c r="H28" s="192">
        <f>(G28+I28)</f>
        <v>0</v>
      </c>
      <c r="I28" s="189">
        <v>0</v>
      </c>
      <c r="J28" s="189">
        <v>0</v>
      </c>
      <c r="K28" s="192">
        <f>(J28+L28)</f>
        <v>0</v>
      </c>
      <c r="L28" s="355">
        <v>0</v>
      </c>
      <c r="M28" s="192">
        <f aca="true" t="shared" si="4" ref="M28:O29">(D28-G28-J28)</f>
        <v>16000</v>
      </c>
      <c r="N28" s="192">
        <f t="shared" si="4"/>
        <v>16000</v>
      </c>
      <c r="O28" s="192">
        <f t="shared" si="4"/>
        <v>0</v>
      </c>
      <c r="P28" s="296"/>
      <c r="Q28" s="189"/>
      <c r="R28" s="68"/>
      <c r="S28" s="68"/>
    </row>
    <row r="29" spans="1:19" ht="15.75" customHeight="1">
      <c r="A29" s="285"/>
      <c r="B29" s="401"/>
      <c r="C29" s="285" t="s">
        <v>162</v>
      </c>
      <c r="D29" s="285">
        <v>184</v>
      </c>
      <c r="E29" s="362">
        <f>(D29+F29)</f>
        <v>446</v>
      </c>
      <c r="F29" s="285">
        <v>262</v>
      </c>
      <c r="G29" s="285">
        <v>0</v>
      </c>
      <c r="H29" s="362">
        <f>(G29+I29)</f>
        <v>0</v>
      </c>
      <c r="I29" s="285">
        <v>0</v>
      </c>
      <c r="J29" s="285">
        <v>0</v>
      </c>
      <c r="K29" s="192">
        <f>(J29+L29)</f>
        <v>0</v>
      </c>
      <c r="L29" s="296">
        <v>0</v>
      </c>
      <c r="M29" s="362">
        <f t="shared" si="4"/>
        <v>184</v>
      </c>
      <c r="N29" s="362">
        <f t="shared" si="4"/>
        <v>446</v>
      </c>
      <c r="O29" s="362">
        <f t="shared" si="4"/>
        <v>262</v>
      </c>
      <c r="P29" s="285"/>
      <c r="Q29" s="189"/>
      <c r="R29" s="68"/>
      <c r="S29" s="68"/>
    </row>
    <row r="30" spans="1:19" ht="15.75" customHeight="1">
      <c r="A30" s="189"/>
      <c r="B30" s="190" t="s">
        <v>590</v>
      </c>
      <c r="C30" s="354" t="s">
        <v>596</v>
      </c>
      <c r="D30" s="189"/>
      <c r="E30" s="362"/>
      <c r="F30" s="189"/>
      <c r="G30" s="189"/>
      <c r="H30" s="362"/>
      <c r="I30" s="285"/>
      <c r="J30" s="285"/>
      <c r="K30" s="285"/>
      <c r="L30" s="285"/>
      <c r="M30" s="362"/>
      <c r="N30" s="362"/>
      <c r="O30" s="192"/>
      <c r="P30" s="296"/>
      <c r="Q30" s="189"/>
      <c r="R30" s="68"/>
      <c r="S30" s="68"/>
    </row>
    <row r="31" spans="1:19" ht="15.75" customHeight="1">
      <c r="A31" s="189"/>
      <c r="B31" s="190"/>
      <c r="C31" s="189" t="s">
        <v>164</v>
      </c>
      <c r="D31" s="285">
        <v>15000</v>
      </c>
      <c r="E31" s="362">
        <f aca="true" t="shared" si="5" ref="E31:E38">(D31+F31)</f>
        <v>15000</v>
      </c>
      <c r="F31" s="189">
        <v>0</v>
      </c>
      <c r="G31" s="189">
        <v>0</v>
      </c>
      <c r="H31" s="362">
        <f aca="true" t="shared" si="6" ref="H31:H38">(G31+I31)</f>
        <v>0</v>
      </c>
      <c r="I31" s="285">
        <v>0</v>
      </c>
      <c r="J31" s="285">
        <v>0</v>
      </c>
      <c r="K31" s="192">
        <f aca="true" t="shared" si="7" ref="K31:K36">(J31+L31)</f>
        <v>0</v>
      </c>
      <c r="L31" s="285">
        <v>0</v>
      </c>
      <c r="M31" s="362">
        <f aca="true" t="shared" si="8" ref="M31:O32">(D31-G31-J31)</f>
        <v>15000</v>
      </c>
      <c r="N31" s="362">
        <f t="shared" si="8"/>
        <v>15000</v>
      </c>
      <c r="O31" s="192">
        <f t="shared" si="8"/>
        <v>0</v>
      </c>
      <c r="P31" s="296"/>
      <c r="Q31" s="189"/>
      <c r="R31" s="68"/>
      <c r="S31" s="68"/>
    </row>
    <row r="32" spans="1:19" ht="15.75" customHeight="1">
      <c r="A32" s="189"/>
      <c r="B32" s="401"/>
      <c r="C32" s="285" t="s">
        <v>162</v>
      </c>
      <c r="D32" s="285">
        <v>592</v>
      </c>
      <c r="E32" s="362">
        <f t="shared" si="5"/>
        <v>592</v>
      </c>
      <c r="F32" s="285">
        <v>0</v>
      </c>
      <c r="G32" s="285">
        <v>0</v>
      </c>
      <c r="H32" s="362">
        <f t="shared" si="6"/>
        <v>0</v>
      </c>
      <c r="I32" s="285">
        <v>0</v>
      </c>
      <c r="J32" s="285">
        <v>0</v>
      </c>
      <c r="K32" s="362">
        <f>(J32+L32)</f>
        <v>0</v>
      </c>
      <c r="L32" s="285">
        <v>0</v>
      </c>
      <c r="M32" s="362">
        <f t="shared" si="8"/>
        <v>592</v>
      </c>
      <c r="N32" s="362">
        <f t="shared" si="8"/>
        <v>592</v>
      </c>
      <c r="O32" s="362">
        <f t="shared" si="8"/>
        <v>0</v>
      </c>
      <c r="P32" s="285"/>
      <c r="Q32" s="189"/>
      <c r="R32" s="68"/>
      <c r="S32" s="68"/>
    </row>
    <row r="33" spans="1:19" ht="15.75" customHeight="1">
      <c r="A33" s="189"/>
      <c r="B33" s="190" t="s">
        <v>598</v>
      </c>
      <c r="C33" s="189" t="s">
        <v>117</v>
      </c>
      <c r="D33" s="285">
        <v>1300</v>
      </c>
      <c r="E33" s="362">
        <f t="shared" si="5"/>
        <v>1300</v>
      </c>
      <c r="F33" s="189">
        <v>0</v>
      </c>
      <c r="G33" s="189">
        <v>0</v>
      </c>
      <c r="H33" s="362">
        <f t="shared" si="6"/>
        <v>0</v>
      </c>
      <c r="I33" s="285">
        <v>0</v>
      </c>
      <c r="J33" s="285">
        <v>0</v>
      </c>
      <c r="K33" s="192">
        <f t="shared" si="7"/>
        <v>0</v>
      </c>
      <c r="L33" s="285">
        <v>0</v>
      </c>
      <c r="M33" s="362">
        <f aca="true" t="shared" si="9" ref="M33:O40">(D33-G33-J33)</f>
        <v>1300</v>
      </c>
      <c r="N33" s="362">
        <f t="shared" si="9"/>
        <v>1300</v>
      </c>
      <c r="O33" s="192">
        <f t="shared" si="9"/>
        <v>0</v>
      </c>
      <c r="P33" s="296"/>
      <c r="Q33" s="189"/>
      <c r="R33" s="68"/>
      <c r="S33" s="68"/>
    </row>
    <row r="34" spans="1:19" ht="15.75" customHeight="1">
      <c r="A34" s="189"/>
      <c r="B34" s="190"/>
      <c r="C34" s="189" t="s">
        <v>597</v>
      </c>
      <c r="D34" s="285">
        <v>200</v>
      </c>
      <c r="E34" s="362">
        <f>(D34+F34)</f>
        <v>200</v>
      </c>
      <c r="F34" s="189">
        <v>0</v>
      </c>
      <c r="G34" s="189">
        <v>0</v>
      </c>
      <c r="H34" s="362">
        <f>(G34+I34)</f>
        <v>0</v>
      </c>
      <c r="I34" s="285">
        <v>0</v>
      </c>
      <c r="J34" s="285">
        <v>0</v>
      </c>
      <c r="K34" s="192">
        <f>(J34+L34)</f>
        <v>0</v>
      </c>
      <c r="L34" s="285">
        <v>0</v>
      </c>
      <c r="M34" s="362">
        <f>(D34-G34-J34)</f>
        <v>200</v>
      </c>
      <c r="N34" s="362">
        <f>(E34-H34-K34)</f>
        <v>200</v>
      </c>
      <c r="O34" s="192">
        <f>(F34-I34-L34)</f>
        <v>0</v>
      </c>
      <c r="P34" s="296"/>
      <c r="Q34" s="189"/>
      <c r="R34" s="68"/>
      <c r="S34" s="68"/>
    </row>
    <row r="35" spans="1:19" ht="15.75" customHeight="1">
      <c r="A35" s="189"/>
      <c r="B35" s="190" t="s">
        <v>599</v>
      </c>
      <c r="C35" s="189" t="s">
        <v>199</v>
      </c>
      <c r="D35" s="285">
        <v>700</v>
      </c>
      <c r="E35" s="362">
        <f t="shared" si="5"/>
        <v>700</v>
      </c>
      <c r="F35" s="189">
        <v>0</v>
      </c>
      <c r="G35" s="189">
        <v>0</v>
      </c>
      <c r="H35" s="362">
        <f t="shared" si="6"/>
        <v>0</v>
      </c>
      <c r="I35" s="285">
        <v>0</v>
      </c>
      <c r="J35" s="285">
        <v>0</v>
      </c>
      <c r="K35" s="192">
        <f t="shared" si="7"/>
        <v>0</v>
      </c>
      <c r="L35" s="285">
        <v>0</v>
      </c>
      <c r="M35" s="362">
        <f t="shared" si="9"/>
        <v>700</v>
      </c>
      <c r="N35" s="362">
        <f t="shared" si="9"/>
        <v>700</v>
      </c>
      <c r="O35" s="192">
        <f t="shared" si="9"/>
        <v>0</v>
      </c>
      <c r="P35" s="296"/>
      <c r="Q35" s="189"/>
      <c r="R35" s="68"/>
      <c r="S35" s="68"/>
    </row>
    <row r="36" spans="1:19" ht="15.75" customHeight="1">
      <c r="A36" s="189"/>
      <c r="B36" s="190" t="s">
        <v>600</v>
      </c>
      <c r="C36" s="189" t="s">
        <v>554</v>
      </c>
      <c r="D36" s="189">
        <v>800</v>
      </c>
      <c r="E36" s="192">
        <f t="shared" si="5"/>
        <v>800</v>
      </c>
      <c r="F36" s="189">
        <v>0</v>
      </c>
      <c r="G36" s="189">
        <v>0</v>
      </c>
      <c r="H36" s="192">
        <f t="shared" si="6"/>
        <v>0</v>
      </c>
      <c r="I36" s="189">
        <v>0</v>
      </c>
      <c r="J36" s="189">
        <v>0</v>
      </c>
      <c r="K36" s="192">
        <f t="shared" si="7"/>
        <v>0</v>
      </c>
      <c r="L36" s="189">
        <v>0</v>
      </c>
      <c r="M36" s="192">
        <f t="shared" si="9"/>
        <v>800</v>
      </c>
      <c r="N36" s="192">
        <f t="shared" si="9"/>
        <v>800</v>
      </c>
      <c r="O36" s="192">
        <f t="shared" si="9"/>
        <v>0</v>
      </c>
      <c r="P36" s="189"/>
      <c r="Q36" s="189"/>
      <c r="R36" s="68"/>
      <c r="S36" s="68"/>
    </row>
    <row r="37" spans="1:19" ht="15.75" customHeight="1">
      <c r="A37" s="189"/>
      <c r="B37" s="272" t="s">
        <v>601</v>
      </c>
      <c r="C37" s="285" t="s">
        <v>404</v>
      </c>
      <c r="D37" s="363">
        <v>403</v>
      </c>
      <c r="E37" s="362">
        <f t="shared" si="5"/>
        <v>403</v>
      </c>
      <c r="F37" s="274">
        <v>0</v>
      </c>
      <c r="G37" s="274">
        <v>0</v>
      </c>
      <c r="H37" s="362">
        <f t="shared" si="6"/>
        <v>0</v>
      </c>
      <c r="I37" s="363">
        <v>0</v>
      </c>
      <c r="J37" s="363">
        <v>0</v>
      </c>
      <c r="K37" s="192">
        <f>(J37+L37)</f>
        <v>0</v>
      </c>
      <c r="L37" s="363">
        <v>0</v>
      </c>
      <c r="M37" s="362">
        <f t="shared" si="9"/>
        <v>403</v>
      </c>
      <c r="N37" s="362">
        <f t="shared" si="9"/>
        <v>403</v>
      </c>
      <c r="O37" s="192">
        <f t="shared" si="9"/>
        <v>0</v>
      </c>
      <c r="P37" s="364"/>
      <c r="Q37" s="365"/>
      <c r="R37" s="68"/>
      <c r="S37" s="68"/>
    </row>
    <row r="38" spans="1:19" ht="15.75" customHeight="1">
      <c r="A38" s="189"/>
      <c r="B38" s="190" t="s">
        <v>603</v>
      </c>
      <c r="C38" s="189" t="s">
        <v>602</v>
      </c>
      <c r="D38" s="285">
        <v>850</v>
      </c>
      <c r="E38" s="362">
        <f t="shared" si="5"/>
        <v>850</v>
      </c>
      <c r="F38" s="189">
        <v>0</v>
      </c>
      <c r="G38" s="189">
        <v>0</v>
      </c>
      <c r="H38" s="362">
        <f t="shared" si="6"/>
        <v>0</v>
      </c>
      <c r="I38" s="285">
        <v>0</v>
      </c>
      <c r="J38" s="285">
        <v>0</v>
      </c>
      <c r="K38" s="192">
        <f>(J38+L38)</f>
        <v>0</v>
      </c>
      <c r="L38" s="285">
        <v>0</v>
      </c>
      <c r="M38" s="362">
        <f t="shared" si="9"/>
        <v>850</v>
      </c>
      <c r="N38" s="362">
        <f t="shared" si="9"/>
        <v>850</v>
      </c>
      <c r="O38" s="192">
        <f t="shared" si="9"/>
        <v>0</v>
      </c>
      <c r="P38" s="296"/>
      <c r="Q38" s="189"/>
      <c r="R38" s="68"/>
      <c r="S38" s="68"/>
    </row>
    <row r="39" spans="1:19" ht="15.75" customHeight="1">
      <c r="A39" s="189"/>
      <c r="B39" s="190" t="s">
        <v>604</v>
      </c>
      <c r="C39" s="191" t="s">
        <v>555</v>
      </c>
      <c r="D39" s="189">
        <v>1400</v>
      </c>
      <c r="E39" s="192">
        <f>(D39+F39)</f>
        <v>1400</v>
      </c>
      <c r="F39" s="189">
        <v>0</v>
      </c>
      <c r="G39" s="189">
        <v>0</v>
      </c>
      <c r="H39" s="192">
        <f>(G39+I39)</f>
        <v>0</v>
      </c>
      <c r="I39" s="189">
        <v>0</v>
      </c>
      <c r="J39" s="189">
        <v>0</v>
      </c>
      <c r="K39" s="192">
        <f>(J39+L39)</f>
        <v>0</v>
      </c>
      <c r="L39" s="355">
        <v>0</v>
      </c>
      <c r="M39" s="192">
        <f t="shared" si="9"/>
        <v>1400</v>
      </c>
      <c r="N39" s="192">
        <f t="shared" si="9"/>
        <v>1400</v>
      </c>
      <c r="O39" s="192">
        <f t="shared" si="9"/>
        <v>0</v>
      </c>
      <c r="P39" s="296"/>
      <c r="Q39" s="189"/>
      <c r="R39" s="68"/>
      <c r="S39" s="68"/>
    </row>
    <row r="40" spans="1:19" ht="15.75" customHeight="1">
      <c r="A40" s="189"/>
      <c r="B40" s="272" t="s">
        <v>605</v>
      </c>
      <c r="C40" s="191" t="s">
        <v>206</v>
      </c>
      <c r="D40" s="189">
        <v>50</v>
      </c>
      <c r="E40" s="192">
        <f>(D40+F40)</f>
        <v>50</v>
      </c>
      <c r="F40" s="189">
        <v>0</v>
      </c>
      <c r="G40" s="189">
        <v>0</v>
      </c>
      <c r="H40" s="192">
        <f>(G40+I40)</f>
        <v>0</v>
      </c>
      <c r="I40" s="189">
        <v>0</v>
      </c>
      <c r="J40" s="189">
        <v>0</v>
      </c>
      <c r="K40" s="192">
        <f>(J40+L40)</f>
        <v>0</v>
      </c>
      <c r="L40" s="355">
        <v>0</v>
      </c>
      <c r="M40" s="192">
        <f t="shared" si="9"/>
        <v>50</v>
      </c>
      <c r="N40" s="192">
        <f t="shared" si="9"/>
        <v>50</v>
      </c>
      <c r="O40" s="192">
        <f t="shared" si="9"/>
        <v>0</v>
      </c>
      <c r="P40" s="296"/>
      <c r="Q40" s="189"/>
      <c r="R40" s="68"/>
      <c r="S40" s="68"/>
    </row>
    <row r="41" spans="1:19" ht="15.75" customHeight="1">
      <c r="A41" s="189"/>
      <c r="B41" s="272" t="s">
        <v>606</v>
      </c>
      <c r="C41" s="191" t="s">
        <v>446</v>
      </c>
      <c r="D41" s="189">
        <v>3330</v>
      </c>
      <c r="E41" s="192">
        <f>(D41+F41)</f>
        <v>3330</v>
      </c>
      <c r="F41" s="189">
        <v>0</v>
      </c>
      <c r="G41" s="189">
        <v>0</v>
      </c>
      <c r="H41" s="192">
        <f>(G41+I41)</f>
        <v>0</v>
      </c>
      <c r="I41" s="189">
        <v>0</v>
      </c>
      <c r="J41" s="189">
        <v>0</v>
      </c>
      <c r="K41" s="192">
        <f>(J41+L41)</f>
        <v>0</v>
      </c>
      <c r="L41" s="355">
        <v>0</v>
      </c>
      <c r="M41" s="192">
        <f>(D41-G41-J41)</f>
        <v>3330</v>
      </c>
      <c r="N41" s="192">
        <f>(E41-H41-K41)</f>
        <v>3330</v>
      </c>
      <c r="O41" s="192">
        <f>(F41-I41-L41)</f>
        <v>0</v>
      </c>
      <c r="P41" s="296"/>
      <c r="Q41" s="189"/>
      <c r="R41" s="68"/>
      <c r="S41" s="68"/>
    </row>
    <row r="42" spans="1:19" ht="15.75" customHeight="1">
      <c r="A42" s="189"/>
      <c r="B42" s="360" t="s">
        <v>607</v>
      </c>
      <c r="C42" s="285" t="s">
        <v>207</v>
      </c>
      <c r="D42" s="189">
        <v>70</v>
      </c>
      <c r="E42" s="368">
        <f aca="true" t="shared" si="10" ref="E42:E68">(D42+F42)</f>
        <v>70</v>
      </c>
      <c r="F42" s="189">
        <v>0</v>
      </c>
      <c r="G42" s="189">
        <v>0</v>
      </c>
      <c r="H42" s="192">
        <f aca="true" t="shared" si="11" ref="H42:H55">(G42+I42)</f>
        <v>0</v>
      </c>
      <c r="I42" s="285">
        <v>0</v>
      </c>
      <c r="J42" s="189">
        <v>0</v>
      </c>
      <c r="K42" s="192">
        <f aca="true" t="shared" si="12" ref="K42:K55">(J42+L42)</f>
        <v>0</v>
      </c>
      <c r="L42" s="189">
        <v>0</v>
      </c>
      <c r="M42" s="368">
        <f aca="true" t="shared" si="13" ref="M42:O43">(D42-G42-J42)</f>
        <v>70</v>
      </c>
      <c r="N42" s="192">
        <f t="shared" si="13"/>
        <v>70</v>
      </c>
      <c r="O42" s="192">
        <f t="shared" si="13"/>
        <v>0</v>
      </c>
      <c r="P42" s="296"/>
      <c r="Q42" s="189"/>
      <c r="R42" s="68"/>
      <c r="S42" s="68"/>
    </row>
    <row r="43" spans="1:19" ht="15.75" customHeight="1">
      <c r="A43" s="189"/>
      <c r="B43" s="360" t="s">
        <v>609</v>
      </c>
      <c r="C43" s="285" t="s">
        <v>608</v>
      </c>
      <c r="D43" s="189">
        <v>951</v>
      </c>
      <c r="E43" s="368">
        <f t="shared" si="10"/>
        <v>951</v>
      </c>
      <c r="F43" s="189">
        <v>0</v>
      </c>
      <c r="G43" s="189">
        <v>0</v>
      </c>
      <c r="H43" s="192">
        <f t="shared" si="11"/>
        <v>0</v>
      </c>
      <c r="I43" s="285">
        <v>0</v>
      </c>
      <c r="J43" s="189">
        <v>0</v>
      </c>
      <c r="K43" s="192">
        <f t="shared" si="12"/>
        <v>0</v>
      </c>
      <c r="L43" s="189">
        <v>0</v>
      </c>
      <c r="M43" s="368">
        <f t="shared" si="13"/>
        <v>951</v>
      </c>
      <c r="N43" s="192">
        <f t="shared" si="13"/>
        <v>951</v>
      </c>
      <c r="O43" s="192">
        <f t="shared" si="13"/>
        <v>0</v>
      </c>
      <c r="P43" s="296"/>
      <c r="Q43" s="189"/>
      <c r="R43" s="68"/>
      <c r="S43" s="68"/>
    </row>
    <row r="44" spans="1:19" ht="15.75" customHeight="1">
      <c r="A44" s="189"/>
      <c r="B44" s="360" t="s">
        <v>610</v>
      </c>
      <c r="C44" s="285" t="s">
        <v>193</v>
      </c>
      <c r="D44" s="189">
        <v>1200</v>
      </c>
      <c r="E44" s="368">
        <f t="shared" si="10"/>
        <v>1200</v>
      </c>
      <c r="F44" s="189">
        <v>0</v>
      </c>
      <c r="G44" s="189">
        <v>0</v>
      </c>
      <c r="H44" s="192">
        <f t="shared" si="11"/>
        <v>0</v>
      </c>
      <c r="I44" s="285">
        <v>0</v>
      </c>
      <c r="J44" s="189">
        <v>0</v>
      </c>
      <c r="K44" s="192">
        <f t="shared" si="12"/>
        <v>0</v>
      </c>
      <c r="L44" s="189">
        <v>0</v>
      </c>
      <c r="M44" s="368">
        <f aca="true" t="shared" si="14" ref="M44:O45">(D44-G44-J44)</f>
        <v>1200</v>
      </c>
      <c r="N44" s="192">
        <f t="shared" si="14"/>
        <v>1200</v>
      </c>
      <c r="O44" s="192">
        <f t="shared" si="14"/>
        <v>0</v>
      </c>
      <c r="P44" s="296"/>
      <c r="Q44" s="189"/>
      <c r="R44" s="68"/>
      <c r="S44" s="68"/>
    </row>
    <row r="45" spans="1:19" ht="15.75" customHeight="1">
      <c r="A45" s="193"/>
      <c r="B45" s="440" t="s">
        <v>611</v>
      </c>
      <c r="C45" s="441" t="s">
        <v>194</v>
      </c>
      <c r="D45" s="193">
        <v>108</v>
      </c>
      <c r="E45" s="218">
        <f t="shared" si="10"/>
        <v>108</v>
      </c>
      <c r="F45" s="193">
        <v>0</v>
      </c>
      <c r="G45" s="193">
        <v>0</v>
      </c>
      <c r="H45" s="194">
        <f t="shared" si="11"/>
        <v>0</v>
      </c>
      <c r="I45" s="441">
        <v>0</v>
      </c>
      <c r="J45" s="193">
        <v>0</v>
      </c>
      <c r="K45" s="194">
        <f t="shared" si="12"/>
        <v>0</v>
      </c>
      <c r="L45" s="193">
        <v>0</v>
      </c>
      <c r="M45" s="218">
        <f t="shared" si="14"/>
        <v>108</v>
      </c>
      <c r="N45" s="194">
        <f t="shared" si="14"/>
        <v>108</v>
      </c>
      <c r="O45" s="194">
        <f t="shared" si="14"/>
        <v>0</v>
      </c>
      <c r="P45" s="367"/>
      <c r="Q45" s="193"/>
      <c r="R45" s="68"/>
      <c r="S45" s="68"/>
    </row>
    <row r="46" spans="1:19" ht="15.75" customHeight="1">
      <c r="A46" s="187"/>
      <c r="B46" s="359" t="s">
        <v>612</v>
      </c>
      <c r="C46" s="284" t="s">
        <v>195</v>
      </c>
      <c r="D46" s="187">
        <v>600</v>
      </c>
      <c r="E46" s="442">
        <f t="shared" si="10"/>
        <v>600</v>
      </c>
      <c r="F46" s="187">
        <v>0</v>
      </c>
      <c r="G46" s="187">
        <v>0</v>
      </c>
      <c r="H46" s="188">
        <f t="shared" si="11"/>
        <v>0</v>
      </c>
      <c r="I46" s="284">
        <v>0</v>
      </c>
      <c r="J46" s="187">
        <v>0</v>
      </c>
      <c r="K46" s="188">
        <f t="shared" si="12"/>
        <v>0</v>
      </c>
      <c r="L46" s="187">
        <v>0</v>
      </c>
      <c r="M46" s="442">
        <f aca="true" t="shared" si="15" ref="M46:O50">(D46-G46-J46)</f>
        <v>600</v>
      </c>
      <c r="N46" s="188">
        <f t="shared" si="15"/>
        <v>600</v>
      </c>
      <c r="O46" s="188">
        <f t="shared" si="15"/>
        <v>0</v>
      </c>
      <c r="P46" s="298"/>
      <c r="Q46" s="187"/>
      <c r="R46" s="68"/>
      <c r="S46" s="68"/>
    </row>
    <row r="47" spans="1:19" ht="15.75" customHeight="1">
      <c r="A47" s="189"/>
      <c r="B47" s="360" t="s">
        <v>614</v>
      </c>
      <c r="C47" s="285" t="s">
        <v>613</v>
      </c>
      <c r="D47" s="189">
        <v>800</v>
      </c>
      <c r="E47" s="368">
        <f>(D47+F47)</f>
        <v>800</v>
      </c>
      <c r="F47" s="189">
        <v>0</v>
      </c>
      <c r="G47" s="189">
        <v>0</v>
      </c>
      <c r="H47" s="192">
        <f t="shared" si="11"/>
        <v>0</v>
      </c>
      <c r="I47" s="285">
        <v>0</v>
      </c>
      <c r="J47" s="189">
        <v>0</v>
      </c>
      <c r="K47" s="192">
        <f t="shared" si="12"/>
        <v>0</v>
      </c>
      <c r="L47" s="189">
        <v>0</v>
      </c>
      <c r="M47" s="368">
        <f>(D47-G47-J47)</f>
        <v>800</v>
      </c>
      <c r="N47" s="192">
        <f>(E47-H47-K47)</f>
        <v>800</v>
      </c>
      <c r="O47" s="192">
        <f>(F47-I47-L47)</f>
        <v>0</v>
      </c>
      <c r="P47" s="296"/>
      <c r="Q47" s="189"/>
      <c r="R47" s="68"/>
      <c r="S47" s="68"/>
    </row>
    <row r="48" spans="1:19" ht="15.75" customHeight="1">
      <c r="A48" s="189"/>
      <c r="B48" s="360" t="s">
        <v>615</v>
      </c>
      <c r="C48" s="285" t="s">
        <v>616</v>
      </c>
      <c r="D48" s="189">
        <v>50</v>
      </c>
      <c r="E48" s="368">
        <f t="shared" si="10"/>
        <v>50</v>
      </c>
      <c r="F48" s="189">
        <v>0</v>
      </c>
      <c r="G48" s="189">
        <v>0</v>
      </c>
      <c r="H48" s="192">
        <f t="shared" si="11"/>
        <v>0</v>
      </c>
      <c r="I48" s="285">
        <v>0</v>
      </c>
      <c r="J48" s="189">
        <v>0</v>
      </c>
      <c r="K48" s="192">
        <f t="shared" si="12"/>
        <v>0</v>
      </c>
      <c r="L48" s="189">
        <v>0</v>
      </c>
      <c r="M48" s="368">
        <f t="shared" si="15"/>
        <v>50</v>
      </c>
      <c r="N48" s="192">
        <f t="shared" si="15"/>
        <v>50</v>
      </c>
      <c r="O48" s="192">
        <f t="shared" si="15"/>
        <v>0</v>
      </c>
      <c r="P48" s="296"/>
      <c r="Q48" s="189"/>
      <c r="R48" s="68"/>
      <c r="S48" s="68"/>
    </row>
    <row r="49" spans="1:19" ht="15.75" customHeight="1">
      <c r="A49" s="189"/>
      <c r="B49" s="360" t="s">
        <v>617</v>
      </c>
      <c r="C49" s="285" t="s">
        <v>619</v>
      </c>
      <c r="D49" s="189">
        <v>500</v>
      </c>
      <c r="E49" s="368">
        <f t="shared" si="10"/>
        <v>500</v>
      </c>
      <c r="F49" s="189">
        <v>0</v>
      </c>
      <c r="G49" s="189">
        <v>0</v>
      </c>
      <c r="H49" s="192">
        <f t="shared" si="11"/>
        <v>0</v>
      </c>
      <c r="I49" s="285">
        <v>0</v>
      </c>
      <c r="J49" s="189">
        <v>0</v>
      </c>
      <c r="K49" s="192">
        <f t="shared" si="12"/>
        <v>0</v>
      </c>
      <c r="L49" s="189">
        <v>0</v>
      </c>
      <c r="M49" s="368">
        <f t="shared" si="15"/>
        <v>500</v>
      </c>
      <c r="N49" s="192">
        <f t="shared" si="15"/>
        <v>500</v>
      </c>
      <c r="O49" s="192">
        <f t="shared" si="15"/>
        <v>0</v>
      </c>
      <c r="P49" s="296"/>
      <c r="Q49" s="189"/>
      <c r="R49" s="68"/>
      <c r="S49" s="68"/>
    </row>
    <row r="50" spans="1:19" ht="15.75" customHeight="1">
      <c r="A50" s="189"/>
      <c r="B50" s="360" t="s">
        <v>618</v>
      </c>
      <c r="C50" s="285" t="s">
        <v>620</v>
      </c>
      <c r="D50" s="189">
        <v>34000</v>
      </c>
      <c r="E50" s="368">
        <f t="shared" si="10"/>
        <v>34000</v>
      </c>
      <c r="F50" s="189">
        <v>0</v>
      </c>
      <c r="G50" s="189">
        <v>0</v>
      </c>
      <c r="H50" s="192">
        <f t="shared" si="11"/>
        <v>0</v>
      </c>
      <c r="I50" s="285">
        <v>0</v>
      </c>
      <c r="J50" s="189">
        <v>0</v>
      </c>
      <c r="K50" s="192">
        <f t="shared" si="12"/>
        <v>0</v>
      </c>
      <c r="L50" s="189">
        <v>0</v>
      </c>
      <c r="M50" s="368">
        <f t="shared" si="15"/>
        <v>34000</v>
      </c>
      <c r="N50" s="192">
        <f t="shared" si="15"/>
        <v>34000</v>
      </c>
      <c r="O50" s="192">
        <f t="shared" si="15"/>
        <v>0</v>
      </c>
      <c r="P50" s="296"/>
      <c r="Q50" s="189"/>
      <c r="R50" s="68"/>
      <c r="S50" s="68"/>
    </row>
    <row r="51" spans="1:19" ht="15.75" customHeight="1">
      <c r="A51" s="189"/>
      <c r="B51" s="360" t="s">
        <v>621</v>
      </c>
      <c r="C51" s="285" t="s">
        <v>706</v>
      </c>
      <c r="D51" s="189">
        <v>0</v>
      </c>
      <c r="E51" s="368">
        <f t="shared" si="10"/>
        <v>235</v>
      </c>
      <c r="F51" s="189">
        <v>235</v>
      </c>
      <c r="G51" s="189">
        <v>0</v>
      </c>
      <c r="H51" s="192">
        <f t="shared" si="11"/>
        <v>0</v>
      </c>
      <c r="I51" s="285">
        <v>0</v>
      </c>
      <c r="J51" s="189">
        <v>0</v>
      </c>
      <c r="K51" s="192">
        <f t="shared" si="12"/>
        <v>0</v>
      </c>
      <c r="L51" s="189">
        <v>0</v>
      </c>
      <c r="M51" s="368">
        <f aca="true" t="shared" si="16" ref="M51:O55">(D51-G51-J51)</f>
        <v>0</v>
      </c>
      <c r="N51" s="192">
        <f t="shared" si="16"/>
        <v>235</v>
      </c>
      <c r="O51" s="192">
        <f t="shared" si="16"/>
        <v>235</v>
      </c>
      <c r="P51" s="296"/>
      <c r="Q51" s="189"/>
      <c r="R51" s="68"/>
      <c r="S51" s="68"/>
    </row>
    <row r="52" spans="1:19" ht="15.75" customHeight="1">
      <c r="A52" s="189"/>
      <c r="B52" s="360" t="s">
        <v>622</v>
      </c>
      <c r="C52" s="285" t="s">
        <v>707</v>
      </c>
      <c r="D52" s="189">
        <v>0</v>
      </c>
      <c r="E52" s="368">
        <f t="shared" si="10"/>
        <v>29</v>
      </c>
      <c r="F52" s="189">
        <v>29</v>
      </c>
      <c r="G52" s="189">
        <v>0</v>
      </c>
      <c r="H52" s="192">
        <f t="shared" si="11"/>
        <v>0</v>
      </c>
      <c r="I52" s="285">
        <v>0</v>
      </c>
      <c r="J52" s="189">
        <v>0</v>
      </c>
      <c r="K52" s="192">
        <f t="shared" si="12"/>
        <v>0</v>
      </c>
      <c r="L52" s="189">
        <v>0</v>
      </c>
      <c r="M52" s="368">
        <f t="shared" si="16"/>
        <v>0</v>
      </c>
      <c r="N52" s="192">
        <f t="shared" si="16"/>
        <v>29</v>
      </c>
      <c r="O52" s="192">
        <f t="shared" si="16"/>
        <v>29</v>
      </c>
      <c r="P52" s="296"/>
      <c r="Q52" s="189"/>
      <c r="R52" s="68"/>
      <c r="S52" s="68"/>
    </row>
    <row r="53" spans="1:19" ht="15.75" customHeight="1">
      <c r="A53" s="189"/>
      <c r="B53" s="361"/>
      <c r="C53" s="285" t="s">
        <v>708</v>
      </c>
      <c r="D53" s="189">
        <v>0</v>
      </c>
      <c r="E53" s="368">
        <f t="shared" si="10"/>
        <v>29</v>
      </c>
      <c r="F53" s="189">
        <v>29</v>
      </c>
      <c r="G53" s="189">
        <v>0</v>
      </c>
      <c r="H53" s="192">
        <f t="shared" si="11"/>
        <v>0</v>
      </c>
      <c r="I53" s="285">
        <v>0</v>
      </c>
      <c r="J53" s="189">
        <v>0</v>
      </c>
      <c r="K53" s="192">
        <f t="shared" si="12"/>
        <v>0</v>
      </c>
      <c r="L53" s="189">
        <v>0</v>
      </c>
      <c r="M53" s="368">
        <f t="shared" si="16"/>
        <v>0</v>
      </c>
      <c r="N53" s="192">
        <f t="shared" si="16"/>
        <v>29</v>
      </c>
      <c r="O53" s="192">
        <f t="shared" si="16"/>
        <v>29</v>
      </c>
      <c r="P53" s="296"/>
      <c r="Q53" s="189"/>
      <c r="R53" s="68"/>
      <c r="S53" s="68"/>
    </row>
    <row r="54" spans="1:19" ht="15.75" customHeight="1">
      <c r="A54" s="189"/>
      <c r="B54" s="361"/>
      <c r="C54" s="285" t="s">
        <v>709</v>
      </c>
      <c r="D54" s="189">
        <v>0</v>
      </c>
      <c r="E54" s="368">
        <f t="shared" si="10"/>
        <v>14</v>
      </c>
      <c r="F54" s="189">
        <v>14</v>
      </c>
      <c r="G54" s="189">
        <v>0</v>
      </c>
      <c r="H54" s="192">
        <f t="shared" si="11"/>
        <v>0</v>
      </c>
      <c r="I54" s="285">
        <v>0</v>
      </c>
      <c r="J54" s="189">
        <v>0</v>
      </c>
      <c r="K54" s="192">
        <f t="shared" si="12"/>
        <v>0</v>
      </c>
      <c r="L54" s="189">
        <v>0</v>
      </c>
      <c r="M54" s="368">
        <f t="shared" si="16"/>
        <v>0</v>
      </c>
      <c r="N54" s="192">
        <f t="shared" si="16"/>
        <v>14</v>
      </c>
      <c r="O54" s="192">
        <f t="shared" si="16"/>
        <v>14</v>
      </c>
      <c r="P54" s="296"/>
      <c r="Q54" s="189"/>
      <c r="R54" s="68"/>
      <c r="S54" s="68"/>
    </row>
    <row r="55" spans="1:19" ht="15.75" customHeight="1">
      <c r="A55" s="189"/>
      <c r="B55" s="360" t="s">
        <v>623</v>
      </c>
      <c r="C55" s="285" t="s">
        <v>710</v>
      </c>
      <c r="D55" s="189">
        <v>0</v>
      </c>
      <c r="E55" s="368">
        <f t="shared" si="10"/>
        <v>50</v>
      </c>
      <c r="F55" s="189">
        <v>50</v>
      </c>
      <c r="G55" s="189">
        <v>0</v>
      </c>
      <c r="H55" s="192">
        <f t="shared" si="11"/>
        <v>0</v>
      </c>
      <c r="I55" s="285">
        <v>0</v>
      </c>
      <c r="J55" s="189">
        <v>0</v>
      </c>
      <c r="K55" s="192">
        <f t="shared" si="12"/>
        <v>0</v>
      </c>
      <c r="L55" s="189">
        <v>0</v>
      </c>
      <c r="M55" s="368">
        <f t="shared" si="16"/>
        <v>0</v>
      </c>
      <c r="N55" s="192">
        <f t="shared" si="16"/>
        <v>50</v>
      </c>
      <c r="O55" s="192">
        <f t="shared" si="16"/>
        <v>50</v>
      </c>
      <c r="P55" s="296"/>
      <c r="Q55" s="189"/>
      <c r="R55" s="68"/>
      <c r="S55" s="68"/>
    </row>
    <row r="56" spans="1:19" ht="15.75" customHeight="1">
      <c r="A56" s="189"/>
      <c r="B56" s="361"/>
      <c r="C56" s="189" t="s">
        <v>448</v>
      </c>
      <c r="D56" s="189"/>
      <c r="E56" s="368"/>
      <c r="F56" s="189"/>
      <c r="G56" s="189"/>
      <c r="H56" s="192"/>
      <c r="I56" s="285"/>
      <c r="J56" s="189"/>
      <c r="K56" s="192"/>
      <c r="L56" s="189"/>
      <c r="M56" s="368"/>
      <c r="N56" s="192"/>
      <c r="O56" s="192"/>
      <c r="P56" s="296"/>
      <c r="Q56" s="189"/>
      <c r="R56" s="68"/>
      <c r="S56" s="68"/>
    </row>
    <row r="57" spans="1:19" ht="15.75" customHeight="1">
      <c r="A57" s="189"/>
      <c r="B57" s="360"/>
      <c r="C57" s="356" t="s">
        <v>254</v>
      </c>
      <c r="D57" s="189"/>
      <c r="E57" s="368"/>
      <c r="F57" s="189"/>
      <c r="G57" s="189"/>
      <c r="H57" s="192"/>
      <c r="I57" s="285"/>
      <c r="J57" s="189"/>
      <c r="K57" s="192"/>
      <c r="L57" s="189"/>
      <c r="M57" s="368"/>
      <c r="N57" s="192"/>
      <c r="O57" s="192"/>
      <c r="P57" s="296"/>
      <c r="Q57" s="189"/>
      <c r="R57" s="68"/>
      <c r="S57" s="68"/>
    </row>
    <row r="58" spans="1:19" ht="15.75" customHeight="1">
      <c r="A58" s="189"/>
      <c r="B58" s="360" t="s">
        <v>621</v>
      </c>
      <c r="C58" s="189" t="s">
        <v>627</v>
      </c>
      <c r="D58" s="189"/>
      <c r="E58" s="368"/>
      <c r="F58" s="189"/>
      <c r="G58" s="189"/>
      <c r="H58" s="192"/>
      <c r="I58" s="285"/>
      <c r="J58" s="189"/>
      <c r="K58" s="192"/>
      <c r="L58" s="189"/>
      <c r="M58" s="368"/>
      <c r="N58" s="192"/>
      <c r="O58" s="192"/>
      <c r="P58" s="296"/>
      <c r="Q58" s="189"/>
      <c r="R58" s="68"/>
      <c r="S58" s="68"/>
    </row>
    <row r="59" spans="1:19" ht="15.75" customHeight="1">
      <c r="A59" s="189"/>
      <c r="B59" s="360"/>
      <c r="C59" s="285" t="s">
        <v>628</v>
      </c>
      <c r="D59" s="189">
        <v>660</v>
      </c>
      <c r="E59" s="368">
        <f aca="true" t="shared" si="17" ref="E59:E64">(D59+F59)</f>
        <v>660</v>
      </c>
      <c r="F59" s="189">
        <v>0</v>
      </c>
      <c r="G59" s="189">
        <v>0</v>
      </c>
      <c r="H59" s="192">
        <f aca="true" t="shared" si="18" ref="H59:H64">(G59+I59)</f>
        <v>0</v>
      </c>
      <c r="I59" s="285">
        <v>0</v>
      </c>
      <c r="J59" s="189">
        <v>0</v>
      </c>
      <c r="K59" s="192">
        <f aca="true" t="shared" si="19" ref="K59:K64">(J59+L59)</f>
        <v>0</v>
      </c>
      <c r="L59" s="189">
        <v>0</v>
      </c>
      <c r="M59" s="368">
        <f aca="true" t="shared" si="20" ref="M59:M64">(D59-G59-J59)</f>
        <v>660</v>
      </c>
      <c r="N59" s="192">
        <f aca="true" t="shared" si="21" ref="N59:N64">(E59-H59-K59)</f>
        <v>660</v>
      </c>
      <c r="O59" s="192">
        <f aca="true" t="shared" si="22" ref="O59:O64">(F59-I59-L59)</f>
        <v>0</v>
      </c>
      <c r="P59" s="296"/>
      <c r="Q59" s="189"/>
      <c r="R59" s="68"/>
      <c r="S59" s="68"/>
    </row>
    <row r="60" spans="1:19" ht="15.75" customHeight="1">
      <c r="A60" s="189"/>
      <c r="B60" s="360"/>
      <c r="C60" s="285" t="s">
        <v>629</v>
      </c>
      <c r="D60" s="189">
        <v>945</v>
      </c>
      <c r="E60" s="368">
        <f t="shared" si="17"/>
        <v>945</v>
      </c>
      <c r="F60" s="189">
        <v>0</v>
      </c>
      <c r="G60" s="189">
        <v>0</v>
      </c>
      <c r="H60" s="192">
        <f t="shared" si="18"/>
        <v>0</v>
      </c>
      <c r="I60" s="285">
        <v>0</v>
      </c>
      <c r="J60" s="189">
        <v>0</v>
      </c>
      <c r="K60" s="192">
        <f t="shared" si="19"/>
        <v>0</v>
      </c>
      <c r="L60" s="189">
        <v>0</v>
      </c>
      <c r="M60" s="368">
        <f t="shared" si="20"/>
        <v>945</v>
      </c>
      <c r="N60" s="192">
        <f t="shared" si="21"/>
        <v>945</v>
      </c>
      <c r="O60" s="192">
        <f t="shared" si="22"/>
        <v>0</v>
      </c>
      <c r="P60" s="296"/>
      <c r="Q60" s="189"/>
      <c r="R60" s="68"/>
      <c r="S60" s="68"/>
    </row>
    <row r="61" spans="1:19" ht="15.75" customHeight="1">
      <c r="A61" s="189"/>
      <c r="B61" s="360" t="s">
        <v>622</v>
      </c>
      <c r="C61" s="285" t="s">
        <v>630</v>
      </c>
      <c r="D61" s="189">
        <v>14000</v>
      </c>
      <c r="E61" s="368">
        <f t="shared" si="17"/>
        <v>13000</v>
      </c>
      <c r="F61" s="189">
        <v>-1000</v>
      </c>
      <c r="G61" s="189">
        <v>0</v>
      </c>
      <c r="H61" s="192">
        <f t="shared" si="18"/>
        <v>0</v>
      </c>
      <c r="I61" s="285">
        <v>0</v>
      </c>
      <c r="J61" s="189">
        <v>0</v>
      </c>
      <c r="K61" s="192">
        <f t="shared" si="19"/>
        <v>0</v>
      </c>
      <c r="L61" s="189">
        <v>0</v>
      </c>
      <c r="M61" s="368">
        <f t="shared" si="20"/>
        <v>14000</v>
      </c>
      <c r="N61" s="192">
        <f t="shared" si="21"/>
        <v>13000</v>
      </c>
      <c r="O61" s="192">
        <f t="shared" si="22"/>
        <v>-1000</v>
      </c>
      <c r="P61" s="296"/>
      <c r="Q61" s="189"/>
      <c r="R61" s="68"/>
      <c r="S61" s="68"/>
    </row>
    <row r="62" spans="1:19" ht="15.75" customHeight="1">
      <c r="A62" s="189"/>
      <c r="B62" s="360" t="s">
        <v>623</v>
      </c>
      <c r="C62" s="285" t="s">
        <v>631</v>
      </c>
      <c r="D62" s="189">
        <v>23</v>
      </c>
      <c r="E62" s="368">
        <f t="shared" si="17"/>
        <v>23</v>
      </c>
      <c r="F62" s="189">
        <v>0</v>
      </c>
      <c r="G62" s="189">
        <v>0</v>
      </c>
      <c r="H62" s="192">
        <f t="shared" si="18"/>
        <v>0</v>
      </c>
      <c r="I62" s="285">
        <v>0</v>
      </c>
      <c r="J62" s="189">
        <v>0</v>
      </c>
      <c r="K62" s="192">
        <f t="shared" si="19"/>
        <v>0</v>
      </c>
      <c r="L62" s="189">
        <v>0</v>
      </c>
      <c r="M62" s="368">
        <f t="shared" si="20"/>
        <v>23</v>
      </c>
      <c r="N62" s="192">
        <f t="shared" si="21"/>
        <v>23</v>
      </c>
      <c r="O62" s="192">
        <f t="shared" si="22"/>
        <v>0</v>
      </c>
      <c r="P62" s="296"/>
      <c r="Q62" s="189"/>
      <c r="R62" s="68"/>
      <c r="S62" s="68"/>
    </row>
    <row r="63" spans="1:19" ht="15.75" customHeight="1">
      <c r="A63" s="189"/>
      <c r="B63" s="360" t="s">
        <v>624</v>
      </c>
      <c r="C63" s="189" t="s">
        <v>208</v>
      </c>
      <c r="D63" s="189">
        <v>3145</v>
      </c>
      <c r="E63" s="368">
        <f t="shared" si="17"/>
        <v>3145</v>
      </c>
      <c r="F63" s="189">
        <v>0</v>
      </c>
      <c r="G63" s="189">
        <v>0</v>
      </c>
      <c r="H63" s="192">
        <f t="shared" si="18"/>
        <v>0</v>
      </c>
      <c r="I63" s="285">
        <v>0</v>
      </c>
      <c r="J63" s="189">
        <v>0</v>
      </c>
      <c r="K63" s="192">
        <f t="shared" si="19"/>
        <v>0</v>
      </c>
      <c r="L63" s="189">
        <v>0</v>
      </c>
      <c r="M63" s="368">
        <f t="shared" si="20"/>
        <v>3145</v>
      </c>
      <c r="N63" s="192">
        <f t="shared" si="21"/>
        <v>3145</v>
      </c>
      <c r="O63" s="192">
        <f t="shared" si="22"/>
        <v>0</v>
      </c>
      <c r="P63" s="296"/>
      <c r="Q63" s="189"/>
      <c r="R63" s="68"/>
      <c r="S63" s="68"/>
    </row>
    <row r="64" spans="1:19" ht="15.75" customHeight="1">
      <c r="A64" s="189"/>
      <c r="B64" s="360" t="s">
        <v>625</v>
      </c>
      <c r="C64" s="285" t="s">
        <v>632</v>
      </c>
      <c r="D64" s="189">
        <v>17</v>
      </c>
      <c r="E64" s="368">
        <f t="shared" si="17"/>
        <v>17</v>
      </c>
      <c r="F64" s="189">
        <v>0</v>
      </c>
      <c r="G64" s="189">
        <v>0</v>
      </c>
      <c r="H64" s="192">
        <f t="shared" si="18"/>
        <v>0</v>
      </c>
      <c r="I64" s="285">
        <v>0</v>
      </c>
      <c r="J64" s="189">
        <v>0</v>
      </c>
      <c r="K64" s="192">
        <f t="shared" si="19"/>
        <v>0</v>
      </c>
      <c r="L64" s="189">
        <v>0</v>
      </c>
      <c r="M64" s="368">
        <f t="shared" si="20"/>
        <v>17</v>
      </c>
      <c r="N64" s="192">
        <f t="shared" si="21"/>
        <v>17</v>
      </c>
      <c r="O64" s="192">
        <f t="shared" si="22"/>
        <v>0</v>
      </c>
      <c r="P64" s="296"/>
      <c r="Q64" s="189"/>
      <c r="R64" s="68"/>
      <c r="S64" s="68"/>
    </row>
    <row r="65" spans="1:19" ht="15.75" customHeight="1">
      <c r="A65" s="189"/>
      <c r="B65" s="360"/>
      <c r="C65" s="285" t="s">
        <v>633</v>
      </c>
      <c r="D65" s="189">
        <v>24</v>
      </c>
      <c r="E65" s="368">
        <f t="shared" si="10"/>
        <v>24</v>
      </c>
      <c r="F65" s="189">
        <v>0</v>
      </c>
      <c r="G65" s="189">
        <v>0</v>
      </c>
      <c r="H65" s="192">
        <f>(G65+I65)</f>
        <v>0</v>
      </c>
      <c r="I65" s="285">
        <v>0</v>
      </c>
      <c r="J65" s="189">
        <v>0</v>
      </c>
      <c r="K65" s="192">
        <f>(J65+L65)</f>
        <v>0</v>
      </c>
      <c r="L65" s="189">
        <v>0</v>
      </c>
      <c r="M65" s="368">
        <f aca="true" t="shared" si="23" ref="M65:O68">(D65-G65-J65)</f>
        <v>24</v>
      </c>
      <c r="N65" s="192">
        <f t="shared" si="23"/>
        <v>24</v>
      </c>
      <c r="O65" s="192">
        <f t="shared" si="23"/>
        <v>0</v>
      </c>
      <c r="P65" s="296"/>
      <c r="Q65" s="189"/>
      <c r="R65" s="68"/>
      <c r="S65" s="68"/>
    </row>
    <row r="66" spans="1:17" s="216" customFormat="1" ht="15.75" customHeight="1">
      <c r="A66" s="189"/>
      <c r="B66" s="360" t="s">
        <v>626</v>
      </c>
      <c r="C66" s="296" t="s">
        <v>703</v>
      </c>
      <c r="D66" s="189">
        <v>173</v>
      </c>
      <c r="E66" s="368">
        <f t="shared" si="10"/>
        <v>173</v>
      </c>
      <c r="F66" s="189">
        <v>0</v>
      </c>
      <c r="G66" s="189">
        <v>0</v>
      </c>
      <c r="H66" s="192">
        <f>(G66+I66)</f>
        <v>0</v>
      </c>
      <c r="I66" s="285">
        <v>0</v>
      </c>
      <c r="J66" s="189">
        <v>0</v>
      </c>
      <c r="K66" s="192">
        <f>(J66+L66)</f>
        <v>0</v>
      </c>
      <c r="L66" s="189">
        <v>0</v>
      </c>
      <c r="M66" s="368">
        <f t="shared" si="23"/>
        <v>173</v>
      </c>
      <c r="N66" s="192">
        <f t="shared" si="23"/>
        <v>173</v>
      </c>
      <c r="O66" s="192">
        <f t="shared" si="23"/>
        <v>0</v>
      </c>
      <c r="P66" s="296"/>
      <c r="Q66" s="189"/>
    </row>
    <row r="67" spans="1:17" s="216" customFormat="1" ht="15.75" customHeight="1">
      <c r="A67" s="189"/>
      <c r="B67" s="360"/>
      <c r="C67" s="296" t="s">
        <v>634</v>
      </c>
      <c r="D67" s="189">
        <v>300</v>
      </c>
      <c r="E67" s="368">
        <f t="shared" si="10"/>
        <v>300</v>
      </c>
      <c r="F67" s="189">
        <v>0</v>
      </c>
      <c r="G67" s="189">
        <v>0</v>
      </c>
      <c r="H67" s="192">
        <f>(G67+I67)</f>
        <v>0</v>
      </c>
      <c r="I67" s="285">
        <v>0</v>
      </c>
      <c r="J67" s="189">
        <v>0</v>
      </c>
      <c r="K67" s="192">
        <f>(J67+L67)</f>
        <v>0</v>
      </c>
      <c r="L67" s="189">
        <v>0</v>
      </c>
      <c r="M67" s="368">
        <f t="shared" si="23"/>
        <v>300</v>
      </c>
      <c r="N67" s="192">
        <f t="shared" si="23"/>
        <v>300</v>
      </c>
      <c r="O67" s="192">
        <f t="shared" si="23"/>
        <v>0</v>
      </c>
      <c r="P67" s="296"/>
      <c r="Q67" s="189"/>
    </row>
    <row r="68" spans="1:19" ht="15.75" customHeight="1">
      <c r="A68" s="189"/>
      <c r="B68" s="360" t="s">
        <v>635</v>
      </c>
      <c r="C68" s="191" t="s">
        <v>440</v>
      </c>
      <c r="D68" s="189">
        <v>100</v>
      </c>
      <c r="E68" s="368">
        <f t="shared" si="10"/>
        <v>100</v>
      </c>
      <c r="F68" s="189">
        <v>0</v>
      </c>
      <c r="G68" s="189">
        <v>0</v>
      </c>
      <c r="H68" s="192">
        <f>(G68+I68)</f>
        <v>0</v>
      </c>
      <c r="I68" s="285">
        <v>0</v>
      </c>
      <c r="J68" s="189">
        <v>0</v>
      </c>
      <c r="K68" s="192">
        <f>(J68+L68)</f>
        <v>0</v>
      </c>
      <c r="L68" s="189">
        <v>0</v>
      </c>
      <c r="M68" s="368">
        <f t="shared" si="23"/>
        <v>100</v>
      </c>
      <c r="N68" s="192">
        <f t="shared" si="23"/>
        <v>100</v>
      </c>
      <c r="O68" s="192">
        <f t="shared" si="23"/>
        <v>0</v>
      </c>
      <c r="P68" s="296"/>
      <c r="Q68" s="189"/>
      <c r="R68" s="68"/>
      <c r="S68" s="68"/>
    </row>
    <row r="69" spans="1:19" ht="15.75" customHeight="1">
      <c r="A69" s="189"/>
      <c r="B69" s="360"/>
      <c r="C69" s="193"/>
      <c r="D69" s="193"/>
      <c r="E69" s="368"/>
      <c r="F69" s="189"/>
      <c r="G69" s="189"/>
      <c r="H69" s="192"/>
      <c r="I69" s="285"/>
      <c r="J69" s="193"/>
      <c r="K69" s="362"/>
      <c r="L69" s="193"/>
      <c r="M69" s="192"/>
      <c r="N69" s="192"/>
      <c r="O69" s="192"/>
      <c r="P69" s="296"/>
      <c r="Q69" s="193"/>
      <c r="R69" s="68"/>
      <c r="S69" s="68"/>
    </row>
    <row r="70" spans="1:19" ht="15.75" customHeight="1">
      <c r="A70" s="206"/>
      <c r="B70" s="369" t="s">
        <v>93</v>
      </c>
      <c r="C70" s="206" t="s">
        <v>552</v>
      </c>
      <c r="D70" s="207">
        <f aca="true" t="shared" si="24" ref="D70:O70">SUM(D23:D69)</f>
        <v>144375</v>
      </c>
      <c r="E70" s="207">
        <f t="shared" si="24"/>
        <v>143994</v>
      </c>
      <c r="F70" s="207">
        <f t="shared" si="24"/>
        <v>-381</v>
      </c>
      <c r="G70" s="207">
        <f t="shared" si="24"/>
        <v>0</v>
      </c>
      <c r="H70" s="207">
        <f t="shared" si="24"/>
        <v>0</v>
      </c>
      <c r="I70" s="207">
        <f t="shared" si="24"/>
        <v>0</v>
      </c>
      <c r="J70" s="207">
        <f t="shared" si="24"/>
        <v>0</v>
      </c>
      <c r="K70" s="207">
        <f t="shared" si="24"/>
        <v>0</v>
      </c>
      <c r="L70" s="207">
        <f t="shared" si="24"/>
        <v>0</v>
      </c>
      <c r="M70" s="207">
        <f t="shared" si="24"/>
        <v>144375</v>
      </c>
      <c r="N70" s="207">
        <f t="shared" si="24"/>
        <v>143994</v>
      </c>
      <c r="O70" s="207">
        <f t="shared" si="24"/>
        <v>-381</v>
      </c>
      <c r="P70" s="296"/>
      <c r="Q70" s="206"/>
      <c r="R70" s="68"/>
      <c r="S70" s="68"/>
    </row>
    <row r="71" spans="1:19" ht="15.75" customHeight="1">
      <c r="A71" s="193" t="s">
        <v>529</v>
      </c>
      <c r="B71" s="360" t="s">
        <v>368</v>
      </c>
      <c r="C71" s="357" t="s">
        <v>504</v>
      </c>
      <c r="D71" s="207">
        <f aca="true" t="shared" si="25" ref="D71:O71">(D20+D70)</f>
        <v>178645</v>
      </c>
      <c r="E71" s="207">
        <f t="shared" si="25"/>
        <v>178264</v>
      </c>
      <c r="F71" s="207">
        <f t="shared" si="25"/>
        <v>-381</v>
      </c>
      <c r="G71" s="207">
        <f t="shared" si="25"/>
        <v>0</v>
      </c>
      <c r="H71" s="207">
        <f t="shared" si="25"/>
        <v>0</v>
      </c>
      <c r="I71" s="207">
        <f t="shared" si="25"/>
        <v>0</v>
      </c>
      <c r="J71" s="207">
        <f t="shared" si="25"/>
        <v>34270</v>
      </c>
      <c r="K71" s="207">
        <f t="shared" si="25"/>
        <v>34270</v>
      </c>
      <c r="L71" s="207">
        <f t="shared" si="25"/>
        <v>0</v>
      </c>
      <c r="M71" s="207">
        <f t="shared" si="25"/>
        <v>144375</v>
      </c>
      <c r="N71" s="207">
        <f t="shared" si="25"/>
        <v>143994</v>
      </c>
      <c r="O71" s="207">
        <f t="shared" si="25"/>
        <v>-381</v>
      </c>
      <c r="P71" s="296"/>
      <c r="Q71" s="206"/>
      <c r="R71" s="68"/>
      <c r="S71" s="68"/>
    </row>
    <row r="72" spans="1:19" ht="15.75" customHeight="1">
      <c r="A72" s="187"/>
      <c r="B72" s="187"/>
      <c r="C72" s="187" t="s">
        <v>556</v>
      </c>
      <c r="D72" s="188">
        <f>(G72+M72)</f>
        <v>144375</v>
      </c>
      <c r="E72" s="188">
        <f>(H72+N72)</f>
        <v>143994</v>
      </c>
      <c r="F72" s="188">
        <f>(I72+O72)</f>
        <v>-381</v>
      </c>
      <c r="G72" s="188">
        <f>(G71)</f>
        <v>0</v>
      </c>
      <c r="H72" s="188">
        <f>(H71)</f>
        <v>0</v>
      </c>
      <c r="I72" s="188">
        <f>(I71)</f>
        <v>0</v>
      </c>
      <c r="J72" s="370">
        <v>0</v>
      </c>
      <c r="K72" s="370">
        <v>0</v>
      </c>
      <c r="L72" s="370">
        <v>0</v>
      </c>
      <c r="M72" s="188">
        <f>(M71-M73)</f>
        <v>144375</v>
      </c>
      <c r="N72" s="188">
        <f>(N71-N73)</f>
        <v>143994</v>
      </c>
      <c r="O72" s="188">
        <f>(O71-O73)</f>
        <v>-381</v>
      </c>
      <c r="P72" s="187"/>
      <c r="Q72" s="187"/>
      <c r="R72" s="68"/>
      <c r="S72" s="68"/>
    </row>
    <row r="73" spans="1:19" ht="15.75" customHeight="1">
      <c r="A73" s="193"/>
      <c r="B73" s="193"/>
      <c r="C73" s="193" t="s">
        <v>557</v>
      </c>
      <c r="D73" s="194">
        <f>(J71)</f>
        <v>34270</v>
      </c>
      <c r="E73" s="194">
        <f>(K71)</f>
        <v>34270</v>
      </c>
      <c r="F73" s="194">
        <f>(L71)</f>
        <v>0</v>
      </c>
      <c r="G73" s="193">
        <v>0</v>
      </c>
      <c r="H73" s="193">
        <v>0</v>
      </c>
      <c r="I73" s="193">
        <v>0</v>
      </c>
      <c r="J73" s="194">
        <f>(J71)</f>
        <v>34270</v>
      </c>
      <c r="K73" s="194">
        <f>(K71)</f>
        <v>34270</v>
      </c>
      <c r="L73" s="194">
        <f>(L71)</f>
        <v>0</v>
      </c>
      <c r="M73" s="366">
        <v>0</v>
      </c>
      <c r="N73" s="366">
        <v>0</v>
      </c>
      <c r="O73" s="366">
        <v>0</v>
      </c>
      <c r="P73" s="193"/>
      <c r="Q73" s="193"/>
      <c r="R73" s="68"/>
      <c r="S73" s="68"/>
    </row>
    <row r="74" spans="1:19" ht="15.75" customHeight="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68"/>
      <c r="S74" s="68"/>
    </row>
    <row r="75" spans="1:19" ht="15.75" customHeight="1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68"/>
      <c r="S75" s="68"/>
    </row>
    <row r="76" spans="1:19" ht="15.75" customHeight="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68"/>
      <c r="S76" s="68"/>
    </row>
    <row r="77" spans="1:19" ht="15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ht="15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15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5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1:19" ht="15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ht="15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1:19" ht="15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1:19" ht="15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ht="15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1:19" ht="15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1:19" ht="15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1:19" ht="15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1:19" ht="15.75" customHeight="1">
      <c r="A89" s="68"/>
      <c r="B89" s="68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68"/>
      <c r="Q89" s="95"/>
      <c r="R89" s="68"/>
      <c r="S89" s="68"/>
    </row>
    <row r="90" spans="1:19" ht="15.75" customHeight="1">
      <c r="A90" s="68"/>
      <c r="B90" s="68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68"/>
      <c r="Q90" s="95"/>
      <c r="R90" s="68"/>
      <c r="S90" s="68"/>
    </row>
    <row r="91" spans="1:19" ht="15.75" customHeight="1">
      <c r="A91" s="68"/>
      <c r="B91" s="68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68"/>
      <c r="Q91" s="95"/>
      <c r="R91" s="68"/>
      <c r="S91" s="68"/>
    </row>
    <row r="92" spans="1:19" ht="15.75" customHeight="1">
      <c r="A92" s="68"/>
      <c r="B92" s="68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68"/>
      <c r="Q92" s="95"/>
      <c r="R92" s="68"/>
      <c r="S92" s="68"/>
    </row>
    <row r="93" spans="1:19" ht="15.75" customHeight="1">
      <c r="A93" s="68"/>
      <c r="B93" s="68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68"/>
      <c r="Q93" s="95"/>
      <c r="R93" s="68"/>
      <c r="S93" s="68"/>
    </row>
    <row r="94" spans="1:19" ht="15.75" customHeight="1">
      <c r="A94" s="68"/>
      <c r="B94" s="68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68"/>
      <c r="Q94" s="95"/>
      <c r="R94" s="68"/>
      <c r="S94" s="68"/>
    </row>
    <row r="95" spans="1:19" ht="15.75" customHeight="1">
      <c r="A95" s="68"/>
      <c r="B95" s="68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68"/>
      <c r="Q95" s="95"/>
      <c r="R95" s="68"/>
      <c r="S95" s="68"/>
    </row>
    <row r="96" spans="1:19" ht="15.75" customHeight="1">
      <c r="A96" s="68"/>
      <c r="B96" s="6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68"/>
      <c r="Q96" s="95"/>
      <c r="R96" s="68"/>
      <c r="S96" s="68"/>
    </row>
    <row r="97" spans="1:19" ht="15.75" customHeight="1">
      <c r="A97" s="68"/>
      <c r="B97" s="68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68"/>
      <c r="Q97" s="95"/>
      <c r="R97" s="68"/>
      <c r="S97" s="68"/>
    </row>
    <row r="98" spans="1:19" ht="15.75" customHeight="1">
      <c r="A98" s="68"/>
      <c r="B98" s="6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68"/>
      <c r="Q98" s="68"/>
      <c r="R98" s="68"/>
      <c r="S98" s="68"/>
    </row>
    <row r="99" spans="1:19" ht="15.75" customHeight="1">
      <c r="A99" s="68"/>
      <c r="B99" s="68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68"/>
      <c r="Q99" s="68"/>
      <c r="R99" s="68"/>
      <c r="S99" s="68"/>
    </row>
    <row r="100" spans="1:19" ht="15.75" customHeight="1">
      <c r="A100" s="68"/>
      <c r="B100" s="6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68"/>
      <c r="Q100" s="68"/>
      <c r="R100" s="68"/>
      <c r="S100" s="68"/>
    </row>
    <row r="101" spans="1:19" ht="15.75" customHeight="1">
      <c r="A101" s="68"/>
      <c r="B101" s="68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68"/>
      <c r="Q101" s="68"/>
      <c r="R101" s="68"/>
      <c r="S101" s="68"/>
    </row>
    <row r="102" spans="1:19" ht="15.75" customHeight="1">
      <c r="A102" s="68"/>
      <c r="B102" s="68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68"/>
      <c r="Q102" s="68"/>
      <c r="R102" s="68"/>
      <c r="S102" s="68"/>
    </row>
    <row r="103" spans="1:19" ht="15.75" customHeight="1">
      <c r="A103" s="68"/>
      <c r="B103" s="68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68"/>
      <c r="Q103" s="68"/>
      <c r="R103" s="68"/>
      <c r="S103" s="68"/>
    </row>
    <row r="104" spans="1:19" ht="15.75" customHeight="1">
      <c r="A104" s="68"/>
      <c r="B104" s="68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68"/>
      <c r="Q104" s="68"/>
      <c r="R104" s="68"/>
      <c r="S104" s="68"/>
    </row>
    <row r="105" spans="1:19" ht="15.75" customHeight="1">
      <c r="A105" s="68"/>
      <c r="B105" s="68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68"/>
      <c r="Q105" s="68"/>
      <c r="R105" s="68"/>
      <c r="S105" s="68"/>
    </row>
    <row r="106" spans="1:19" ht="15.75" customHeight="1">
      <c r="A106" s="68"/>
      <c r="B106" s="68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68"/>
      <c r="Q106" s="68"/>
      <c r="R106" s="68"/>
      <c r="S106" s="68"/>
    </row>
    <row r="107" spans="1:19" ht="15.75" customHeight="1">
      <c r="A107" s="68"/>
      <c r="B107" s="68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68"/>
      <c r="Q107" s="68"/>
      <c r="R107" s="68"/>
      <c r="S107" s="68"/>
    </row>
    <row r="108" spans="1:19" ht="15.75" customHeight="1">
      <c r="A108" s="68"/>
      <c r="B108" s="68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68"/>
      <c r="Q108" s="68"/>
      <c r="R108" s="68"/>
      <c r="S108" s="68"/>
    </row>
    <row r="109" spans="1:19" ht="15.75" customHeight="1">
      <c r="A109" s="68"/>
      <c r="B109" s="68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68"/>
      <c r="Q109" s="68"/>
      <c r="R109" s="68"/>
      <c r="S109" s="68"/>
    </row>
    <row r="110" spans="1:19" ht="15.75" customHeight="1">
      <c r="A110" s="68"/>
      <c r="B110" s="6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68"/>
      <c r="Q110" s="68"/>
      <c r="R110" s="68"/>
      <c r="S110" s="68"/>
    </row>
    <row r="111" spans="1:19" ht="15.75" customHeight="1">
      <c r="A111" s="68"/>
      <c r="B111" s="68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68"/>
      <c r="Q111" s="68"/>
      <c r="R111" s="68"/>
      <c r="S111" s="68"/>
    </row>
    <row r="112" spans="1:19" ht="15.75" customHeight="1">
      <c r="A112" s="68"/>
      <c r="B112" s="68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68"/>
      <c r="Q112" s="68"/>
      <c r="R112" s="68"/>
      <c r="S112" s="68"/>
    </row>
    <row r="113" spans="1:19" ht="15.75" customHeight="1">
      <c r="A113" s="7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7"/>
      <c r="R113" s="7"/>
      <c r="S113" s="7"/>
    </row>
    <row r="114" spans="1:19" ht="15.75" customHeight="1">
      <c r="A114" s="7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7"/>
      <c r="R114" s="7"/>
      <c r="S114" s="7"/>
    </row>
    <row r="115" spans="1:19" ht="15.75" customHeight="1">
      <c r="A115" s="7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7"/>
      <c r="R115" s="7"/>
      <c r="S115" s="7"/>
    </row>
    <row r="116" spans="1:19" ht="15.75" customHeight="1">
      <c r="A116" s="7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7"/>
      <c r="R116" s="7"/>
      <c r="S116" s="7"/>
    </row>
    <row r="117" spans="1:19" ht="15.75" customHeight="1">
      <c r="A117" s="7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7"/>
      <c r="R117" s="7"/>
      <c r="S117" s="7"/>
    </row>
    <row r="118" spans="1:19" ht="15.75" customHeight="1">
      <c r="A118" s="7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7"/>
      <c r="R118" s="7"/>
      <c r="S118" s="7"/>
    </row>
    <row r="119" spans="1:19" ht="15.75" customHeight="1">
      <c r="A119" s="7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7"/>
      <c r="Q119" s="7"/>
      <c r="R119" s="7"/>
      <c r="S119" s="7"/>
    </row>
    <row r="120" spans="1:19" ht="15.75" customHeight="1">
      <c r="A120" s="7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</row>
    <row r="121" spans="1:17" ht="15.75" customHeight="1">
      <c r="A121" s="7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7"/>
    </row>
    <row r="122" spans="1:17" ht="15.75" customHeight="1">
      <c r="A122" s="7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7"/>
      <c r="Q122" s="7"/>
    </row>
    <row r="123" spans="1:17" ht="15.75" customHeight="1">
      <c r="A123" s="7"/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7"/>
      <c r="Q123" s="7"/>
    </row>
    <row r="124" spans="1:17" ht="15.75" customHeight="1">
      <c r="A124" s="7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7"/>
    </row>
    <row r="125" spans="1:17" ht="15.75" customHeight="1">
      <c r="A125" s="7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7"/>
      <c r="Q125" s="7"/>
    </row>
    <row r="126" spans="1:17" ht="15.75" customHeight="1">
      <c r="A126" s="7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7"/>
      <c r="Q126" s="7"/>
    </row>
    <row r="127" spans="3:15" ht="15.7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</sheetData>
  <mergeCells count="2">
    <mergeCell ref="C6:Q6"/>
    <mergeCell ref="C22:Q22"/>
  </mergeCells>
  <printOptions horizontalCentered="1"/>
  <pageMargins left="0.3937007874015748" right="0.3937007874015748" top="0.91" bottom="0.6692913385826772" header="0.31496062992125984" footer="0.3937007874015748"/>
  <pageSetup blackAndWhite="1" horizontalDpi="300" verticalDpi="300" orientation="landscape" paperSize="9" scale="65" r:id="rId1"/>
  <headerFooter alignWithMargins="0">
    <oddHeader>&amp;C&amp;"Times New Roman CE,Normál"&amp;12&amp;P/&amp;N
Egyéb szervezetek támogatása&amp;R&amp;"Times New Roman CE,Normál"&amp;12 sz.önk.rendelethez 
4./a.sz. melléklet
( ezer ft-ban)</oddHeader>
    <oddFooter>&amp;L&amp;"Times New Roman CE,Normál"&amp;D / &amp;T
Ráczné Varga Mária&amp;C&amp;"Times New Roman CE,Normál"&amp;F.xls/&amp;A/ Balogh Réka&amp;R&amp;"Times New Roman CE,Normál"..................../...................oldal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4"/>
  <sheetViews>
    <sheetView view="pageBreakPreview" zoomScale="75" zoomScaleNormal="75" zoomScaleSheetLayoutView="75" workbookViewId="0" topLeftCell="A23">
      <selection activeCell="F45" sqref="F45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8.281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16.00390625" style="0" customWidth="1"/>
  </cols>
  <sheetData>
    <row r="1" spans="1:14" ht="18" customHeight="1">
      <c r="A1" s="386" t="s">
        <v>292</v>
      </c>
      <c r="B1" s="386" t="s">
        <v>292</v>
      </c>
      <c r="C1" s="386" t="s">
        <v>292</v>
      </c>
      <c r="D1" s="371" t="s">
        <v>468</v>
      </c>
      <c r="E1" s="372"/>
      <c r="F1" s="373"/>
      <c r="G1" s="374" t="s">
        <v>524</v>
      </c>
      <c r="H1" s="375"/>
      <c r="I1" s="375"/>
      <c r="J1" s="375"/>
      <c r="K1" s="375"/>
      <c r="L1" s="376"/>
      <c r="M1" s="377"/>
      <c r="N1" s="68"/>
    </row>
    <row r="2" spans="1:14" ht="18" customHeight="1">
      <c r="A2" s="419" t="s">
        <v>469</v>
      </c>
      <c r="B2" s="419" t="s">
        <v>525</v>
      </c>
      <c r="C2" s="419" t="s">
        <v>558</v>
      </c>
      <c r="D2" s="373" t="s">
        <v>473</v>
      </c>
      <c r="E2" s="373"/>
      <c r="F2" s="373"/>
      <c r="G2" s="378" t="s">
        <v>292</v>
      </c>
      <c r="H2" s="379"/>
      <c r="I2" s="379"/>
      <c r="J2" s="379" t="s">
        <v>292</v>
      </c>
      <c r="K2" s="379"/>
      <c r="L2" s="380"/>
      <c r="M2" s="381"/>
      <c r="N2" s="68"/>
    </row>
    <row r="3" spans="1:14" ht="18" customHeight="1">
      <c r="A3" s="419" t="s">
        <v>475</v>
      </c>
      <c r="B3" s="419" t="s">
        <v>528</v>
      </c>
      <c r="C3" s="381"/>
      <c r="D3" s="371" t="s">
        <v>515</v>
      </c>
      <c r="E3" s="372"/>
      <c r="F3" s="373"/>
      <c r="G3" s="382" t="s">
        <v>559</v>
      </c>
      <c r="H3" s="383"/>
      <c r="I3" s="384"/>
      <c r="J3" s="382" t="s">
        <v>560</v>
      </c>
      <c r="K3" s="383"/>
      <c r="L3" s="384"/>
      <c r="M3" s="385" t="s">
        <v>542</v>
      </c>
      <c r="N3" s="68"/>
    </row>
    <row r="4" spans="1:14" ht="18" customHeight="1">
      <c r="A4" s="419" t="s">
        <v>292</v>
      </c>
      <c r="B4" s="419" t="s">
        <v>475</v>
      </c>
      <c r="C4" s="419"/>
      <c r="D4" s="386" t="s">
        <v>211</v>
      </c>
      <c r="E4" s="386" t="s">
        <v>324</v>
      </c>
      <c r="F4" s="386" t="s">
        <v>285</v>
      </c>
      <c r="G4" s="386" t="s">
        <v>324</v>
      </c>
      <c r="H4" s="386" t="s">
        <v>0</v>
      </c>
      <c r="I4" s="386" t="s">
        <v>285</v>
      </c>
      <c r="J4" s="386" t="s">
        <v>324</v>
      </c>
      <c r="K4" s="386" t="s">
        <v>0</v>
      </c>
      <c r="L4" s="386" t="s">
        <v>285</v>
      </c>
      <c r="M4" s="381"/>
      <c r="N4" s="68"/>
    </row>
    <row r="5" spans="1:14" ht="18" customHeight="1">
      <c r="A5" s="388"/>
      <c r="B5" s="420"/>
      <c r="C5" s="389"/>
      <c r="D5" s="388" t="s">
        <v>291</v>
      </c>
      <c r="E5" s="388" t="s">
        <v>291</v>
      </c>
      <c r="F5" s="388" t="s">
        <v>288</v>
      </c>
      <c r="G5" s="388" t="s">
        <v>291</v>
      </c>
      <c r="H5" s="388" t="s">
        <v>291</v>
      </c>
      <c r="I5" s="388" t="s">
        <v>288</v>
      </c>
      <c r="J5" s="388" t="s">
        <v>291</v>
      </c>
      <c r="K5" s="388" t="s">
        <v>291</v>
      </c>
      <c r="L5" s="388" t="s">
        <v>288</v>
      </c>
      <c r="M5" s="389"/>
      <c r="N5" s="68"/>
    </row>
    <row r="6" spans="1:14" ht="18" customHeight="1">
      <c r="A6" s="190" t="s">
        <v>537</v>
      </c>
      <c r="B6" s="390" t="s">
        <v>124</v>
      </c>
      <c r="C6" s="189" t="s">
        <v>562</v>
      </c>
      <c r="D6" s="216">
        <v>2100</v>
      </c>
      <c r="E6" s="188">
        <f aca="true" t="shared" si="0" ref="E6:E36">(D6+F6)</f>
        <v>2100</v>
      </c>
      <c r="F6" s="187">
        <v>0</v>
      </c>
      <c r="G6" s="216"/>
      <c r="H6" s="188">
        <f aca="true" t="shared" si="1" ref="H6:H36">(G6+I6)</f>
        <v>0</v>
      </c>
      <c r="I6" s="187">
        <v>0</v>
      </c>
      <c r="J6" s="188">
        <f aca="true" t="shared" si="2" ref="J6:L9">(D6-G6)</f>
        <v>2100</v>
      </c>
      <c r="K6" s="188">
        <f t="shared" si="2"/>
        <v>2100</v>
      </c>
      <c r="L6" s="188">
        <f t="shared" si="2"/>
        <v>0</v>
      </c>
      <c r="M6" s="187"/>
      <c r="N6" s="68"/>
    </row>
    <row r="7" spans="1:60" ht="18" customHeight="1">
      <c r="A7" s="189"/>
      <c r="B7" s="390" t="s">
        <v>125</v>
      </c>
      <c r="C7" s="189" t="s">
        <v>564</v>
      </c>
      <c r="D7" s="216">
        <v>150280</v>
      </c>
      <c r="E7" s="192">
        <f t="shared" si="0"/>
        <v>150280</v>
      </c>
      <c r="F7" s="189">
        <v>0</v>
      </c>
      <c r="G7" s="216"/>
      <c r="H7" s="192">
        <f t="shared" si="1"/>
        <v>0</v>
      </c>
      <c r="I7" s="189">
        <v>0</v>
      </c>
      <c r="J7" s="192">
        <f t="shared" si="2"/>
        <v>150280</v>
      </c>
      <c r="K7" s="192">
        <f t="shared" si="2"/>
        <v>150280</v>
      </c>
      <c r="L7" s="192">
        <f t="shared" si="2"/>
        <v>0</v>
      </c>
      <c r="M7" s="189"/>
      <c r="N7" s="8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189"/>
      <c r="B8" s="390" t="s">
        <v>126</v>
      </c>
      <c r="C8" s="189" t="s">
        <v>565</v>
      </c>
      <c r="D8" s="216">
        <v>104830</v>
      </c>
      <c r="E8" s="192">
        <f t="shared" si="0"/>
        <v>104830</v>
      </c>
      <c r="F8" s="189">
        <v>0</v>
      </c>
      <c r="G8" s="216"/>
      <c r="H8" s="192">
        <f t="shared" si="1"/>
        <v>0</v>
      </c>
      <c r="I8" s="273">
        <v>0</v>
      </c>
      <c r="J8" s="192">
        <f t="shared" si="2"/>
        <v>104830</v>
      </c>
      <c r="K8" s="192">
        <f t="shared" si="2"/>
        <v>104830</v>
      </c>
      <c r="L8" s="192">
        <f t="shared" si="2"/>
        <v>0</v>
      </c>
      <c r="M8" s="189"/>
      <c r="N8" s="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189"/>
      <c r="B9" s="390" t="s">
        <v>127</v>
      </c>
      <c r="C9" s="189" t="s">
        <v>636</v>
      </c>
      <c r="D9" s="216">
        <v>9257</v>
      </c>
      <c r="E9" s="192">
        <f t="shared" si="0"/>
        <v>9257</v>
      </c>
      <c r="F9" s="189">
        <v>0</v>
      </c>
      <c r="G9" s="216"/>
      <c r="H9" s="192">
        <f t="shared" si="1"/>
        <v>0</v>
      </c>
      <c r="I9" s="189">
        <v>0</v>
      </c>
      <c r="J9" s="192">
        <f t="shared" si="2"/>
        <v>9257</v>
      </c>
      <c r="K9" s="192">
        <f t="shared" si="2"/>
        <v>9257</v>
      </c>
      <c r="L9" s="192">
        <f t="shared" si="2"/>
        <v>0</v>
      </c>
      <c r="M9" s="189"/>
      <c r="N9" s="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189"/>
      <c r="B10" s="390" t="s">
        <v>128</v>
      </c>
      <c r="C10" s="189" t="s">
        <v>121</v>
      </c>
      <c r="D10" s="216">
        <v>235805</v>
      </c>
      <c r="E10" s="192">
        <f t="shared" si="0"/>
        <v>235805</v>
      </c>
      <c r="F10" s="189">
        <v>0</v>
      </c>
      <c r="G10" s="216"/>
      <c r="H10" s="192">
        <f t="shared" si="1"/>
        <v>0</v>
      </c>
      <c r="I10" s="189">
        <v>0</v>
      </c>
      <c r="J10" s="192">
        <f aca="true" t="shared" si="3" ref="J10:J35">(D10-G10)</f>
        <v>235805</v>
      </c>
      <c r="K10" s="192">
        <f aca="true" t="shared" si="4" ref="K10:K35">(E10-H10)</f>
        <v>235805</v>
      </c>
      <c r="L10" s="192">
        <f aca="true" t="shared" si="5" ref="L10:L35">(F10-I10)</f>
        <v>0</v>
      </c>
      <c r="M10" s="189"/>
      <c r="N10" s="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189"/>
      <c r="B11" s="390" t="s">
        <v>129</v>
      </c>
      <c r="C11" s="189" t="s">
        <v>120</v>
      </c>
      <c r="D11" s="216">
        <v>3368</v>
      </c>
      <c r="E11" s="192">
        <f t="shared" si="0"/>
        <v>3368</v>
      </c>
      <c r="F11" s="189">
        <v>0</v>
      </c>
      <c r="G11" s="216"/>
      <c r="H11" s="192">
        <f t="shared" si="1"/>
        <v>0</v>
      </c>
      <c r="I11" s="189">
        <v>0</v>
      </c>
      <c r="J11" s="192">
        <f t="shared" si="3"/>
        <v>3368</v>
      </c>
      <c r="K11" s="192">
        <f t="shared" si="4"/>
        <v>3368</v>
      </c>
      <c r="L11" s="192">
        <f t="shared" si="5"/>
        <v>0</v>
      </c>
      <c r="M11" s="189"/>
      <c r="N11" s="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189"/>
      <c r="B12" s="390" t="s">
        <v>130</v>
      </c>
      <c r="C12" s="189" t="s">
        <v>122</v>
      </c>
      <c r="D12" s="216">
        <v>11484</v>
      </c>
      <c r="E12" s="192">
        <f t="shared" si="0"/>
        <v>11484</v>
      </c>
      <c r="F12" s="189">
        <v>0</v>
      </c>
      <c r="G12" s="216"/>
      <c r="H12" s="192">
        <f t="shared" si="1"/>
        <v>0</v>
      </c>
      <c r="I12" s="189">
        <v>0</v>
      </c>
      <c r="J12" s="192">
        <f t="shared" si="3"/>
        <v>11484</v>
      </c>
      <c r="K12" s="192">
        <f t="shared" si="4"/>
        <v>11484</v>
      </c>
      <c r="L12" s="192">
        <f t="shared" si="5"/>
        <v>0</v>
      </c>
      <c r="M12" s="189"/>
      <c r="N12" s="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189"/>
      <c r="B13" s="390" t="s">
        <v>131</v>
      </c>
      <c r="C13" s="189" t="s">
        <v>123</v>
      </c>
      <c r="D13" s="216">
        <v>153</v>
      </c>
      <c r="E13" s="192">
        <f t="shared" si="0"/>
        <v>153</v>
      </c>
      <c r="F13" s="189">
        <v>0</v>
      </c>
      <c r="G13" s="216"/>
      <c r="H13" s="192">
        <f t="shared" si="1"/>
        <v>0</v>
      </c>
      <c r="I13" s="189">
        <v>0</v>
      </c>
      <c r="J13" s="192">
        <f t="shared" si="3"/>
        <v>153</v>
      </c>
      <c r="K13" s="192">
        <f t="shared" si="4"/>
        <v>153</v>
      </c>
      <c r="L13" s="192">
        <f t="shared" si="5"/>
        <v>0</v>
      </c>
      <c r="M13" s="189"/>
      <c r="N13" s="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189"/>
      <c r="B14" s="390" t="s">
        <v>132</v>
      </c>
      <c r="C14" s="189" t="s">
        <v>566</v>
      </c>
      <c r="D14" s="216">
        <v>10500</v>
      </c>
      <c r="E14" s="192">
        <f t="shared" si="0"/>
        <v>10500</v>
      </c>
      <c r="F14" s="189">
        <v>0</v>
      </c>
      <c r="G14" s="216"/>
      <c r="H14" s="192">
        <f t="shared" si="1"/>
        <v>0</v>
      </c>
      <c r="I14" s="189">
        <v>0</v>
      </c>
      <c r="J14" s="192">
        <f t="shared" si="3"/>
        <v>10500</v>
      </c>
      <c r="K14" s="192">
        <f t="shared" si="4"/>
        <v>10500</v>
      </c>
      <c r="L14" s="192">
        <f t="shared" si="5"/>
        <v>0</v>
      </c>
      <c r="M14" s="189"/>
      <c r="N14" s="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189"/>
      <c r="B15" s="390" t="s">
        <v>134</v>
      </c>
      <c r="C15" s="189" t="s">
        <v>567</v>
      </c>
      <c r="D15" s="216"/>
      <c r="E15" s="192"/>
      <c r="F15" s="189"/>
      <c r="G15" s="216"/>
      <c r="H15" s="192"/>
      <c r="I15" s="189"/>
      <c r="J15" s="192"/>
      <c r="K15" s="192"/>
      <c r="L15" s="192"/>
      <c r="M15" s="189"/>
      <c r="N15" s="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189"/>
      <c r="B16" s="390"/>
      <c r="C16" s="189" t="s">
        <v>171</v>
      </c>
      <c r="D16" s="216">
        <v>36136</v>
      </c>
      <c r="E16" s="192">
        <f t="shared" si="0"/>
        <v>36136</v>
      </c>
      <c r="F16" s="189">
        <v>0</v>
      </c>
      <c r="G16" s="216"/>
      <c r="H16" s="192">
        <f t="shared" si="1"/>
        <v>0</v>
      </c>
      <c r="I16" s="189">
        <v>0</v>
      </c>
      <c r="J16" s="192">
        <f aca="true" t="shared" si="6" ref="J16:L17">(D16-G16)</f>
        <v>36136</v>
      </c>
      <c r="K16" s="192">
        <f t="shared" si="6"/>
        <v>36136</v>
      </c>
      <c r="L16" s="192">
        <f t="shared" si="6"/>
        <v>0</v>
      </c>
      <c r="M16" s="189"/>
      <c r="N16" s="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189"/>
      <c r="B17" s="390"/>
      <c r="C17" s="189" t="s">
        <v>172</v>
      </c>
      <c r="D17" s="216">
        <v>35100</v>
      </c>
      <c r="E17" s="192">
        <f t="shared" si="0"/>
        <v>35100</v>
      </c>
      <c r="F17" s="189">
        <v>0</v>
      </c>
      <c r="G17" s="216"/>
      <c r="H17" s="192">
        <f t="shared" si="1"/>
        <v>0</v>
      </c>
      <c r="I17" s="189">
        <v>0</v>
      </c>
      <c r="J17" s="192">
        <f t="shared" si="6"/>
        <v>35100</v>
      </c>
      <c r="K17" s="192">
        <f t="shared" si="6"/>
        <v>35100</v>
      </c>
      <c r="L17" s="192">
        <f t="shared" si="6"/>
        <v>0</v>
      </c>
      <c r="M17" s="189"/>
      <c r="N17" s="8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189"/>
      <c r="B18" s="390" t="s">
        <v>135</v>
      </c>
      <c r="C18" s="189" t="s">
        <v>568</v>
      </c>
      <c r="D18" s="216">
        <v>57000</v>
      </c>
      <c r="E18" s="192">
        <f>(D18+F18)</f>
        <v>57000</v>
      </c>
      <c r="F18" s="189">
        <v>0</v>
      </c>
      <c r="G18" s="216"/>
      <c r="H18" s="192">
        <f t="shared" si="1"/>
        <v>0</v>
      </c>
      <c r="I18" s="189">
        <v>0</v>
      </c>
      <c r="J18" s="192">
        <f t="shared" si="3"/>
        <v>57000</v>
      </c>
      <c r="K18" s="192">
        <f t="shared" si="4"/>
        <v>57000</v>
      </c>
      <c r="L18" s="192">
        <f t="shared" si="5"/>
        <v>0</v>
      </c>
      <c r="M18" s="189"/>
      <c r="N18" s="8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189"/>
      <c r="B19" s="390" t="s">
        <v>136</v>
      </c>
      <c r="C19" s="189" t="s">
        <v>637</v>
      </c>
      <c r="D19" s="216">
        <v>15000</v>
      </c>
      <c r="E19" s="192">
        <f t="shared" si="0"/>
        <v>15000</v>
      </c>
      <c r="F19" s="189">
        <v>0</v>
      </c>
      <c r="G19" s="216"/>
      <c r="H19" s="192">
        <f t="shared" si="1"/>
        <v>0</v>
      </c>
      <c r="I19" s="189">
        <v>0</v>
      </c>
      <c r="J19" s="192">
        <f t="shared" si="3"/>
        <v>15000</v>
      </c>
      <c r="K19" s="192">
        <f t="shared" si="4"/>
        <v>15000</v>
      </c>
      <c r="L19" s="192">
        <f t="shared" si="5"/>
        <v>0</v>
      </c>
      <c r="M19" s="189"/>
      <c r="N19" s="8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189"/>
      <c r="B20" s="390" t="s">
        <v>137</v>
      </c>
      <c r="C20" s="189" t="s">
        <v>638</v>
      </c>
      <c r="D20" s="216">
        <v>30000</v>
      </c>
      <c r="E20" s="192">
        <f>(D20+F20)</f>
        <v>30000</v>
      </c>
      <c r="F20" s="189">
        <v>0</v>
      </c>
      <c r="G20" s="216"/>
      <c r="H20" s="192"/>
      <c r="I20" s="189"/>
      <c r="J20" s="192"/>
      <c r="K20" s="192"/>
      <c r="L20" s="192"/>
      <c r="M20" s="189"/>
      <c r="N20" s="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189"/>
      <c r="B21" s="390" t="s">
        <v>138</v>
      </c>
      <c r="C21" s="189" t="s">
        <v>569</v>
      </c>
      <c r="D21" s="216"/>
      <c r="E21" s="192"/>
      <c r="F21" s="189"/>
      <c r="G21" s="216"/>
      <c r="H21" s="192"/>
      <c r="I21" s="189"/>
      <c r="J21" s="192"/>
      <c r="K21" s="192"/>
      <c r="L21" s="192"/>
      <c r="M21" s="189"/>
      <c r="N21" s="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189"/>
      <c r="B22" s="390"/>
      <c r="C22" s="189" t="s">
        <v>173</v>
      </c>
      <c r="D22" s="216">
        <v>3100</v>
      </c>
      <c r="E22" s="192">
        <f t="shared" si="0"/>
        <v>2518</v>
      </c>
      <c r="F22" s="189">
        <v>-582</v>
      </c>
      <c r="G22" s="216"/>
      <c r="H22" s="192">
        <f t="shared" si="1"/>
        <v>0</v>
      </c>
      <c r="I22" s="189"/>
      <c r="J22" s="192">
        <f aca="true" t="shared" si="7" ref="J22:L23">(D22-G22)</f>
        <v>3100</v>
      </c>
      <c r="K22" s="192">
        <f t="shared" si="7"/>
        <v>2518</v>
      </c>
      <c r="L22" s="192">
        <f t="shared" si="7"/>
        <v>-582</v>
      </c>
      <c r="M22" s="189"/>
      <c r="N22" s="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189"/>
      <c r="B23" s="390"/>
      <c r="C23" s="189" t="s">
        <v>174</v>
      </c>
      <c r="D23" s="216">
        <v>14000</v>
      </c>
      <c r="E23" s="192">
        <f t="shared" si="0"/>
        <v>14000</v>
      </c>
      <c r="F23" s="189">
        <v>0</v>
      </c>
      <c r="G23" s="216"/>
      <c r="H23" s="192">
        <f t="shared" si="1"/>
        <v>0</v>
      </c>
      <c r="I23" s="189"/>
      <c r="J23" s="192">
        <f t="shared" si="7"/>
        <v>14000</v>
      </c>
      <c r="K23" s="192">
        <f t="shared" si="7"/>
        <v>14000</v>
      </c>
      <c r="L23" s="192">
        <f t="shared" si="7"/>
        <v>0</v>
      </c>
      <c r="M23" s="189"/>
      <c r="N23" s="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189"/>
      <c r="B24" s="390" t="s">
        <v>139</v>
      </c>
      <c r="C24" s="273" t="s">
        <v>570</v>
      </c>
      <c r="D24" s="216">
        <v>16900</v>
      </c>
      <c r="E24" s="192">
        <f t="shared" si="0"/>
        <v>13418</v>
      </c>
      <c r="F24" s="189">
        <v>-3482</v>
      </c>
      <c r="G24" s="216"/>
      <c r="H24" s="192">
        <f t="shared" si="1"/>
        <v>0</v>
      </c>
      <c r="I24" s="189">
        <v>0</v>
      </c>
      <c r="J24" s="192">
        <f t="shared" si="3"/>
        <v>16900</v>
      </c>
      <c r="K24" s="192">
        <f t="shared" si="4"/>
        <v>13418</v>
      </c>
      <c r="L24" s="192">
        <f t="shared" si="5"/>
        <v>-3482</v>
      </c>
      <c r="M24" s="189"/>
      <c r="N24" s="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189"/>
      <c r="B25" s="390" t="s">
        <v>140</v>
      </c>
      <c r="C25" s="189" t="s">
        <v>571</v>
      </c>
      <c r="D25" s="216">
        <v>12000</v>
      </c>
      <c r="E25" s="192">
        <f t="shared" si="0"/>
        <v>12000</v>
      </c>
      <c r="F25" s="189">
        <v>0</v>
      </c>
      <c r="G25" s="216"/>
      <c r="H25" s="192">
        <f t="shared" si="1"/>
        <v>0</v>
      </c>
      <c r="I25" s="189">
        <v>0</v>
      </c>
      <c r="J25" s="192">
        <f t="shared" si="3"/>
        <v>12000</v>
      </c>
      <c r="K25" s="192">
        <f t="shared" si="4"/>
        <v>12000</v>
      </c>
      <c r="L25" s="192">
        <f t="shared" si="5"/>
        <v>0</v>
      </c>
      <c r="M25" s="189"/>
      <c r="N25" s="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189"/>
      <c r="B26" s="390" t="s">
        <v>141</v>
      </c>
      <c r="C26" s="189" t="s">
        <v>572</v>
      </c>
      <c r="D26" s="216">
        <v>20000</v>
      </c>
      <c r="E26" s="192">
        <f t="shared" si="0"/>
        <v>20000</v>
      </c>
      <c r="F26" s="189">
        <v>0</v>
      </c>
      <c r="G26" s="216"/>
      <c r="H26" s="192">
        <f t="shared" si="1"/>
        <v>0</v>
      </c>
      <c r="I26" s="189">
        <v>0</v>
      </c>
      <c r="J26" s="192">
        <f t="shared" si="3"/>
        <v>20000</v>
      </c>
      <c r="K26" s="192">
        <f t="shared" si="4"/>
        <v>20000</v>
      </c>
      <c r="L26" s="192">
        <f t="shared" si="5"/>
        <v>0</v>
      </c>
      <c r="M26" s="189"/>
      <c r="N26" s="8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189"/>
      <c r="B27" s="390" t="s">
        <v>142</v>
      </c>
      <c r="C27" s="189" t="s">
        <v>640</v>
      </c>
      <c r="D27" s="216">
        <v>1000</v>
      </c>
      <c r="E27" s="192">
        <f t="shared" si="0"/>
        <v>758</v>
      </c>
      <c r="F27" s="189">
        <v>-242</v>
      </c>
      <c r="G27" s="216"/>
      <c r="H27" s="192">
        <f t="shared" si="1"/>
        <v>0</v>
      </c>
      <c r="I27" s="189">
        <v>0</v>
      </c>
      <c r="J27" s="192">
        <f t="shared" si="3"/>
        <v>1000</v>
      </c>
      <c r="K27" s="192">
        <f t="shared" si="4"/>
        <v>758</v>
      </c>
      <c r="L27" s="192">
        <f t="shared" si="5"/>
        <v>-242</v>
      </c>
      <c r="M27" s="189"/>
      <c r="N27" s="8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189"/>
      <c r="B28" s="390" t="s">
        <v>143</v>
      </c>
      <c r="C28" s="189" t="s">
        <v>573</v>
      </c>
      <c r="D28" s="216">
        <v>5000</v>
      </c>
      <c r="E28" s="192">
        <f t="shared" si="0"/>
        <v>5000</v>
      </c>
      <c r="F28" s="189">
        <v>0</v>
      </c>
      <c r="G28" s="216"/>
      <c r="H28" s="192">
        <f t="shared" si="1"/>
        <v>0</v>
      </c>
      <c r="I28" s="189">
        <v>0</v>
      </c>
      <c r="J28" s="192">
        <f t="shared" si="3"/>
        <v>5000</v>
      </c>
      <c r="K28" s="192">
        <f t="shared" si="4"/>
        <v>5000</v>
      </c>
      <c r="L28" s="192">
        <f t="shared" si="5"/>
        <v>0</v>
      </c>
      <c r="M28" s="189"/>
      <c r="N28" s="8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189"/>
      <c r="B29" s="390" t="s">
        <v>144</v>
      </c>
      <c r="C29" s="189" t="s">
        <v>574</v>
      </c>
      <c r="D29" s="216">
        <v>6500</v>
      </c>
      <c r="E29" s="192">
        <f t="shared" si="0"/>
        <v>6500</v>
      </c>
      <c r="F29" s="189">
        <v>0</v>
      </c>
      <c r="G29" s="216"/>
      <c r="H29" s="192">
        <f t="shared" si="1"/>
        <v>0</v>
      </c>
      <c r="I29" s="189">
        <v>0</v>
      </c>
      <c r="J29" s="192">
        <f t="shared" si="3"/>
        <v>6500</v>
      </c>
      <c r="K29" s="192">
        <f t="shared" si="4"/>
        <v>6500</v>
      </c>
      <c r="L29" s="192">
        <f t="shared" si="5"/>
        <v>0</v>
      </c>
      <c r="M29" s="189"/>
      <c r="N29" s="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189"/>
      <c r="B30" s="390" t="s">
        <v>145</v>
      </c>
      <c r="C30" s="189" t="s">
        <v>575</v>
      </c>
      <c r="D30" s="216">
        <v>5000</v>
      </c>
      <c r="E30" s="192">
        <f t="shared" si="0"/>
        <v>5000</v>
      </c>
      <c r="F30" s="189">
        <v>0</v>
      </c>
      <c r="G30" s="216"/>
      <c r="H30" s="192">
        <f t="shared" si="1"/>
        <v>0</v>
      </c>
      <c r="I30" s="189">
        <v>0</v>
      </c>
      <c r="J30" s="192">
        <f t="shared" si="3"/>
        <v>5000</v>
      </c>
      <c r="K30" s="192">
        <f t="shared" si="4"/>
        <v>5000</v>
      </c>
      <c r="L30" s="192">
        <f t="shared" si="5"/>
        <v>0</v>
      </c>
      <c r="M30" s="189"/>
      <c r="N30" s="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189"/>
      <c r="B31" s="390" t="s">
        <v>146</v>
      </c>
      <c r="C31" s="189" t="s">
        <v>576</v>
      </c>
      <c r="D31" s="216">
        <v>12000</v>
      </c>
      <c r="E31" s="192">
        <f t="shared" si="0"/>
        <v>12000</v>
      </c>
      <c r="F31" s="189">
        <v>0</v>
      </c>
      <c r="G31" s="216"/>
      <c r="H31" s="192">
        <f t="shared" si="1"/>
        <v>0</v>
      </c>
      <c r="I31" s="189">
        <v>0</v>
      </c>
      <c r="J31" s="192">
        <f t="shared" si="3"/>
        <v>12000</v>
      </c>
      <c r="K31" s="192">
        <f t="shared" si="4"/>
        <v>12000</v>
      </c>
      <c r="L31" s="192">
        <f t="shared" si="5"/>
        <v>0</v>
      </c>
      <c r="M31" s="189"/>
      <c r="N31" s="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189"/>
      <c r="B32" s="390" t="s">
        <v>147</v>
      </c>
      <c r="C32" s="189" t="s">
        <v>577</v>
      </c>
      <c r="D32" s="216">
        <v>3910</v>
      </c>
      <c r="E32" s="192">
        <f t="shared" si="0"/>
        <v>3910</v>
      </c>
      <c r="F32" s="189">
        <v>0</v>
      </c>
      <c r="G32" s="216"/>
      <c r="H32" s="192">
        <f t="shared" si="1"/>
        <v>0</v>
      </c>
      <c r="I32" s="189">
        <v>0</v>
      </c>
      <c r="J32" s="192">
        <f t="shared" si="3"/>
        <v>3910</v>
      </c>
      <c r="K32" s="192">
        <f t="shared" si="4"/>
        <v>3910</v>
      </c>
      <c r="L32" s="192">
        <f t="shared" si="5"/>
        <v>0</v>
      </c>
      <c r="M32" s="189"/>
      <c r="N32" s="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189"/>
      <c r="B33" s="390" t="s">
        <v>148</v>
      </c>
      <c r="C33" s="189" t="s">
        <v>578</v>
      </c>
      <c r="D33" s="216">
        <v>2650</v>
      </c>
      <c r="E33" s="192">
        <f t="shared" si="0"/>
        <v>2650</v>
      </c>
      <c r="F33" s="189">
        <v>0</v>
      </c>
      <c r="G33" s="216"/>
      <c r="H33" s="192">
        <f t="shared" si="1"/>
        <v>0</v>
      </c>
      <c r="I33" s="189">
        <v>0</v>
      </c>
      <c r="J33" s="192">
        <f t="shared" si="3"/>
        <v>2650</v>
      </c>
      <c r="K33" s="192">
        <f t="shared" si="4"/>
        <v>2650</v>
      </c>
      <c r="L33" s="192">
        <f t="shared" si="5"/>
        <v>0</v>
      </c>
      <c r="M33" s="189"/>
      <c r="N33" s="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189"/>
      <c r="B34" s="390" t="s">
        <v>149</v>
      </c>
      <c r="C34" s="189" t="s">
        <v>641</v>
      </c>
      <c r="D34" s="216">
        <v>6500</v>
      </c>
      <c r="E34" s="192">
        <f t="shared" si="0"/>
        <v>6500</v>
      </c>
      <c r="F34" s="189">
        <v>0</v>
      </c>
      <c r="G34" s="216"/>
      <c r="H34" s="192">
        <f t="shared" si="1"/>
        <v>0</v>
      </c>
      <c r="I34" s="189">
        <v>0</v>
      </c>
      <c r="J34" s="192">
        <f t="shared" si="3"/>
        <v>6500</v>
      </c>
      <c r="K34" s="192">
        <f t="shared" si="4"/>
        <v>6500</v>
      </c>
      <c r="L34" s="192">
        <f t="shared" si="5"/>
        <v>0</v>
      </c>
      <c r="M34" s="189"/>
      <c r="N34" s="8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189"/>
      <c r="B35" s="390" t="s">
        <v>152</v>
      </c>
      <c r="C35" s="189" t="s">
        <v>405</v>
      </c>
      <c r="D35" s="216">
        <v>7000</v>
      </c>
      <c r="E35" s="192">
        <f t="shared" si="0"/>
        <v>7000</v>
      </c>
      <c r="F35" s="189">
        <v>0</v>
      </c>
      <c r="G35" s="216"/>
      <c r="H35" s="192">
        <f t="shared" si="1"/>
        <v>0</v>
      </c>
      <c r="I35" s="189">
        <v>0</v>
      </c>
      <c r="J35" s="192">
        <f t="shared" si="3"/>
        <v>7000</v>
      </c>
      <c r="K35" s="192">
        <f t="shared" si="4"/>
        <v>7000</v>
      </c>
      <c r="L35" s="192">
        <f t="shared" si="5"/>
        <v>0</v>
      </c>
      <c r="M35" s="189"/>
      <c r="N35" s="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189"/>
      <c r="B36" s="390" t="s">
        <v>639</v>
      </c>
      <c r="C36" s="189" t="s">
        <v>153</v>
      </c>
      <c r="D36" s="216">
        <v>600</v>
      </c>
      <c r="E36" s="192">
        <f t="shared" si="0"/>
        <v>600</v>
      </c>
      <c r="F36" s="189">
        <v>0</v>
      </c>
      <c r="G36" s="216"/>
      <c r="H36" s="192">
        <f t="shared" si="1"/>
        <v>0</v>
      </c>
      <c r="I36" s="189">
        <v>0</v>
      </c>
      <c r="J36" s="192">
        <f>(D36-G36)</f>
        <v>600</v>
      </c>
      <c r="K36" s="192">
        <f>(E36-H36)</f>
        <v>600</v>
      </c>
      <c r="L36" s="192">
        <f>(F36-I36)</f>
        <v>0</v>
      </c>
      <c r="M36" s="189"/>
      <c r="N36" s="8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189"/>
      <c r="B37" s="360"/>
      <c r="C37" s="189"/>
      <c r="D37" s="216"/>
      <c r="E37" s="192"/>
      <c r="F37" s="189"/>
      <c r="G37" s="216"/>
      <c r="H37" s="192"/>
      <c r="I37" s="189"/>
      <c r="J37" s="192"/>
      <c r="K37" s="192"/>
      <c r="L37" s="192"/>
      <c r="M37" s="189"/>
      <c r="N37" s="8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391" t="s">
        <v>537</v>
      </c>
      <c r="B38" s="392" t="s">
        <v>366</v>
      </c>
      <c r="C38" s="392" t="s">
        <v>536</v>
      </c>
      <c r="D38" s="393">
        <f aca="true" t="shared" si="8" ref="D38:L38">SUM(D6:D37)</f>
        <v>817173</v>
      </c>
      <c r="E38" s="393">
        <f t="shared" si="8"/>
        <v>812867</v>
      </c>
      <c r="F38" s="393">
        <f t="shared" si="8"/>
        <v>-4306</v>
      </c>
      <c r="G38" s="393">
        <f t="shared" si="8"/>
        <v>0</v>
      </c>
      <c r="H38" s="393">
        <f t="shared" si="8"/>
        <v>0</v>
      </c>
      <c r="I38" s="393">
        <f t="shared" si="8"/>
        <v>0</v>
      </c>
      <c r="J38" s="393">
        <f t="shared" si="8"/>
        <v>787173</v>
      </c>
      <c r="K38" s="393">
        <f t="shared" si="8"/>
        <v>782867</v>
      </c>
      <c r="L38" s="393">
        <f t="shared" si="8"/>
        <v>-4306</v>
      </c>
      <c r="M38" s="391"/>
      <c r="N38" s="8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8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187"/>
      <c r="B40" s="359"/>
      <c r="C40" s="394" t="s">
        <v>543</v>
      </c>
      <c r="D40" s="187"/>
      <c r="E40" s="188"/>
      <c r="F40" s="187"/>
      <c r="G40" s="187"/>
      <c r="H40" s="188"/>
      <c r="I40" s="187"/>
      <c r="J40" s="187"/>
      <c r="K40" s="188"/>
      <c r="L40" s="187"/>
      <c r="M40" s="187"/>
      <c r="N40" s="8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190" t="s">
        <v>537</v>
      </c>
      <c r="B41" s="360" t="s">
        <v>175</v>
      </c>
      <c r="C41" s="189" t="s">
        <v>579</v>
      </c>
      <c r="D41" s="189">
        <v>16900</v>
      </c>
      <c r="E41" s="192">
        <f>(D41+F41)</f>
        <v>16900</v>
      </c>
      <c r="F41" s="191">
        <v>0</v>
      </c>
      <c r="G41" s="189">
        <v>16100</v>
      </c>
      <c r="H41" s="192">
        <f>(G41+I41)</f>
        <v>16100</v>
      </c>
      <c r="I41" s="191">
        <v>0</v>
      </c>
      <c r="J41" s="192">
        <f aca="true" t="shared" si="9" ref="J41:L42">(D41-G41)</f>
        <v>800</v>
      </c>
      <c r="K41" s="192">
        <f t="shared" si="9"/>
        <v>800</v>
      </c>
      <c r="L41" s="192">
        <f t="shared" si="9"/>
        <v>0</v>
      </c>
      <c r="M41" s="189"/>
      <c r="N41" s="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93"/>
      <c r="B42" s="360" t="s">
        <v>176</v>
      </c>
      <c r="C42" s="193" t="s">
        <v>581</v>
      </c>
      <c r="D42" s="193">
        <v>7940</v>
      </c>
      <c r="E42" s="194">
        <f>(D42+F42)</f>
        <v>7940</v>
      </c>
      <c r="F42" s="366">
        <v>0</v>
      </c>
      <c r="G42" s="193">
        <v>7560</v>
      </c>
      <c r="H42" s="194">
        <f>(G42+I42)</f>
        <v>7715</v>
      </c>
      <c r="I42" s="366">
        <v>155</v>
      </c>
      <c r="J42" s="192">
        <f t="shared" si="9"/>
        <v>380</v>
      </c>
      <c r="K42" s="192">
        <f t="shared" si="9"/>
        <v>225</v>
      </c>
      <c r="L42" s="192">
        <f t="shared" si="9"/>
        <v>-155</v>
      </c>
      <c r="M42" s="189"/>
      <c r="N42" s="8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395" t="s">
        <v>537</v>
      </c>
      <c r="B43" s="396" t="s">
        <v>368</v>
      </c>
      <c r="C43" s="396" t="s">
        <v>536</v>
      </c>
      <c r="D43" s="397">
        <f>SUM(D41:D42)</f>
        <v>24840</v>
      </c>
      <c r="E43" s="397">
        <f aca="true" t="shared" si="10" ref="E43:L43">SUM(E41:E42)</f>
        <v>24840</v>
      </c>
      <c r="F43" s="398">
        <f t="shared" si="10"/>
        <v>0</v>
      </c>
      <c r="G43" s="397">
        <f>SUM(G41:G42)</f>
        <v>23660</v>
      </c>
      <c r="H43" s="397">
        <f t="shared" si="10"/>
        <v>23815</v>
      </c>
      <c r="I43" s="398">
        <f t="shared" si="10"/>
        <v>155</v>
      </c>
      <c r="J43" s="398">
        <f>SUM(J41:J42)</f>
        <v>1180</v>
      </c>
      <c r="K43" s="398">
        <f t="shared" si="10"/>
        <v>1025</v>
      </c>
      <c r="L43" s="398">
        <f t="shared" si="10"/>
        <v>-155</v>
      </c>
      <c r="M43" s="395"/>
      <c r="N43" s="8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8" customHeight="1">
      <c r="A44" s="387"/>
      <c r="B44" s="399"/>
      <c r="C44" s="392" t="s">
        <v>504</v>
      </c>
      <c r="D44" s="400">
        <f aca="true" t="shared" si="11" ref="D44:L44">(D38+D43)</f>
        <v>842013</v>
      </c>
      <c r="E44" s="400">
        <f t="shared" si="11"/>
        <v>837707</v>
      </c>
      <c r="F44" s="400">
        <f t="shared" si="11"/>
        <v>-4306</v>
      </c>
      <c r="G44" s="400">
        <f t="shared" si="11"/>
        <v>23660</v>
      </c>
      <c r="H44" s="400">
        <f t="shared" si="11"/>
        <v>23815</v>
      </c>
      <c r="I44" s="400">
        <f t="shared" si="11"/>
        <v>155</v>
      </c>
      <c r="J44" s="400">
        <f t="shared" si="11"/>
        <v>788353</v>
      </c>
      <c r="K44" s="400">
        <f t="shared" si="11"/>
        <v>783892</v>
      </c>
      <c r="L44" s="400">
        <f t="shared" si="11"/>
        <v>-4461</v>
      </c>
      <c r="M44" s="391"/>
      <c r="N44" s="8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8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8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8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8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8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8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8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8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68"/>
      <c r="B54" s="68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68"/>
      <c r="B55" s="68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68"/>
      <c r="B56" s="6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68"/>
      <c r="B57" s="6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68"/>
      <c r="B58" s="6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68"/>
      <c r="B59" s="6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68"/>
      <c r="B60" s="6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68"/>
      <c r="B61" s="6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68"/>
      <c r="B62" s="68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68"/>
      <c r="B63" s="68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68"/>
      <c r="B64" s="68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68"/>
      <c r="B65" s="68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68"/>
      <c r="B66" s="68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68"/>
      <c r="B67" s="68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68"/>
      <c r="B68" s="68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68"/>
      <c r="B69" s="68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68"/>
      <c r="B70" s="68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68"/>
      <c r="B71" s="68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68"/>
      <c r="B72" s="68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68"/>
      <c r="B73" s="68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68"/>
      <c r="B74" s="68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68"/>
      <c r="B75" s="68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68"/>
      <c r="B76" s="68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68"/>
      <c r="B77" s="68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68"/>
      <c r="B78" s="68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68"/>
      <c r="B79" s="68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68"/>
      <c r="B80" s="68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68"/>
      <c r="B81" s="68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68"/>
      <c r="B82" s="68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68"/>
      <c r="B83" s="68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68"/>
      <c r="B84" s="68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68"/>
      <c r="B85" s="68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68"/>
      <c r="B86" s="6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68"/>
      <c r="B87" s="68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68"/>
      <c r="B88" s="68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68"/>
      <c r="B89" s="68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68"/>
      <c r="B90" s="68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68"/>
      <c r="B91" s="68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68"/>
      <c r="B92" s="68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:60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</sheetData>
  <printOptions horizontalCentered="1" verticalCentered="1"/>
  <pageMargins left="0.59" right="0.39" top="0.984251968503937" bottom="0.75" header="0.43" footer="0.31"/>
  <pageSetup blackAndWhite="1" horizontalDpi="300" verticalDpi="300" orientation="portrait" paperSize="9" scale="82" r:id="rId1"/>
  <headerFooter alignWithMargins="0">
    <oddHeader>&amp;C&amp;"Times New Roman CE,Normál"&amp;P/&amp;N
Szociálpolitikai feladatok&amp;R&amp;"Times New Roman CE,Normál"sz.önk.rendelethez
4/b. sz. melléklet
( ezer ft-ban)</oddHeader>
    <oddFooter>&amp;L&amp;"Times New Roman CE,Normál"&amp;8&amp;D / &amp;T
Ráczné Varga Mária&amp;C&amp;"Times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1"/>
  <sheetViews>
    <sheetView zoomScaleSheetLayoutView="50" workbookViewId="0" topLeftCell="B1">
      <pane ySplit="3" topLeftCell="BM152" activePane="bottomLeft" state="frozen"/>
      <selection pane="topLeft" activeCell="B1" sqref="B1"/>
      <selection pane="bottomLeft" activeCell="D47" sqref="D47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99"/>
      <c r="B1" s="100" t="s">
        <v>211</v>
      </c>
      <c r="C1" s="473" t="s">
        <v>6</v>
      </c>
      <c r="D1" s="474"/>
      <c r="E1" s="474"/>
      <c r="F1" s="474"/>
      <c r="G1" s="474"/>
      <c r="H1" s="474"/>
      <c r="I1" s="474"/>
      <c r="J1" s="294" t="s">
        <v>197</v>
      </c>
      <c r="K1" s="289" t="s">
        <v>7</v>
      </c>
      <c r="L1" s="100" t="s">
        <v>324</v>
      </c>
      <c r="M1" s="100" t="s">
        <v>285</v>
      </c>
    </row>
    <row r="2" spans="1:13" ht="12.75">
      <c r="A2" s="101" t="s">
        <v>582</v>
      </c>
      <c r="B2" s="101" t="s">
        <v>291</v>
      </c>
      <c r="C2" s="102" t="s">
        <v>8</v>
      </c>
      <c r="D2" s="103" t="s">
        <v>9</v>
      </c>
      <c r="E2" s="102" t="s">
        <v>10</v>
      </c>
      <c r="F2" s="102" t="s">
        <v>11</v>
      </c>
      <c r="G2" s="103" t="s">
        <v>12</v>
      </c>
      <c r="H2" s="102" t="s">
        <v>10</v>
      </c>
      <c r="I2" s="292" t="s">
        <v>13</v>
      </c>
      <c r="J2" s="102" t="s">
        <v>198</v>
      </c>
      <c r="K2" s="290"/>
      <c r="L2" s="101" t="s">
        <v>96</v>
      </c>
      <c r="M2" s="101" t="s">
        <v>14</v>
      </c>
    </row>
    <row r="3" spans="1:13" ht="12.75">
      <c r="A3" s="26"/>
      <c r="B3" s="26" t="s">
        <v>292</v>
      </c>
      <c r="C3" s="105"/>
      <c r="D3" s="105" t="s">
        <v>15</v>
      </c>
      <c r="E3" s="105" t="s">
        <v>15</v>
      </c>
      <c r="F3" s="105" t="s">
        <v>16</v>
      </c>
      <c r="G3" s="106" t="s">
        <v>17</v>
      </c>
      <c r="H3" s="105" t="s">
        <v>18</v>
      </c>
      <c r="I3" s="293" t="s">
        <v>292</v>
      </c>
      <c r="J3" s="105" t="s">
        <v>196</v>
      </c>
      <c r="K3" s="291"/>
      <c r="L3" s="107"/>
      <c r="M3" s="107" t="s">
        <v>288</v>
      </c>
    </row>
    <row r="4" spans="1:13" ht="12.75">
      <c r="A4" s="108" t="s">
        <v>19</v>
      </c>
      <c r="B4" s="18"/>
      <c r="C4" s="23"/>
      <c r="D4" s="23"/>
      <c r="E4" s="23"/>
      <c r="F4" s="23"/>
      <c r="G4" s="23"/>
      <c r="H4" s="23"/>
      <c r="I4" s="23"/>
      <c r="J4" s="23"/>
      <c r="K4" s="23"/>
      <c r="L4" s="101"/>
      <c r="M4" s="101"/>
    </row>
    <row r="5" spans="1:13" ht="12.75">
      <c r="A5" s="109" t="s">
        <v>642</v>
      </c>
      <c r="B5" s="299">
        <v>2150</v>
      </c>
      <c r="C5" s="300"/>
      <c r="D5" s="300"/>
      <c r="E5" s="300"/>
      <c r="F5" s="300"/>
      <c r="G5" s="300"/>
      <c r="H5" s="300"/>
      <c r="I5" s="300">
        <v>-2150</v>
      </c>
      <c r="J5" s="300"/>
      <c r="K5" s="300"/>
      <c r="L5" s="301">
        <f>SUM(B5:K5)</f>
        <v>0</v>
      </c>
      <c r="M5" s="301">
        <f>(L5-B5)</f>
        <v>-2150</v>
      </c>
    </row>
    <row r="6" spans="1:13" ht="12.75">
      <c r="A6" s="109"/>
      <c r="B6" s="299"/>
      <c r="C6" s="300"/>
      <c r="E6" s="300"/>
      <c r="F6" s="300"/>
      <c r="G6" s="300"/>
      <c r="H6" s="300"/>
      <c r="I6" s="300"/>
      <c r="J6" s="300"/>
      <c r="K6" s="300"/>
      <c r="L6" s="301"/>
      <c r="M6" s="301"/>
    </row>
    <row r="7" spans="1:13" ht="12.75">
      <c r="A7" s="9" t="s">
        <v>62</v>
      </c>
      <c r="B7" s="299"/>
      <c r="C7" s="300"/>
      <c r="D7" s="302">
        <f>'[1]célt.a.'!$G$9</f>
        <v>0</v>
      </c>
      <c r="E7" s="300"/>
      <c r="F7" s="303"/>
      <c r="G7" s="303"/>
      <c r="H7" s="300"/>
      <c r="I7" s="300">
        <v>1610</v>
      </c>
      <c r="J7" s="300"/>
      <c r="K7" s="300"/>
      <c r="L7" s="301">
        <f>SUM(B7:K7)</f>
        <v>1610</v>
      </c>
      <c r="M7" s="301">
        <f>(L7-B7)</f>
        <v>1610</v>
      </c>
    </row>
    <row r="8" spans="1:13" ht="12.75">
      <c r="A8" s="110" t="s">
        <v>63</v>
      </c>
      <c r="B8" s="299"/>
      <c r="C8" s="304"/>
      <c r="D8" s="303">
        <f>'[1]célt.a.'!$G$22</f>
        <v>0</v>
      </c>
      <c r="E8" s="300"/>
      <c r="F8" s="303"/>
      <c r="G8" s="303"/>
      <c r="H8" s="300"/>
      <c r="I8" s="300">
        <v>240</v>
      </c>
      <c r="J8" s="300"/>
      <c r="K8" s="300"/>
      <c r="L8" s="301">
        <f>SUM(B8:K8)</f>
        <v>240</v>
      </c>
      <c r="M8" s="301">
        <f>(L8-B8)</f>
        <v>240</v>
      </c>
    </row>
    <row r="9" spans="1:13" ht="12.75">
      <c r="A9" s="110" t="s">
        <v>643</v>
      </c>
      <c r="B9" s="299"/>
      <c r="C9" s="304"/>
      <c r="D9" s="303">
        <f>'[1]célt.a.'!$G$35</f>
        <v>0</v>
      </c>
      <c r="E9" s="300"/>
      <c r="F9" s="303"/>
      <c r="G9" s="303"/>
      <c r="H9" s="300"/>
      <c r="I9" s="300">
        <v>300</v>
      </c>
      <c r="J9" s="300"/>
      <c r="K9" s="300"/>
      <c r="L9" s="301">
        <f>SUM(B9:K9)</f>
        <v>300</v>
      </c>
      <c r="M9" s="301">
        <f>(L9-B9)</f>
        <v>300</v>
      </c>
    </row>
    <row r="10" spans="1:13" ht="12.75">
      <c r="A10" s="109" t="s">
        <v>20</v>
      </c>
      <c r="B10" s="299">
        <v>6200</v>
      </c>
      <c r="C10" s="300"/>
      <c r="D10" s="300"/>
      <c r="E10" s="300"/>
      <c r="F10" s="300"/>
      <c r="G10" s="300"/>
      <c r="H10" s="300"/>
      <c r="I10" s="300">
        <v>-6200</v>
      </c>
      <c r="J10" s="300"/>
      <c r="K10" s="300"/>
      <c r="L10" s="301">
        <f>SUM(B10:K10)</f>
        <v>0</v>
      </c>
      <c r="M10" s="301">
        <f>(L10-B10)</f>
        <v>-6200</v>
      </c>
    </row>
    <row r="11" spans="1:13" ht="12.75">
      <c r="A11" s="109"/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1"/>
      <c r="M11" s="301"/>
    </row>
    <row r="12" spans="1:13" ht="12.75">
      <c r="A12" s="110" t="s">
        <v>718</v>
      </c>
      <c r="B12" s="299"/>
      <c r="C12" s="304"/>
      <c r="D12" s="303">
        <f>'[1]célt.a.'!$N$9</f>
        <v>0</v>
      </c>
      <c r="E12" s="300"/>
      <c r="F12" s="303"/>
      <c r="G12" s="304"/>
      <c r="H12" s="300">
        <v>150</v>
      </c>
      <c r="I12" s="300">
        <f>300+225</f>
        <v>525</v>
      </c>
      <c r="J12" s="300"/>
      <c r="K12" s="300"/>
      <c r="L12" s="301">
        <f aca="true" t="shared" si="0" ref="L12:L22">SUM(B12:K12)</f>
        <v>675</v>
      </c>
      <c r="M12" s="301">
        <f aca="true" t="shared" si="1" ref="M12:M22">(L12-B12)</f>
        <v>675</v>
      </c>
    </row>
    <row r="13" spans="1:13" ht="12.75">
      <c r="A13" s="9" t="s">
        <v>64</v>
      </c>
      <c r="B13" s="299"/>
      <c r="C13" s="300"/>
      <c r="D13" s="303">
        <f>'[1]célt.a.'!$N$15</f>
        <v>0</v>
      </c>
      <c r="E13" s="300"/>
      <c r="F13" s="304"/>
      <c r="G13" s="304"/>
      <c r="H13" s="300"/>
      <c r="I13" s="300">
        <f>150+33-33+108</f>
        <v>258</v>
      </c>
      <c r="J13" s="300"/>
      <c r="K13" s="300"/>
      <c r="L13" s="301">
        <f t="shared" si="0"/>
        <v>258</v>
      </c>
      <c r="M13" s="301">
        <f t="shared" si="1"/>
        <v>258</v>
      </c>
    </row>
    <row r="14" spans="1:13" ht="12.75">
      <c r="A14" s="9" t="s">
        <v>65</v>
      </c>
      <c r="B14" s="300"/>
      <c r="C14" s="300"/>
      <c r="D14" s="303">
        <f>'[1]célt.a.'!$N$22</f>
        <v>0</v>
      </c>
      <c r="E14" s="300"/>
      <c r="F14" s="304"/>
      <c r="G14" s="303"/>
      <c r="H14" s="300"/>
      <c r="I14" s="300">
        <v>400</v>
      </c>
      <c r="J14" s="300"/>
      <c r="K14" s="300"/>
      <c r="L14" s="301">
        <f t="shared" si="0"/>
        <v>400</v>
      </c>
      <c r="M14" s="301">
        <f t="shared" si="1"/>
        <v>400</v>
      </c>
    </row>
    <row r="15" spans="1:13" ht="12.75">
      <c r="A15" s="9" t="s">
        <v>66</v>
      </c>
      <c r="B15" s="299"/>
      <c r="C15" s="304"/>
      <c r="D15" s="303">
        <f>'[1]célt.a.'!$N$29</f>
        <v>0</v>
      </c>
      <c r="E15" s="300"/>
      <c r="F15" s="304"/>
      <c r="G15" s="303"/>
      <c r="H15" s="300">
        <v>100</v>
      </c>
      <c r="I15" s="300">
        <f>220+33</f>
        <v>253</v>
      </c>
      <c r="J15" s="300"/>
      <c r="K15" s="300"/>
      <c r="L15" s="301">
        <f t="shared" si="0"/>
        <v>353</v>
      </c>
      <c r="M15" s="301">
        <f t="shared" si="1"/>
        <v>353</v>
      </c>
    </row>
    <row r="16" spans="1:13" ht="12.75">
      <c r="A16" s="9" t="s">
        <v>67</v>
      </c>
      <c r="B16" s="299"/>
      <c r="C16" s="300"/>
      <c r="D16" s="303">
        <f>'[1]célt.a.'!$N$35</f>
        <v>0</v>
      </c>
      <c r="E16" s="300"/>
      <c r="F16" s="304"/>
      <c r="G16" s="303"/>
      <c r="H16" s="300"/>
      <c r="I16" s="300">
        <v>4880</v>
      </c>
      <c r="J16" s="300"/>
      <c r="K16" s="300"/>
      <c r="L16" s="301">
        <f t="shared" si="0"/>
        <v>4880</v>
      </c>
      <c r="M16" s="301">
        <f t="shared" si="1"/>
        <v>4880</v>
      </c>
    </row>
    <row r="17" spans="1:13" ht="12.75">
      <c r="A17" s="9" t="s">
        <v>441</v>
      </c>
      <c r="B17" s="299"/>
      <c r="C17" s="304"/>
      <c r="D17" s="303">
        <f>'[1]célt.a.'!$N$39</f>
        <v>0</v>
      </c>
      <c r="E17" s="300"/>
      <c r="F17" s="304"/>
      <c r="G17" s="303"/>
      <c r="H17" s="300">
        <v>-300</v>
      </c>
      <c r="I17" s="300">
        <f>250+525-225</f>
        <v>550</v>
      </c>
      <c r="J17" s="300"/>
      <c r="K17" s="300"/>
      <c r="L17" s="301">
        <f t="shared" si="0"/>
        <v>250</v>
      </c>
      <c r="M17" s="301">
        <f t="shared" si="1"/>
        <v>250</v>
      </c>
    </row>
    <row r="18" spans="1:13" ht="12.75">
      <c r="A18" s="9" t="s">
        <v>704</v>
      </c>
      <c r="B18" s="299"/>
      <c r="C18" s="304"/>
      <c r="D18" s="303"/>
      <c r="E18" s="300"/>
      <c r="F18" s="304"/>
      <c r="G18" s="303"/>
      <c r="H18" s="300"/>
      <c r="I18" s="300">
        <f>108-108</f>
        <v>0</v>
      </c>
      <c r="J18" s="300"/>
      <c r="K18" s="300"/>
      <c r="L18" s="301">
        <f>SUM(B18:K18)</f>
        <v>0</v>
      </c>
      <c r="M18" s="301">
        <f>(L18-B18)</f>
        <v>0</v>
      </c>
    </row>
    <row r="19" spans="1:13" ht="12.75">
      <c r="A19" s="9" t="s">
        <v>97</v>
      </c>
      <c r="B19" s="299">
        <v>15000</v>
      </c>
      <c r="C19" s="300"/>
      <c r="D19" s="303"/>
      <c r="E19" s="300">
        <f>-270-219</f>
        <v>-489</v>
      </c>
      <c r="F19" s="304"/>
      <c r="G19" s="303"/>
      <c r="H19" s="300"/>
      <c r="I19" s="300"/>
      <c r="J19" s="300"/>
      <c r="K19" s="300"/>
      <c r="L19" s="301">
        <f>SUM(B19:K19)</f>
        <v>14511</v>
      </c>
      <c r="M19" s="301">
        <f>(L19-B19)</f>
        <v>-489</v>
      </c>
    </row>
    <row r="20" spans="1:13" ht="12.75">
      <c r="A20" s="5" t="s">
        <v>98</v>
      </c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1"/>
      <c r="M20" s="301"/>
    </row>
    <row r="21" spans="1:13" ht="12.75">
      <c r="A21" s="5" t="s">
        <v>644</v>
      </c>
      <c r="B21" s="299">
        <v>5000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1">
        <f t="shared" si="0"/>
        <v>5000</v>
      </c>
      <c r="M21" s="301">
        <f t="shared" si="1"/>
        <v>0</v>
      </c>
    </row>
    <row r="22" spans="1:13" ht="12.75">
      <c r="A22" s="5" t="s">
        <v>99</v>
      </c>
      <c r="B22" s="299">
        <v>20000</v>
      </c>
      <c r="C22" s="300"/>
      <c r="D22" s="300"/>
      <c r="E22" s="300"/>
      <c r="F22" s="300"/>
      <c r="G22" s="300"/>
      <c r="H22" s="300"/>
      <c r="I22" s="300"/>
      <c r="J22" s="300"/>
      <c r="K22" s="306"/>
      <c r="L22" s="301">
        <f t="shared" si="0"/>
        <v>20000</v>
      </c>
      <c r="M22" s="301">
        <f t="shared" si="1"/>
        <v>0</v>
      </c>
    </row>
    <row r="23" spans="1:13" ht="12.75">
      <c r="A23" s="9" t="s">
        <v>100</v>
      </c>
      <c r="B23" s="299">
        <v>10000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1">
        <f>SUM(B23:K23)</f>
        <v>10000</v>
      </c>
      <c r="M23" s="301">
        <f>(L23-B23)</f>
        <v>0</v>
      </c>
    </row>
    <row r="24" spans="1:13" ht="12.75">
      <c r="A24" s="9" t="s">
        <v>645</v>
      </c>
      <c r="B24" s="299">
        <v>11000</v>
      </c>
      <c r="C24" s="300"/>
      <c r="D24" s="302"/>
      <c r="E24" s="300"/>
      <c r="F24" s="300"/>
      <c r="G24" s="300"/>
      <c r="H24" s="300"/>
      <c r="I24" s="300"/>
      <c r="J24" s="300"/>
      <c r="K24" s="300"/>
      <c r="L24" s="301">
        <f>SUM(B24:K24)</f>
        <v>11000</v>
      </c>
      <c r="M24" s="301">
        <f>(L24-B24)</f>
        <v>0</v>
      </c>
    </row>
    <row r="25" spans="1:13" ht="12.75">
      <c r="A25" s="9" t="s">
        <v>133</v>
      </c>
      <c r="B25" s="299">
        <v>3000</v>
      </c>
      <c r="C25" s="300"/>
      <c r="D25" s="302"/>
      <c r="E25" s="300"/>
      <c r="F25" s="300"/>
      <c r="G25" s="300"/>
      <c r="H25" s="300"/>
      <c r="I25" s="300"/>
      <c r="J25" s="300"/>
      <c r="K25" s="300"/>
      <c r="L25" s="301">
        <f>SUM(B25:K25)</f>
        <v>3000</v>
      </c>
      <c r="M25" s="301">
        <f>(L25-B25)</f>
        <v>0</v>
      </c>
    </row>
    <row r="26" spans="1:13" ht="12.75">
      <c r="A26" s="9" t="s">
        <v>178</v>
      </c>
      <c r="B26" s="299">
        <v>700</v>
      </c>
      <c r="C26" s="300"/>
      <c r="D26" s="302"/>
      <c r="E26" s="300"/>
      <c r="F26" s="300"/>
      <c r="G26" s="300"/>
      <c r="H26" s="300"/>
      <c r="I26" s="300"/>
      <c r="J26" s="300"/>
      <c r="K26" s="300"/>
      <c r="L26" s="301">
        <f>SUM(B26:K26)</f>
        <v>700</v>
      </c>
      <c r="M26" s="301">
        <f>(L26-B26)</f>
        <v>0</v>
      </c>
    </row>
    <row r="27" spans="1:13" ht="12.75">
      <c r="A27" s="407"/>
      <c r="B27" s="299"/>
      <c r="C27" s="300"/>
      <c r="D27" s="302"/>
      <c r="E27" s="300"/>
      <c r="F27" s="300"/>
      <c r="G27" s="300"/>
      <c r="H27" s="300"/>
      <c r="I27" s="300"/>
      <c r="J27" s="300"/>
      <c r="K27" s="300"/>
      <c r="L27" s="301"/>
      <c r="M27" s="301"/>
    </row>
    <row r="28" spans="1:13" ht="12.75">
      <c r="A28" s="407" t="s">
        <v>254</v>
      </c>
      <c r="B28" s="299"/>
      <c r="C28" s="300"/>
      <c r="D28" s="302"/>
      <c r="E28" s="300"/>
      <c r="F28" s="302"/>
      <c r="G28" s="300"/>
      <c r="H28" s="300"/>
      <c r="I28" s="300"/>
      <c r="J28" s="300"/>
      <c r="K28" s="300"/>
      <c r="L28" s="301"/>
      <c r="M28" s="301"/>
    </row>
    <row r="29" spans="1:13" ht="12.75">
      <c r="A29" s="110" t="s">
        <v>642</v>
      </c>
      <c r="B29" s="299">
        <v>4295</v>
      </c>
      <c r="C29" s="300"/>
      <c r="D29" s="302"/>
      <c r="E29" s="300"/>
      <c r="F29" s="302"/>
      <c r="G29" s="300"/>
      <c r="H29" s="300"/>
      <c r="I29" s="300"/>
      <c r="J29" s="300"/>
      <c r="K29" s="300"/>
      <c r="L29" s="301">
        <f aca="true" t="shared" si="2" ref="L29:L38">SUM(B29:K29)</f>
        <v>4295</v>
      </c>
      <c r="M29" s="301">
        <f aca="true" t="shared" si="3" ref="M29:M38">(L29-B29)</f>
        <v>0</v>
      </c>
    </row>
    <row r="30" spans="1:13" ht="12.75">
      <c r="A30" s="110" t="s">
        <v>179</v>
      </c>
      <c r="B30" s="299">
        <v>666</v>
      </c>
      <c r="C30" s="300"/>
      <c r="D30" s="302"/>
      <c r="E30" s="300"/>
      <c r="F30" s="302"/>
      <c r="G30" s="300"/>
      <c r="H30" s="300"/>
      <c r="I30" s="300">
        <v>-666</v>
      </c>
      <c r="J30" s="300"/>
      <c r="K30" s="300"/>
      <c r="L30" s="301">
        <f t="shared" si="2"/>
        <v>0</v>
      </c>
      <c r="M30" s="301">
        <f t="shared" si="3"/>
        <v>-666</v>
      </c>
    </row>
    <row r="31" spans="1:13" ht="12.75">
      <c r="A31" s="9" t="s">
        <v>97</v>
      </c>
      <c r="B31" s="299">
        <v>5000</v>
      </c>
      <c r="C31" s="300"/>
      <c r="D31" s="302"/>
      <c r="E31" s="300"/>
      <c r="F31" s="302"/>
      <c r="G31" s="300"/>
      <c r="H31" s="300"/>
      <c r="I31" s="300"/>
      <c r="J31" s="300"/>
      <c r="K31" s="300"/>
      <c r="L31" s="301">
        <f t="shared" si="2"/>
        <v>5000</v>
      </c>
      <c r="M31" s="301">
        <f t="shared" si="3"/>
        <v>0</v>
      </c>
    </row>
    <row r="32" spans="1:13" ht="12.75">
      <c r="A32" s="5" t="s">
        <v>98</v>
      </c>
      <c r="B32" s="299"/>
      <c r="C32" s="300"/>
      <c r="D32" s="302"/>
      <c r="E32" s="300"/>
      <c r="F32" s="302"/>
      <c r="G32" s="300"/>
      <c r="H32" s="300"/>
      <c r="I32" s="300"/>
      <c r="J32" s="300"/>
      <c r="K32" s="300"/>
      <c r="L32" s="301"/>
      <c r="M32" s="301"/>
    </row>
    <row r="33" spans="1:13" ht="12.75">
      <c r="A33" s="5" t="s">
        <v>644</v>
      </c>
      <c r="B33" s="299">
        <v>1952</v>
      </c>
      <c r="C33" s="300"/>
      <c r="D33" s="302"/>
      <c r="E33" s="300"/>
      <c r="F33" s="302"/>
      <c r="G33" s="300"/>
      <c r="H33" s="300"/>
      <c r="I33" s="300"/>
      <c r="J33" s="300"/>
      <c r="K33" s="300"/>
      <c r="L33" s="301">
        <f t="shared" si="2"/>
        <v>1952</v>
      </c>
      <c r="M33" s="301">
        <f t="shared" si="3"/>
        <v>0</v>
      </c>
    </row>
    <row r="34" spans="1:13" ht="12.75">
      <c r="A34" s="9" t="s">
        <v>100</v>
      </c>
      <c r="B34" s="299">
        <v>9609</v>
      </c>
      <c r="C34" s="300">
        <v>-3208</v>
      </c>
      <c r="D34" s="302"/>
      <c r="E34" s="300"/>
      <c r="F34" s="302"/>
      <c r="G34" s="300"/>
      <c r="H34" s="300"/>
      <c r="I34" s="300"/>
      <c r="J34" s="300"/>
      <c r="K34" s="300"/>
      <c r="L34" s="301">
        <f t="shared" si="2"/>
        <v>6401</v>
      </c>
      <c r="M34" s="301">
        <f t="shared" si="3"/>
        <v>-3208</v>
      </c>
    </row>
    <row r="35" spans="1:13" ht="12.75">
      <c r="A35" s="9" t="s">
        <v>406</v>
      </c>
      <c r="B35" s="299">
        <v>1761</v>
      </c>
      <c r="C35" s="300"/>
      <c r="D35" s="302"/>
      <c r="E35" s="300"/>
      <c r="F35" s="302"/>
      <c r="G35" s="300"/>
      <c r="H35" s="300"/>
      <c r="I35" s="300"/>
      <c r="J35" s="300"/>
      <c r="K35" s="300"/>
      <c r="L35" s="301">
        <f>SUM(B35:K35)</f>
        <v>1761</v>
      </c>
      <c r="M35" s="301">
        <f>(L35-B35)</f>
        <v>0</v>
      </c>
    </row>
    <row r="36" spans="1:13" ht="12.75">
      <c r="A36" s="9" t="s">
        <v>177</v>
      </c>
      <c r="B36" s="299">
        <v>3000</v>
      </c>
      <c r="C36" s="300"/>
      <c r="D36" s="302"/>
      <c r="E36" s="300"/>
      <c r="F36" s="302"/>
      <c r="G36" s="300"/>
      <c r="H36" s="300"/>
      <c r="I36" s="300"/>
      <c r="J36" s="300"/>
      <c r="K36" s="300"/>
      <c r="L36" s="301">
        <f>SUM(B36:K36)</f>
        <v>3000</v>
      </c>
      <c r="M36" s="301">
        <f>(L36-B36)</f>
        <v>0</v>
      </c>
    </row>
    <row r="37" spans="1:13" ht="12.75">
      <c r="A37" s="9" t="s">
        <v>133</v>
      </c>
      <c r="B37" s="299">
        <v>939</v>
      </c>
      <c r="C37" s="300"/>
      <c r="D37" s="302"/>
      <c r="E37" s="300"/>
      <c r="F37" s="302"/>
      <c r="G37" s="300"/>
      <c r="H37" s="300"/>
      <c r="I37" s="300"/>
      <c r="J37" s="300"/>
      <c r="K37" s="300"/>
      <c r="L37" s="301">
        <f t="shared" si="2"/>
        <v>939</v>
      </c>
      <c r="M37" s="301">
        <f t="shared" si="3"/>
        <v>0</v>
      </c>
    </row>
    <row r="38" spans="1:13" ht="12.75">
      <c r="A38" s="115" t="s">
        <v>444</v>
      </c>
      <c r="B38" s="299">
        <v>1000</v>
      </c>
      <c r="C38" s="300"/>
      <c r="D38" s="302"/>
      <c r="E38" s="300"/>
      <c r="F38" s="302"/>
      <c r="G38" s="300"/>
      <c r="H38" s="300"/>
      <c r="I38" s="300"/>
      <c r="J38" s="300"/>
      <c r="K38" s="300"/>
      <c r="L38" s="301">
        <f t="shared" si="2"/>
        <v>1000</v>
      </c>
      <c r="M38" s="301">
        <f t="shared" si="3"/>
        <v>0</v>
      </c>
    </row>
    <row r="39" spans="1:13" ht="12.75">
      <c r="A39" s="111" t="s">
        <v>21</v>
      </c>
      <c r="B39" s="307">
        <f>SUM(B5,B10,B19:B38)</f>
        <v>101272</v>
      </c>
      <c r="C39" s="307">
        <f aca="true" t="shared" si="4" ref="C39:K39">SUM(C5:C38)</f>
        <v>-3208</v>
      </c>
      <c r="D39" s="307">
        <f t="shared" si="4"/>
        <v>0</v>
      </c>
      <c r="E39" s="307">
        <f t="shared" si="4"/>
        <v>-489</v>
      </c>
      <c r="F39" s="307">
        <f t="shared" si="4"/>
        <v>0</v>
      </c>
      <c r="G39" s="307">
        <f t="shared" si="4"/>
        <v>0</v>
      </c>
      <c r="H39" s="307">
        <f t="shared" si="4"/>
        <v>-50</v>
      </c>
      <c r="I39" s="307">
        <f t="shared" si="4"/>
        <v>0</v>
      </c>
      <c r="J39" s="307">
        <f t="shared" si="4"/>
        <v>0</v>
      </c>
      <c r="K39" s="307">
        <f t="shared" si="4"/>
        <v>0</v>
      </c>
      <c r="L39" s="307">
        <f>SUM(L5:L38)</f>
        <v>97525</v>
      </c>
      <c r="M39" s="307">
        <f>SUM(M5:M38)</f>
        <v>-3747</v>
      </c>
    </row>
    <row r="40" spans="1:13" ht="12.75">
      <c r="A40" s="7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</row>
    <row r="41" spans="1:13" ht="12.75">
      <c r="A41" s="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</row>
    <row r="42" spans="1:13" ht="12.75">
      <c r="A42" s="423" t="s">
        <v>22</v>
      </c>
      <c r="B42" s="424"/>
      <c r="C42" s="10"/>
      <c r="D42" s="424"/>
      <c r="E42" s="424"/>
      <c r="F42" s="424"/>
      <c r="G42" s="424"/>
      <c r="H42" s="424"/>
      <c r="I42" s="424"/>
      <c r="J42" s="424"/>
      <c r="K42" s="424"/>
      <c r="L42" s="99" t="s">
        <v>292</v>
      </c>
      <c r="M42" s="99" t="s">
        <v>292</v>
      </c>
    </row>
    <row r="43" spans="1:14" ht="12.75">
      <c r="A43" s="109" t="s">
        <v>23</v>
      </c>
      <c r="B43" s="299"/>
      <c r="C43" s="300"/>
      <c r="D43" s="299"/>
      <c r="E43" s="299"/>
      <c r="F43" s="299"/>
      <c r="G43" s="299"/>
      <c r="H43" s="299"/>
      <c r="I43" s="299"/>
      <c r="J43" s="299"/>
      <c r="K43" s="299"/>
      <c r="L43" s="309"/>
      <c r="M43" s="309"/>
      <c r="N43" s="310"/>
    </row>
    <row r="44" spans="1:14" ht="12.75">
      <c r="A44" s="9" t="s">
        <v>44</v>
      </c>
      <c r="B44" s="299">
        <v>1600</v>
      </c>
      <c r="C44" s="300"/>
      <c r="D44" s="302">
        <f>'[1]célt.a.'!$U$65</f>
        <v>0</v>
      </c>
      <c r="E44" s="299"/>
      <c r="F44" s="299"/>
      <c r="G44" s="299"/>
      <c r="H44" s="299"/>
      <c r="I44" s="299"/>
      <c r="J44" s="299"/>
      <c r="K44" s="299"/>
      <c r="L44" s="301">
        <f aca="true" t="shared" si="5" ref="L44:L76">SUM(B44:K44)</f>
        <v>1600</v>
      </c>
      <c r="M44" s="301">
        <f aca="true" t="shared" si="6" ref="M44:M76">(L44-B44)</f>
        <v>0</v>
      </c>
      <c r="N44" s="310"/>
    </row>
    <row r="45" spans="1:14" ht="12.75">
      <c r="A45" s="9" t="s">
        <v>158</v>
      </c>
      <c r="B45" s="299">
        <v>9800</v>
      </c>
      <c r="C45" s="300"/>
      <c r="D45" s="302">
        <f>'[1]célt.a.'!$AB$65</f>
        <v>0</v>
      </c>
      <c r="E45" s="299"/>
      <c r="F45" s="299"/>
      <c r="G45" s="299"/>
      <c r="H45" s="299"/>
      <c r="I45" s="299"/>
      <c r="J45" s="299"/>
      <c r="K45" s="299"/>
      <c r="L45" s="301">
        <f t="shared" si="5"/>
        <v>9800</v>
      </c>
      <c r="M45" s="301">
        <f t="shared" si="6"/>
        <v>0</v>
      </c>
      <c r="N45" s="310"/>
    </row>
    <row r="46" spans="1:14" ht="12.75">
      <c r="A46" s="109" t="s">
        <v>45</v>
      </c>
      <c r="B46" s="299"/>
      <c r="C46" s="300"/>
      <c r="D46" s="302"/>
      <c r="E46" s="299"/>
      <c r="F46" s="299"/>
      <c r="G46" s="299"/>
      <c r="H46" s="299"/>
      <c r="I46" s="299"/>
      <c r="J46" s="299"/>
      <c r="K46" s="299"/>
      <c r="L46" s="301"/>
      <c r="M46" s="301"/>
      <c r="N46" s="310"/>
    </row>
    <row r="47" spans="1:14" ht="12.75">
      <c r="A47" s="18" t="s">
        <v>46</v>
      </c>
      <c r="B47" s="299">
        <v>29160</v>
      </c>
      <c r="C47" s="300">
        <v>-450</v>
      </c>
      <c r="D47" s="302">
        <f>'[1]célt.a.'!$AI$65</f>
        <v>0</v>
      </c>
      <c r="E47" s="299"/>
      <c r="F47" s="299"/>
      <c r="G47" s="299"/>
      <c r="H47" s="299"/>
      <c r="I47" s="299"/>
      <c r="J47" s="299"/>
      <c r="K47" s="299"/>
      <c r="L47" s="301">
        <f t="shared" si="5"/>
        <v>28710</v>
      </c>
      <c r="M47" s="301">
        <f t="shared" si="6"/>
        <v>-450</v>
      </c>
      <c r="N47" s="310"/>
    </row>
    <row r="48" spans="1:14" ht="12.75">
      <c r="A48" s="18" t="s">
        <v>705</v>
      </c>
      <c r="B48" s="299">
        <v>0</v>
      </c>
      <c r="C48" s="300"/>
      <c r="D48" s="302"/>
      <c r="E48" s="299"/>
      <c r="F48" s="299"/>
      <c r="G48" s="299"/>
      <c r="H48" s="299"/>
      <c r="I48" s="299"/>
      <c r="J48" s="299">
        <v>2500</v>
      </c>
      <c r="K48" s="299"/>
      <c r="L48" s="301">
        <f>SUM(B48:K48)</f>
        <v>2500</v>
      </c>
      <c r="M48" s="301">
        <f>(L48-B48)</f>
        <v>2500</v>
      </c>
      <c r="N48" s="310"/>
    </row>
    <row r="49" spans="1:14" ht="12.75">
      <c r="A49" s="18" t="s">
        <v>407</v>
      </c>
      <c r="B49" s="299">
        <v>800</v>
      </c>
      <c r="C49" s="300"/>
      <c r="D49" s="302"/>
      <c r="E49" s="299"/>
      <c r="F49" s="299"/>
      <c r="G49" s="299"/>
      <c r="H49" s="299"/>
      <c r="I49" s="299"/>
      <c r="J49" s="299"/>
      <c r="K49" s="299"/>
      <c r="L49" s="301">
        <f>SUM(B49:K49)</f>
        <v>800</v>
      </c>
      <c r="M49" s="301">
        <f>(L49-B49)</f>
        <v>0</v>
      </c>
      <c r="N49" s="310"/>
    </row>
    <row r="50" spans="1:14" ht="12.75">
      <c r="A50" s="112" t="s">
        <v>47</v>
      </c>
      <c r="B50" s="299"/>
      <c r="C50" s="300"/>
      <c r="D50" s="302"/>
      <c r="E50" s="299"/>
      <c r="F50" s="299"/>
      <c r="G50" s="299"/>
      <c r="H50" s="299"/>
      <c r="I50" s="299"/>
      <c r="J50" s="299"/>
      <c r="K50" s="299"/>
      <c r="L50" s="301"/>
      <c r="M50" s="301"/>
      <c r="N50" s="310"/>
    </row>
    <row r="51" spans="1:14" ht="12.75">
      <c r="A51" s="9" t="s">
        <v>48</v>
      </c>
      <c r="B51" s="299">
        <v>1280</v>
      </c>
      <c r="C51" s="300"/>
      <c r="D51" s="302">
        <f>'[1]célt.a.'!$AP$65</f>
        <v>0</v>
      </c>
      <c r="E51" s="299"/>
      <c r="F51" s="299"/>
      <c r="G51" s="299"/>
      <c r="H51" s="299"/>
      <c r="I51" s="299"/>
      <c r="J51" s="299"/>
      <c r="K51" s="299"/>
      <c r="L51" s="301">
        <f t="shared" si="5"/>
        <v>1280</v>
      </c>
      <c r="M51" s="301">
        <f t="shared" si="6"/>
        <v>0</v>
      </c>
      <c r="N51" s="310"/>
    </row>
    <row r="52" spans="1:14" ht="12.75">
      <c r="A52" s="9" t="s">
        <v>156</v>
      </c>
      <c r="B52" s="299">
        <v>5000</v>
      </c>
      <c r="C52" s="300"/>
      <c r="D52" s="302">
        <f>'[1]célt.a.'!$AW$65</f>
        <v>0</v>
      </c>
      <c r="E52" s="299"/>
      <c r="F52" s="299"/>
      <c r="G52" s="299"/>
      <c r="H52" s="299"/>
      <c r="I52" s="299"/>
      <c r="J52" s="299"/>
      <c r="K52" s="299"/>
      <c r="L52" s="301">
        <f t="shared" si="5"/>
        <v>5000</v>
      </c>
      <c r="M52" s="301">
        <f t="shared" si="6"/>
        <v>0</v>
      </c>
      <c r="N52" s="310"/>
    </row>
    <row r="53" spans="1:14" ht="12.75">
      <c r="A53" s="110" t="s">
        <v>49</v>
      </c>
      <c r="B53" s="299">
        <v>3266</v>
      </c>
      <c r="C53" s="300">
        <v>-160</v>
      </c>
      <c r="D53" s="302">
        <f>'[1]célt.a.'!$BD$65</f>
        <v>-138</v>
      </c>
      <c r="E53" s="299"/>
      <c r="F53" s="299"/>
      <c r="G53" s="299"/>
      <c r="H53" s="299"/>
      <c r="I53" s="299"/>
      <c r="J53" s="299"/>
      <c r="K53" s="299"/>
      <c r="L53" s="301">
        <f t="shared" si="5"/>
        <v>2968</v>
      </c>
      <c r="M53" s="301">
        <f t="shared" si="6"/>
        <v>-298</v>
      </c>
      <c r="N53" s="310"/>
    </row>
    <row r="54" spans="1:14" ht="12.75">
      <c r="A54" s="113" t="s">
        <v>50</v>
      </c>
      <c r="B54" s="299">
        <v>2894</v>
      </c>
      <c r="C54" s="300">
        <v>-255</v>
      </c>
      <c r="D54" s="302">
        <f>'[1]célt.a.'!$BK$65</f>
        <v>0</v>
      </c>
      <c r="E54" s="299"/>
      <c r="F54" s="299"/>
      <c r="G54" s="299"/>
      <c r="H54" s="299"/>
      <c r="I54" s="299"/>
      <c r="J54" s="299"/>
      <c r="K54" s="299"/>
      <c r="L54" s="301">
        <f t="shared" si="5"/>
        <v>2639</v>
      </c>
      <c r="M54" s="301">
        <f t="shared" si="6"/>
        <v>-255</v>
      </c>
      <c r="N54" s="310"/>
    </row>
    <row r="55" spans="1:14" ht="12.75">
      <c r="A55" s="9" t="s">
        <v>646</v>
      </c>
      <c r="B55" s="299">
        <v>20000</v>
      </c>
      <c r="C55" s="300">
        <v>-7551</v>
      </c>
      <c r="D55" s="302">
        <f>'[1]célt.a.'!$BR$65</f>
        <v>0</v>
      </c>
      <c r="E55" s="299"/>
      <c r="F55" s="299"/>
      <c r="G55" s="299"/>
      <c r="H55" s="299"/>
      <c r="I55" s="299"/>
      <c r="J55" s="299"/>
      <c r="K55" s="299"/>
      <c r="L55" s="301">
        <f t="shared" si="5"/>
        <v>12449</v>
      </c>
      <c r="M55" s="301">
        <f t="shared" si="6"/>
        <v>-7551</v>
      </c>
      <c r="N55" s="310"/>
    </row>
    <row r="56" spans="1:14" ht="12.75">
      <c r="A56" s="5" t="s">
        <v>101</v>
      </c>
      <c r="B56" s="299">
        <v>200000</v>
      </c>
      <c r="C56" s="300">
        <v>-960</v>
      </c>
      <c r="D56" s="302">
        <f>'[1]célt.a.'!$BY$65</f>
        <v>0</v>
      </c>
      <c r="E56" s="299"/>
      <c r="F56" s="299"/>
      <c r="G56" s="299"/>
      <c r="H56" s="299"/>
      <c r="I56" s="299"/>
      <c r="J56" s="299"/>
      <c r="K56" s="299"/>
      <c r="L56" s="301">
        <f t="shared" si="5"/>
        <v>199040</v>
      </c>
      <c r="M56" s="301">
        <f t="shared" si="6"/>
        <v>-960</v>
      </c>
      <c r="N56" s="310"/>
    </row>
    <row r="57" spans="1:14" ht="12.75">
      <c r="A57" s="9" t="s">
        <v>102</v>
      </c>
      <c r="B57" s="299">
        <v>68000</v>
      </c>
      <c r="C57" s="300"/>
      <c r="D57" s="302">
        <f>'[1]célt.a.'!$CF$65</f>
        <v>0</v>
      </c>
      <c r="E57" s="299"/>
      <c r="F57" s="299"/>
      <c r="G57" s="299"/>
      <c r="H57" s="299"/>
      <c r="I57" s="299"/>
      <c r="J57" s="299"/>
      <c r="K57" s="299"/>
      <c r="L57" s="301">
        <f t="shared" si="5"/>
        <v>68000</v>
      </c>
      <c r="M57" s="301">
        <f t="shared" si="6"/>
        <v>0</v>
      </c>
      <c r="N57" s="310"/>
    </row>
    <row r="58" spans="1:14" ht="12.75">
      <c r="A58" s="9" t="s">
        <v>647</v>
      </c>
      <c r="B58" s="299">
        <v>15200</v>
      </c>
      <c r="C58" s="300"/>
      <c r="D58" s="302"/>
      <c r="E58" s="299"/>
      <c r="F58" s="299"/>
      <c r="G58" s="299"/>
      <c r="H58" s="299"/>
      <c r="I58" s="299"/>
      <c r="J58" s="299"/>
      <c r="K58" s="299"/>
      <c r="L58" s="301">
        <f>SUM(B58:K58)</f>
        <v>15200</v>
      </c>
      <c r="M58" s="301">
        <f>(L58-B58)</f>
        <v>0</v>
      </c>
      <c r="N58" s="310"/>
    </row>
    <row r="59" spans="1:14" ht="12.75">
      <c r="A59" s="9" t="s">
        <v>103</v>
      </c>
      <c r="B59" s="299">
        <v>2540</v>
      </c>
      <c r="C59" s="300"/>
      <c r="D59" s="302">
        <f>'[1]célt.a.'!$CM$65</f>
        <v>0</v>
      </c>
      <c r="E59" s="299"/>
      <c r="F59" s="299"/>
      <c r="G59" s="299"/>
      <c r="H59" s="299"/>
      <c r="I59" s="299"/>
      <c r="J59" s="299"/>
      <c r="K59" s="299"/>
      <c r="L59" s="301">
        <f t="shared" si="5"/>
        <v>2540</v>
      </c>
      <c r="M59" s="301">
        <f t="shared" si="6"/>
        <v>0</v>
      </c>
      <c r="N59" s="310"/>
    </row>
    <row r="60" spans="1:14" ht="12.75">
      <c r="A60" s="9" t="s">
        <v>104</v>
      </c>
      <c r="B60" s="299">
        <v>1520</v>
      </c>
      <c r="C60" s="300"/>
      <c r="D60" s="302">
        <f>'[1]célt.a.'!$CT$65</f>
        <v>0</v>
      </c>
      <c r="E60" s="299"/>
      <c r="F60" s="299"/>
      <c r="G60" s="299"/>
      <c r="H60" s="299"/>
      <c r="I60" s="299"/>
      <c r="J60" s="299"/>
      <c r="K60" s="299"/>
      <c r="L60" s="301">
        <f t="shared" si="5"/>
        <v>1520</v>
      </c>
      <c r="M60" s="301">
        <f t="shared" si="6"/>
        <v>0</v>
      </c>
      <c r="N60" s="310"/>
    </row>
    <row r="61" spans="1:14" ht="12.75">
      <c r="A61" s="112" t="s">
        <v>51</v>
      </c>
      <c r="B61" s="299"/>
      <c r="C61" s="300"/>
      <c r="D61" s="302"/>
      <c r="E61" s="299"/>
      <c r="F61" s="299"/>
      <c r="G61" s="299"/>
      <c r="H61" s="299"/>
      <c r="I61" s="299"/>
      <c r="J61" s="299"/>
      <c r="K61" s="299"/>
      <c r="L61" s="301"/>
      <c r="M61" s="301"/>
      <c r="N61" s="310"/>
    </row>
    <row r="62" spans="1:14" ht="12.75">
      <c r="A62" s="9" t="s">
        <v>52</v>
      </c>
      <c r="B62" s="299">
        <v>1670</v>
      </c>
      <c r="C62" s="300"/>
      <c r="D62" s="302">
        <f>'[1]célt.a.'!$DA$65</f>
        <v>0</v>
      </c>
      <c r="E62" s="299"/>
      <c r="F62" s="299"/>
      <c r="G62" s="299"/>
      <c r="H62" s="299"/>
      <c r="I62" s="299"/>
      <c r="J62" s="299"/>
      <c r="K62" s="299"/>
      <c r="L62" s="301">
        <f t="shared" si="5"/>
        <v>1670</v>
      </c>
      <c r="M62" s="301">
        <f t="shared" si="6"/>
        <v>0</v>
      </c>
      <c r="N62" s="310"/>
    </row>
    <row r="63" spans="1:14" ht="12.75">
      <c r="A63" s="9" t="s">
        <v>53</v>
      </c>
      <c r="B63" s="299">
        <v>2660</v>
      </c>
      <c r="C63" s="300"/>
      <c r="D63" s="302">
        <f>'[1]célt.a.'!$DH$65</f>
        <v>0</v>
      </c>
      <c r="E63" s="299"/>
      <c r="F63" s="299"/>
      <c r="G63" s="299"/>
      <c r="H63" s="299"/>
      <c r="I63" s="299"/>
      <c r="J63" s="311"/>
      <c r="K63" s="299"/>
      <c r="L63" s="301">
        <f t="shared" si="5"/>
        <v>2660</v>
      </c>
      <c r="M63" s="301">
        <f t="shared" si="6"/>
        <v>0</v>
      </c>
      <c r="N63" s="310"/>
    </row>
    <row r="64" spans="1:14" ht="12.75">
      <c r="A64" s="9" t="s">
        <v>54</v>
      </c>
      <c r="B64" s="299">
        <v>450</v>
      </c>
      <c r="C64" s="300">
        <v>-55</v>
      </c>
      <c r="D64" s="302">
        <f>'[1]célt.a.'!$DO$65</f>
        <v>0</v>
      </c>
      <c r="E64" s="299"/>
      <c r="F64" s="299"/>
      <c r="G64" s="299"/>
      <c r="H64" s="299"/>
      <c r="I64" s="299"/>
      <c r="J64" s="299"/>
      <c r="K64" s="299"/>
      <c r="L64" s="301">
        <f t="shared" si="5"/>
        <v>395</v>
      </c>
      <c r="M64" s="301">
        <f t="shared" si="6"/>
        <v>-55</v>
      </c>
      <c r="N64" s="310"/>
    </row>
    <row r="65" spans="1:14" ht="12.75">
      <c r="A65" s="9" t="s">
        <v>118</v>
      </c>
      <c r="B65" s="299">
        <v>1050</v>
      </c>
      <c r="C65" s="300"/>
      <c r="D65" s="302"/>
      <c r="E65" s="299"/>
      <c r="F65" s="299"/>
      <c r="G65" s="299"/>
      <c r="H65" s="299"/>
      <c r="I65" s="299"/>
      <c r="J65" s="299"/>
      <c r="K65" s="299"/>
      <c r="L65" s="301">
        <f>SUM(B65:K65)</f>
        <v>1050</v>
      </c>
      <c r="M65" s="301">
        <f>(L65-B65)</f>
        <v>0</v>
      </c>
      <c r="N65" s="310"/>
    </row>
    <row r="66" spans="1:14" ht="12.75">
      <c r="A66" s="9" t="s">
        <v>55</v>
      </c>
      <c r="B66" s="299">
        <v>1540</v>
      </c>
      <c r="C66" s="300"/>
      <c r="D66" s="302">
        <f>'[1]célt.a.'!$DV$65</f>
        <v>0</v>
      </c>
      <c r="E66" s="299"/>
      <c r="F66" s="299"/>
      <c r="G66" s="299"/>
      <c r="H66" s="299"/>
      <c r="I66" s="299"/>
      <c r="J66" s="299"/>
      <c r="K66" s="299"/>
      <c r="L66" s="301">
        <f t="shared" si="5"/>
        <v>1540</v>
      </c>
      <c r="M66" s="301">
        <f t="shared" si="6"/>
        <v>0</v>
      </c>
      <c r="N66" s="310"/>
    </row>
    <row r="67" spans="1:14" ht="12.75">
      <c r="A67" s="5" t="s">
        <v>105</v>
      </c>
      <c r="B67" s="299">
        <v>9500</v>
      </c>
      <c r="C67" s="300">
        <v>-1585</v>
      </c>
      <c r="D67" s="302">
        <f>'[1]célt.a.'!$EC$65</f>
        <v>0</v>
      </c>
      <c r="E67" s="299"/>
      <c r="F67" s="299"/>
      <c r="G67" s="299"/>
      <c r="H67" s="299"/>
      <c r="I67" s="299"/>
      <c r="J67" s="299"/>
      <c r="K67" s="299"/>
      <c r="L67" s="301">
        <f t="shared" si="5"/>
        <v>7915</v>
      </c>
      <c r="M67" s="301">
        <f t="shared" si="6"/>
        <v>-1585</v>
      </c>
      <c r="N67" s="310"/>
    </row>
    <row r="68" spans="1:14" ht="12.75">
      <c r="A68" s="110" t="s">
        <v>106</v>
      </c>
      <c r="B68" s="299">
        <v>4000</v>
      </c>
      <c r="C68" s="300"/>
      <c r="D68" s="302">
        <f>'[1]célt.a.'!$EJ$65</f>
        <v>0</v>
      </c>
      <c r="E68" s="299"/>
      <c r="F68" s="299"/>
      <c r="G68" s="299"/>
      <c r="H68" s="299"/>
      <c r="I68" s="299"/>
      <c r="J68" s="299"/>
      <c r="K68" s="299"/>
      <c r="L68" s="301">
        <f t="shared" si="5"/>
        <v>4000</v>
      </c>
      <c r="M68" s="301">
        <f t="shared" si="6"/>
        <v>0</v>
      </c>
      <c r="N68" s="310"/>
    </row>
    <row r="69" spans="1:14" ht="12.75">
      <c r="A69" s="109" t="s">
        <v>107</v>
      </c>
      <c r="B69" s="313"/>
      <c r="C69" s="300"/>
      <c r="D69" s="302"/>
      <c r="E69" s="299"/>
      <c r="F69" s="299"/>
      <c r="G69" s="299"/>
      <c r="H69" s="299"/>
      <c r="I69" s="299"/>
      <c r="J69" s="299"/>
      <c r="K69" s="299"/>
      <c r="L69" s="301"/>
      <c r="M69" s="301"/>
      <c r="N69" s="310"/>
    </row>
    <row r="70" spans="1:14" ht="12.75">
      <c r="A70" s="110" t="s">
        <v>408</v>
      </c>
      <c r="B70" s="313">
        <v>260</v>
      </c>
      <c r="C70" s="300"/>
      <c r="D70" s="302">
        <f>'[1]célt.a.'!$EQ$65</f>
        <v>0</v>
      </c>
      <c r="E70" s="299"/>
      <c r="F70" s="299"/>
      <c r="G70" s="299"/>
      <c r="H70" s="299"/>
      <c r="I70" s="299"/>
      <c r="J70" s="299"/>
      <c r="K70" s="299"/>
      <c r="L70" s="301">
        <f>SUM(B70:K70)</f>
        <v>260</v>
      </c>
      <c r="M70" s="301">
        <f>(L70-B70)</f>
        <v>0</v>
      </c>
      <c r="N70" s="310"/>
    </row>
    <row r="71" spans="1:14" ht="12.75">
      <c r="A71" s="110" t="s">
        <v>409</v>
      </c>
      <c r="B71" s="313">
        <v>450</v>
      </c>
      <c r="C71" s="300">
        <v>-397</v>
      </c>
      <c r="D71" s="302">
        <f>'[1]célt.a.'!$EX$65</f>
        <v>0</v>
      </c>
      <c r="E71" s="299"/>
      <c r="F71" s="299"/>
      <c r="G71" s="299"/>
      <c r="H71" s="299"/>
      <c r="I71" s="299"/>
      <c r="J71" s="299"/>
      <c r="K71" s="299"/>
      <c r="L71" s="301">
        <f>SUM(B71:K71)</f>
        <v>53</v>
      </c>
      <c r="M71" s="301">
        <f>(L71-B71)</f>
        <v>-397</v>
      </c>
      <c r="N71" s="310"/>
    </row>
    <row r="72" spans="1:14" ht="12.75">
      <c r="A72" s="110" t="s">
        <v>108</v>
      </c>
      <c r="B72" s="313">
        <v>150</v>
      </c>
      <c r="C72" s="300"/>
      <c r="D72" s="302">
        <f>'[1]célt.a.'!$FL$65</f>
        <v>0</v>
      </c>
      <c r="E72" s="299"/>
      <c r="F72" s="299"/>
      <c r="G72" s="299"/>
      <c r="H72" s="299"/>
      <c r="I72" s="299"/>
      <c r="J72" s="299"/>
      <c r="K72" s="299"/>
      <c r="L72" s="301">
        <f>SUM(B72:K72)</f>
        <v>150</v>
      </c>
      <c r="M72" s="301">
        <f>(L72-B72)</f>
        <v>0</v>
      </c>
      <c r="N72" s="310"/>
    </row>
    <row r="73" spans="1:14" ht="12.75">
      <c r="A73" s="114" t="s">
        <v>56</v>
      </c>
      <c r="B73" s="299">
        <v>25000</v>
      </c>
      <c r="C73" s="300"/>
      <c r="D73" s="302">
        <f>'[1]célt.a.'!$FS$65</f>
        <v>0</v>
      </c>
      <c r="E73" s="299"/>
      <c r="F73" s="299"/>
      <c r="G73" s="299"/>
      <c r="H73" s="299"/>
      <c r="I73" s="299"/>
      <c r="J73" s="299"/>
      <c r="K73" s="299"/>
      <c r="L73" s="301">
        <f t="shared" si="5"/>
        <v>25000</v>
      </c>
      <c r="M73" s="301">
        <f t="shared" si="6"/>
        <v>0</v>
      </c>
      <c r="N73" s="310"/>
    </row>
    <row r="74" spans="1:14" ht="12.75">
      <c r="A74" s="114" t="s">
        <v>57</v>
      </c>
      <c r="B74" s="299">
        <v>2940</v>
      </c>
      <c r="C74" s="300"/>
      <c r="D74" s="302">
        <f>'[1]célt.a.'!$FZ$65</f>
        <v>0</v>
      </c>
      <c r="E74" s="299"/>
      <c r="F74" s="299"/>
      <c r="G74" s="299"/>
      <c r="H74" s="299"/>
      <c r="I74" s="299"/>
      <c r="J74" s="299"/>
      <c r="K74" s="299"/>
      <c r="L74" s="301">
        <f t="shared" si="5"/>
        <v>2940</v>
      </c>
      <c r="M74" s="301">
        <f t="shared" si="6"/>
        <v>0</v>
      </c>
      <c r="N74" s="310"/>
    </row>
    <row r="75" spans="1:14" ht="12.75">
      <c r="A75" s="114" t="s">
        <v>109</v>
      </c>
      <c r="B75" s="299">
        <v>4050</v>
      </c>
      <c r="C75" s="300"/>
      <c r="D75" s="302">
        <f>'[1]célt.a.'!$GG$65</f>
        <v>0</v>
      </c>
      <c r="E75" s="299"/>
      <c r="F75" s="299"/>
      <c r="G75" s="299"/>
      <c r="H75" s="299"/>
      <c r="I75" s="299"/>
      <c r="J75" s="299"/>
      <c r="K75" s="299"/>
      <c r="L75" s="301">
        <f t="shared" si="5"/>
        <v>4050</v>
      </c>
      <c r="M75" s="301">
        <f t="shared" si="6"/>
        <v>0</v>
      </c>
      <c r="N75" s="310"/>
    </row>
    <row r="76" spans="1:14" ht="12.75">
      <c r="A76" s="115" t="s">
        <v>180</v>
      </c>
      <c r="B76" s="299">
        <v>1500</v>
      </c>
      <c r="C76" s="300"/>
      <c r="D76" s="302">
        <f>'[1]célt.a.'!$GN$65</f>
        <v>0</v>
      </c>
      <c r="E76" s="299"/>
      <c r="F76" s="299"/>
      <c r="G76" s="299"/>
      <c r="H76" s="299"/>
      <c r="I76" s="299"/>
      <c r="J76" s="299"/>
      <c r="K76" s="299"/>
      <c r="L76" s="301">
        <f t="shared" si="5"/>
        <v>1500</v>
      </c>
      <c r="M76" s="301">
        <f t="shared" si="6"/>
        <v>0</v>
      </c>
      <c r="N76" s="310"/>
    </row>
    <row r="77" spans="1:14" ht="12.75">
      <c r="A77" s="288" t="s">
        <v>110</v>
      </c>
      <c r="B77" s="314">
        <v>2150</v>
      </c>
      <c r="C77" s="315">
        <v>-475</v>
      </c>
      <c r="D77" s="316">
        <f>'[1]célt.a.'!$GU$65</f>
        <v>0</v>
      </c>
      <c r="E77" s="314"/>
      <c r="F77" s="314"/>
      <c r="G77" s="314"/>
      <c r="H77" s="314"/>
      <c r="I77" s="314"/>
      <c r="J77" s="314"/>
      <c r="K77" s="314"/>
      <c r="L77" s="317">
        <f>SUM(B77:K77)</f>
        <v>1675</v>
      </c>
      <c r="M77" s="317">
        <f>(L77-B77)</f>
        <v>-475</v>
      </c>
      <c r="N77" s="310"/>
    </row>
    <row r="78" spans="1:13" ht="12.75">
      <c r="A78" s="9" t="s">
        <v>111</v>
      </c>
      <c r="B78" s="300"/>
      <c r="C78" s="402"/>
      <c r="D78" s="318"/>
      <c r="E78" s="402"/>
      <c r="F78" s="402"/>
      <c r="G78" s="402"/>
      <c r="H78" s="402"/>
      <c r="I78" s="402"/>
      <c r="J78" s="402"/>
      <c r="K78" s="402"/>
      <c r="L78" s="301"/>
      <c r="M78" s="301"/>
    </row>
    <row r="79" spans="1:13" ht="12.75">
      <c r="A79" s="112" t="s">
        <v>648</v>
      </c>
      <c r="B79" s="300"/>
      <c r="C79" s="402"/>
      <c r="D79" s="318"/>
      <c r="E79" s="402"/>
      <c r="F79" s="402"/>
      <c r="G79" s="402"/>
      <c r="H79" s="402"/>
      <c r="I79" s="402"/>
      <c r="J79" s="402"/>
      <c r="K79" s="402"/>
      <c r="L79" s="301"/>
      <c r="M79" s="301"/>
    </row>
    <row r="80" spans="1:13" ht="12.75">
      <c r="A80" s="9" t="s">
        <v>112</v>
      </c>
      <c r="B80" s="300">
        <v>11000</v>
      </c>
      <c r="C80" s="402"/>
      <c r="D80" s="318"/>
      <c r="E80" s="402"/>
      <c r="F80" s="402"/>
      <c r="G80" s="402"/>
      <c r="H80" s="402"/>
      <c r="I80" s="402"/>
      <c r="J80" s="402"/>
      <c r="K80" s="402"/>
      <c r="L80" s="301">
        <f aca="true" t="shared" si="7" ref="L80:L104">SUM(B80:K80)</f>
        <v>11000</v>
      </c>
      <c r="M80" s="301">
        <f aca="true" t="shared" si="8" ref="M80:M104">(L80-B80)</f>
        <v>0</v>
      </c>
    </row>
    <row r="81" spans="1:13" ht="12.75">
      <c r="A81" s="9" t="s">
        <v>113</v>
      </c>
      <c r="B81" s="300">
        <v>8000</v>
      </c>
      <c r="C81" s="402"/>
      <c r="D81" s="318"/>
      <c r="E81" s="402"/>
      <c r="F81" s="402"/>
      <c r="G81" s="402"/>
      <c r="H81" s="402"/>
      <c r="I81" s="402"/>
      <c r="J81" s="402"/>
      <c r="K81" s="402"/>
      <c r="L81" s="301">
        <f t="shared" si="7"/>
        <v>8000</v>
      </c>
      <c r="M81" s="301">
        <f t="shared" si="8"/>
        <v>0</v>
      </c>
    </row>
    <row r="82" spans="1:13" ht="12.75">
      <c r="A82" s="112" t="s">
        <v>649</v>
      </c>
      <c r="B82" s="300" t="s">
        <v>410</v>
      </c>
      <c r="C82" s="402"/>
      <c r="D82" s="318"/>
      <c r="E82" s="402"/>
      <c r="F82" s="402"/>
      <c r="G82" s="402"/>
      <c r="H82" s="402"/>
      <c r="I82" s="402"/>
      <c r="J82" s="402"/>
      <c r="K82" s="402"/>
      <c r="L82" s="301"/>
      <c r="M82" s="301"/>
    </row>
    <row r="83" spans="1:13" ht="12.75">
      <c r="A83" s="9" t="s">
        <v>112</v>
      </c>
      <c r="B83" s="300">
        <v>10000</v>
      </c>
      <c r="C83" s="402"/>
      <c r="D83" s="318"/>
      <c r="E83" s="402"/>
      <c r="F83" s="402"/>
      <c r="G83" s="402"/>
      <c r="H83" s="402"/>
      <c r="I83" s="402"/>
      <c r="J83" s="402"/>
      <c r="K83" s="402"/>
      <c r="L83" s="301">
        <f t="shared" si="7"/>
        <v>10000</v>
      </c>
      <c r="M83" s="301">
        <f t="shared" si="8"/>
        <v>0</v>
      </c>
    </row>
    <row r="84" spans="1:13" ht="12.75">
      <c r="A84" s="9" t="s">
        <v>113</v>
      </c>
      <c r="B84" s="300">
        <v>8000</v>
      </c>
      <c r="C84" s="402"/>
      <c r="D84" s="318"/>
      <c r="E84" s="402"/>
      <c r="F84" s="402"/>
      <c r="G84" s="402"/>
      <c r="H84" s="402"/>
      <c r="I84" s="402"/>
      <c r="J84" s="402"/>
      <c r="K84" s="402"/>
      <c r="L84" s="301">
        <f t="shared" si="7"/>
        <v>8000</v>
      </c>
      <c r="M84" s="301">
        <f t="shared" si="8"/>
        <v>0</v>
      </c>
    </row>
    <row r="85" spans="1:13" ht="12.75">
      <c r="A85" s="112" t="s">
        <v>650</v>
      </c>
      <c r="B85" s="300"/>
      <c r="C85" s="402"/>
      <c r="D85" s="318"/>
      <c r="E85" s="402"/>
      <c r="F85" s="402"/>
      <c r="G85" s="402"/>
      <c r="H85" s="402"/>
      <c r="I85" s="402"/>
      <c r="J85" s="402"/>
      <c r="K85" s="402"/>
      <c r="L85" s="301"/>
      <c r="M85" s="301"/>
    </row>
    <row r="86" spans="1:13" ht="12.75">
      <c r="A86" s="9" t="s">
        <v>112</v>
      </c>
      <c r="B86" s="300">
        <v>11000</v>
      </c>
      <c r="C86" s="402"/>
      <c r="D86" s="318"/>
      <c r="E86" s="402"/>
      <c r="F86" s="402"/>
      <c r="G86" s="402"/>
      <c r="H86" s="402"/>
      <c r="I86" s="402"/>
      <c r="J86" s="402"/>
      <c r="K86" s="402"/>
      <c r="L86" s="301">
        <f t="shared" si="7"/>
        <v>11000</v>
      </c>
      <c r="M86" s="301">
        <f t="shared" si="8"/>
        <v>0</v>
      </c>
    </row>
    <row r="87" spans="1:13" ht="12.75">
      <c r="A87" s="9" t="s">
        <v>113</v>
      </c>
      <c r="B87" s="300">
        <v>8000</v>
      </c>
      <c r="C87" s="402"/>
      <c r="D87" s="318"/>
      <c r="E87" s="402"/>
      <c r="F87" s="402"/>
      <c r="G87" s="402"/>
      <c r="H87" s="402"/>
      <c r="I87" s="402"/>
      <c r="J87" s="402"/>
      <c r="K87" s="402"/>
      <c r="L87" s="301">
        <f>SUM(B87:K87)</f>
        <v>8000</v>
      </c>
      <c r="M87" s="301">
        <f>(L87-B87)</f>
        <v>0</v>
      </c>
    </row>
    <row r="88" spans="1:13" ht="12.75">
      <c r="A88" s="9" t="s">
        <v>587</v>
      </c>
      <c r="B88" s="300">
        <v>2765</v>
      </c>
      <c r="C88" s="402">
        <v>-2765</v>
      </c>
      <c r="D88" s="318"/>
      <c r="E88" s="402"/>
      <c r="F88" s="402"/>
      <c r="G88" s="402"/>
      <c r="H88" s="402"/>
      <c r="I88" s="402"/>
      <c r="J88" s="402"/>
      <c r="K88" s="402"/>
      <c r="L88" s="301">
        <f>SUM(B88:K88)</f>
        <v>0</v>
      </c>
      <c r="M88" s="301">
        <f>(L88-B88)</f>
        <v>-2765</v>
      </c>
    </row>
    <row r="89" spans="1:13" ht="12.75">
      <c r="A89" s="9" t="s">
        <v>181</v>
      </c>
      <c r="B89" s="300">
        <v>455</v>
      </c>
      <c r="C89" s="402">
        <v>-443</v>
      </c>
      <c r="D89" s="318"/>
      <c r="E89" s="402"/>
      <c r="F89" s="402"/>
      <c r="G89" s="402"/>
      <c r="H89" s="402"/>
      <c r="I89" s="402"/>
      <c r="J89" s="402"/>
      <c r="K89" s="402"/>
      <c r="L89" s="301">
        <f t="shared" si="7"/>
        <v>12</v>
      </c>
      <c r="M89" s="301">
        <f t="shared" si="8"/>
        <v>-443</v>
      </c>
    </row>
    <row r="90" spans="1:13" ht="12.75">
      <c r="A90" s="9" t="s">
        <v>114</v>
      </c>
      <c r="B90" s="300">
        <v>20104</v>
      </c>
      <c r="C90" s="402">
        <v>-20104</v>
      </c>
      <c r="D90" s="302">
        <f>'[1]célt.a.'!$HB$65</f>
        <v>0</v>
      </c>
      <c r="E90" s="402"/>
      <c r="F90" s="402"/>
      <c r="G90" s="402"/>
      <c r="H90" s="402"/>
      <c r="I90" s="402"/>
      <c r="J90" s="402"/>
      <c r="K90" s="402"/>
      <c r="L90" s="301">
        <f t="shared" si="7"/>
        <v>0</v>
      </c>
      <c r="M90" s="301">
        <f t="shared" si="8"/>
        <v>-20104</v>
      </c>
    </row>
    <row r="91" spans="1:13" ht="12.75">
      <c r="A91" s="9" t="s">
        <v>586</v>
      </c>
      <c r="B91" s="300">
        <v>11066</v>
      </c>
      <c r="C91" s="402">
        <v>-6066</v>
      </c>
      <c r="D91" s="302"/>
      <c r="E91" s="402"/>
      <c r="F91" s="402"/>
      <c r="G91" s="402"/>
      <c r="H91" s="402"/>
      <c r="I91" s="402"/>
      <c r="J91" s="402"/>
      <c r="K91" s="402"/>
      <c r="L91" s="301">
        <f>SUM(B91:K91)</f>
        <v>5000</v>
      </c>
      <c r="M91" s="301">
        <f>(L91-B91)</f>
        <v>-6066</v>
      </c>
    </row>
    <row r="92" spans="1:13" ht="12.75">
      <c r="A92" s="9" t="s">
        <v>115</v>
      </c>
      <c r="B92" s="300">
        <v>71022</v>
      </c>
      <c r="C92" s="402"/>
      <c r="D92" s="302">
        <f>'[1]célt.a.'!$HI$65</f>
        <v>0</v>
      </c>
      <c r="E92" s="402"/>
      <c r="F92" s="402"/>
      <c r="G92" s="402"/>
      <c r="H92" s="402"/>
      <c r="I92" s="402"/>
      <c r="J92" s="402"/>
      <c r="K92" s="402"/>
      <c r="L92" s="301">
        <f>SUM(B92:K92)</f>
        <v>71022</v>
      </c>
      <c r="M92" s="301">
        <f>(L92-B92)</f>
        <v>0</v>
      </c>
    </row>
    <row r="93" spans="1:13" ht="12.75">
      <c r="A93" s="110" t="s">
        <v>58</v>
      </c>
      <c r="B93" s="299">
        <v>16874</v>
      </c>
      <c r="C93" s="402">
        <v>-11278</v>
      </c>
      <c r="D93" s="302">
        <f>'[1]célt.a.'!$HP$65</f>
        <v>0</v>
      </c>
      <c r="E93" s="403"/>
      <c r="F93" s="403"/>
      <c r="G93" s="403"/>
      <c r="H93" s="403"/>
      <c r="I93" s="403"/>
      <c r="J93" s="403"/>
      <c r="K93" s="403"/>
      <c r="L93" s="301">
        <f t="shared" si="7"/>
        <v>5596</v>
      </c>
      <c r="M93" s="301">
        <f t="shared" si="8"/>
        <v>-11278</v>
      </c>
    </row>
    <row r="94" spans="1:13" ht="12.75">
      <c r="A94" s="110" t="s">
        <v>116</v>
      </c>
      <c r="B94" s="299">
        <v>35000</v>
      </c>
      <c r="C94" s="402"/>
      <c r="D94" s="302">
        <f>'[1]célt.a.'!$HW$65</f>
        <v>0</v>
      </c>
      <c r="E94" s="403"/>
      <c r="F94" s="403"/>
      <c r="G94" s="403"/>
      <c r="H94" s="403"/>
      <c r="I94" s="403"/>
      <c r="J94" s="403"/>
      <c r="K94" s="403"/>
      <c r="L94" s="301">
        <f aca="true" t="shared" si="9" ref="L94:L99">SUM(B94:K94)</f>
        <v>35000</v>
      </c>
      <c r="M94" s="301">
        <f aca="true" t="shared" si="10" ref="M94:M99">(L94-B94)</f>
        <v>0</v>
      </c>
    </row>
    <row r="95" spans="1:13" ht="12.75">
      <c r="A95" s="110" t="s">
        <v>651</v>
      </c>
      <c r="B95" s="299">
        <v>5910</v>
      </c>
      <c r="C95" s="402">
        <v>-5690</v>
      </c>
      <c r="D95" s="302"/>
      <c r="E95" s="403"/>
      <c r="F95" s="403"/>
      <c r="G95" s="403"/>
      <c r="H95" s="403"/>
      <c r="I95" s="403"/>
      <c r="J95" s="403"/>
      <c r="K95" s="403"/>
      <c r="L95" s="301">
        <f t="shared" si="9"/>
        <v>220</v>
      </c>
      <c r="M95" s="301">
        <f t="shared" si="10"/>
        <v>-5690</v>
      </c>
    </row>
    <row r="96" spans="1:13" ht="12.75">
      <c r="A96" s="110" t="s">
        <v>652</v>
      </c>
      <c r="B96" s="299">
        <v>3612</v>
      </c>
      <c r="C96" s="402">
        <v>-3592</v>
      </c>
      <c r="D96" s="302"/>
      <c r="E96" s="403"/>
      <c r="F96" s="403"/>
      <c r="G96" s="403"/>
      <c r="H96" s="403"/>
      <c r="I96" s="403"/>
      <c r="J96" s="403"/>
      <c r="K96" s="403"/>
      <c r="L96" s="301">
        <f t="shared" si="9"/>
        <v>20</v>
      </c>
      <c r="M96" s="301">
        <f t="shared" si="10"/>
        <v>-3592</v>
      </c>
    </row>
    <row r="97" spans="1:13" ht="12.75">
      <c r="A97" s="110" t="s">
        <v>653</v>
      </c>
      <c r="B97" s="299">
        <v>38476</v>
      </c>
      <c r="C97" s="402">
        <v>-38476</v>
      </c>
      <c r="D97" s="302"/>
      <c r="E97" s="403"/>
      <c r="F97" s="403"/>
      <c r="G97" s="403"/>
      <c r="H97" s="403"/>
      <c r="I97" s="403"/>
      <c r="J97" s="403"/>
      <c r="K97" s="403"/>
      <c r="L97" s="301">
        <f t="shared" si="9"/>
        <v>0</v>
      </c>
      <c r="M97" s="301">
        <f t="shared" si="10"/>
        <v>-38476</v>
      </c>
    </row>
    <row r="98" spans="1:13" ht="12.75">
      <c r="A98" s="110" t="s">
        <v>416</v>
      </c>
      <c r="B98" s="299">
        <v>38088</v>
      </c>
      <c r="C98" s="402">
        <v>-8896</v>
      </c>
      <c r="D98" s="302"/>
      <c r="E98" s="403"/>
      <c r="F98" s="403"/>
      <c r="G98" s="403"/>
      <c r="H98" s="403"/>
      <c r="I98" s="403"/>
      <c r="J98" s="403"/>
      <c r="K98" s="403"/>
      <c r="L98" s="301">
        <f t="shared" si="9"/>
        <v>29192</v>
      </c>
      <c r="M98" s="301">
        <f t="shared" si="10"/>
        <v>-8896</v>
      </c>
    </row>
    <row r="99" spans="1:13" ht="12.75">
      <c r="A99" s="110" t="s">
        <v>654</v>
      </c>
      <c r="B99" s="299">
        <v>1576</v>
      </c>
      <c r="C99" s="402"/>
      <c r="D99" s="302"/>
      <c r="E99" s="403"/>
      <c r="F99" s="403"/>
      <c r="G99" s="403"/>
      <c r="H99" s="403"/>
      <c r="I99" s="403"/>
      <c r="J99" s="403"/>
      <c r="K99" s="403"/>
      <c r="L99" s="301">
        <f t="shared" si="9"/>
        <v>1576</v>
      </c>
      <c r="M99" s="301">
        <f t="shared" si="10"/>
        <v>0</v>
      </c>
    </row>
    <row r="100" spans="1:13" ht="12.75">
      <c r="A100" s="110" t="s">
        <v>655</v>
      </c>
      <c r="B100" s="299">
        <v>10000</v>
      </c>
      <c r="C100" s="402"/>
      <c r="D100" s="302">
        <f>'[1]célt.a.'!$ID$65</f>
        <v>0</v>
      </c>
      <c r="E100" s="403"/>
      <c r="F100" s="403"/>
      <c r="G100" s="403"/>
      <c r="H100" s="403"/>
      <c r="I100" s="403"/>
      <c r="J100" s="403"/>
      <c r="K100" s="403"/>
      <c r="L100" s="301">
        <f t="shared" si="7"/>
        <v>10000</v>
      </c>
      <c r="M100" s="301">
        <f t="shared" si="8"/>
        <v>0</v>
      </c>
    </row>
    <row r="101" spans="1:13" ht="12.75">
      <c r="A101" s="110" t="s">
        <v>59</v>
      </c>
      <c r="B101" s="299">
        <v>300</v>
      </c>
      <c r="C101" s="402"/>
      <c r="D101" s="299"/>
      <c r="E101" s="403"/>
      <c r="F101" s="403"/>
      <c r="G101" s="403"/>
      <c r="H101" s="403"/>
      <c r="I101" s="403"/>
      <c r="J101" s="403"/>
      <c r="K101" s="403"/>
      <c r="L101" s="301">
        <f t="shared" si="7"/>
        <v>300</v>
      </c>
      <c r="M101" s="301">
        <f t="shared" si="8"/>
        <v>0</v>
      </c>
    </row>
    <row r="102" spans="1:13" ht="12.75">
      <c r="A102" s="110" t="s">
        <v>411</v>
      </c>
      <c r="B102" s="299">
        <v>360</v>
      </c>
      <c r="C102" s="402">
        <v>-47</v>
      </c>
      <c r="D102" s="302">
        <f>'[1]célt.a.'!$IK$65</f>
        <v>0</v>
      </c>
      <c r="E102" s="403"/>
      <c r="F102" s="403"/>
      <c r="G102" s="403"/>
      <c r="H102" s="403"/>
      <c r="I102" s="403"/>
      <c r="J102" s="403"/>
      <c r="K102" s="403"/>
      <c r="L102" s="301">
        <f>SUM(B102:K102)</f>
        <v>313</v>
      </c>
      <c r="M102" s="301">
        <f>(L102-B102)</f>
        <v>-47</v>
      </c>
    </row>
    <row r="103" spans="1:13" ht="12.75">
      <c r="A103" s="110" t="s">
        <v>449</v>
      </c>
      <c r="B103" s="299">
        <v>1500</v>
      </c>
      <c r="C103" s="402"/>
      <c r="D103" s="302">
        <f>'[1]célt.a.'!$AP$132</f>
        <v>0</v>
      </c>
      <c r="E103" s="403"/>
      <c r="F103" s="403"/>
      <c r="G103" s="403"/>
      <c r="H103" s="403"/>
      <c r="I103" s="403"/>
      <c r="J103" s="403"/>
      <c r="K103" s="403"/>
      <c r="L103" s="301">
        <f t="shared" si="7"/>
        <v>1500</v>
      </c>
      <c r="M103" s="301">
        <f t="shared" si="8"/>
        <v>0</v>
      </c>
    </row>
    <row r="104" spans="1:13" ht="12.75">
      <c r="A104" s="110" t="s">
        <v>412</v>
      </c>
      <c r="B104" s="299">
        <v>3000</v>
      </c>
      <c r="C104" s="402"/>
      <c r="D104" s="299"/>
      <c r="E104" s="403"/>
      <c r="F104" s="403"/>
      <c r="G104" s="403"/>
      <c r="H104" s="403"/>
      <c r="I104" s="403"/>
      <c r="J104" s="403"/>
      <c r="K104" s="403"/>
      <c r="L104" s="301">
        <f t="shared" si="7"/>
        <v>3000</v>
      </c>
      <c r="M104" s="301">
        <f t="shared" si="8"/>
        <v>0</v>
      </c>
    </row>
    <row r="105" spans="1:13" ht="12.75">
      <c r="A105" s="110" t="s">
        <v>413</v>
      </c>
      <c r="B105" s="299">
        <v>300</v>
      </c>
      <c r="C105" s="402">
        <v>-33</v>
      </c>
      <c r="D105" s="302"/>
      <c r="E105" s="403"/>
      <c r="F105" s="403"/>
      <c r="G105" s="403"/>
      <c r="H105" s="403"/>
      <c r="I105" s="403"/>
      <c r="J105" s="403"/>
      <c r="K105" s="403"/>
      <c r="L105" s="301">
        <f>SUM(B105:K105)</f>
        <v>267</v>
      </c>
      <c r="M105" s="301">
        <f>(L105-B105)</f>
        <v>-33</v>
      </c>
    </row>
    <row r="106" spans="1:13" ht="12.75">
      <c r="A106" s="110" t="s">
        <v>182</v>
      </c>
      <c r="B106" s="299"/>
      <c r="C106" s="300"/>
      <c r="D106" s="300"/>
      <c r="E106" s="299"/>
      <c r="F106" s="299"/>
      <c r="G106" s="299"/>
      <c r="H106" s="299"/>
      <c r="I106" s="403"/>
      <c r="J106" s="403"/>
      <c r="K106" s="299"/>
      <c r="L106" s="301"/>
      <c r="M106" s="301"/>
    </row>
    <row r="107" spans="1:13" ht="12.75">
      <c r="A107" s="110" t="s">
        <v>656</v>
      </c>
      <c r="B107" s="299">
        <v>3000</v>
      </c>
      <c r="C107" s="300"/>
      <c r="D107" s="302">
        <f>'[1]célt.a.'!$G$74</f>
        <v>0</v>
      </c>
      <c r="E107" s="299"/>
      <c r="F107" s="299"/>
      <c r="G107" s="299"/>
      <c r="H107" s="299"/>
      <c r="I107" s="403"/>
      <c r="J107" s="403"/>
      <c r="K107" s="299"/>
      <c r="L107" s="301">
        <f aca="true" t="shared" si="11" ref="L107:L113">SUM(B107:K107)</f>
        <v>3000</v>
      </c>
      <c r="M107" s="301">
        <f aca="true" t="shared" si="12" ref="M107:M113">(L107-B107)</f>
        <v>0</v>
      </c>
    </row>
    <row r="108" spans="1:13" ht="12.75">
      <c r="A108" s="110" t="s">
        <v>417</v>
      </c>
      <c r="B108" s="299">
        <v>1420</v>
      </c>
      <c r="C108" s="300"/>
      <c r="D108" s="302">
        <f>'[1]célt.a.'!$G$80</f>
        <v>0</v>
      </c>
      <c r="E108" s="299"/>
      <c r="F108" s="299"/>
      <c r="G108" s="299"/>
      <c r="H108" s="299"/>
      <c r="I108" s="403"/>
      <c r="J108" s="403"/>
      <c r="K108" s="299"/>
      <c r="L108" s="301">
        <f t="shared" si="11"/>
        <v>1420</v>
      </c>
      <c r="M108" s="301">
        <f t="shared" si="12"/>
        <v>0</v>
      </c>
    </row>
    <row r="109" spans="1:13" ht="12.75">
      <c r="A109" s="110" t="s">
        <v>184</v>
      </c>
      <c r="B109" s="299">
        <v>2300</v>
      </c>
      <c r="C109" s="300"/>
      <c r="D109" s="302">
        <f>'[1]célt.a.'!$G$87</f>
        <v>0</v>
      </c>
      <c r="E109" s="299"/>
      <c r="F109" s="299"/>
      <c r="G109" s="299"/>
      <c r="H109" s="299"/>
      <c r="I109" s="403">
        <v>4300</v>
      </c>
      <c r="J109" s="403"/>
      <c r="K109" s="299"/>
      <c r="L109" s="301">
        <f t="shared" si="11"/>
        <v>6600</v>
      </c>
      <c r="M109" s="301">
        <f t="shared" si="12"/>
        <v>4300</v>
      </c>
    </row>
    <row r="110" spans="1:13" ht="12.75">
      <c r="A110" s="110" t="s">
        <v>418</v>
      </c>
      <c r="B110" s="299">
        <v>2000</v>
      </c>
      <c r="C110" s="300"/>
      <c r="D110" s="302">
        <f>'[1]célt.a.'!$G$92</f>
        <v>0</v>
      </c>
      <c r="E110" s="299"/>
      <c r="F110" s="299"/>
      <c r="G110" s="299"/>
      <c r="H110" s="299"/>
      <c r="I110" s="403"/>
      <c r="J110" s="403"/>
      <c r="K110" s="299"/>
      <c r="L110" s="301">
        <f t="shared" si="11"/>
        <v>2000</v>
      </c>
      <c r="M110" s="301">
        <f t="shared" si="12"/>
        <v>0</v>
      </c>
    </row>
    <row r="111" spans="1:13" ht="12.75">
      <c r="A111" s="110" t="s">
        <v>419</v>
      </c>
      <c r="B111" s="299">
        <v>6000</v>
      </c>
      <c r="C111" s="300"/>
      <c r="D111" s="302">
        <f>'[1]célt.a.'!$G$97</f>
        <v>0</v>
      </c>
      <c r="E111" s="299"/>
      <c r="F111" s="299"/>
      <c r="G111" s="299"/>
      <c r="H111" s="299"/>
      <c r="I111" s="403"/>
      <c r="J111" s="403"/>
      <c r="K111" s="299"/>
      <c r="L111" s="301">
        <f t="shared" si="11"/>
        <v>6000</v>
      </c>
      <c r="M111" s="301">
        <f t="shared" si="12"/>
        <v>0</v>
      </c>
    </row>
    <row r="112" spans="1:13" ht="12.75">
      <c r="A112" s="110" t="s">
        <v>185</v>
      </c>
      <c r="B112" s="299">
        <v>550</v>
      </c>
      <c r="C112" s="300"/>
      <c r="D112" s="302">
        <f>'[1]célt.a.'!$G$102</f>
        <v>0</v>
      </c>
      <c r="E112" s="299"/>
      <c r="F112" s="299"/>
      <c r="G112" s="299"/>
      <c r="H112" s="299"/>
      <c r="I112" s="403"/>
      <c r="J112" s="403"/>
      <c r="K112" s="299"/>
      <c r="L112" s="301">
        <f t="shared" si="11"/>
        <v>550</v>
      </c>
      <c r="M112" s="301">
        <f t="shared" si="12"/>
        <v>0</v>
      </c>
    </row>
    <row r="113" spans="1:13" ht="12.75">
      <c r="A113" s="270" t="s">
        <v>186</v>
      </c>
      <c r="B113" s="319">
        <v>500</v>
      </c>
      <c r="C113" s="320"/>
      <c r="D113" s="448">
        <f>'[1]célt.a.'!$G$107</f>
        <v>0</v>
      </c>
      <c r="E113" s="319"/>
      <c r="F113" s="319"/>
      <c r="G113" s="319"/>
      <c r="H113" s="319"/>
      <c r="I113" s="404"/>
      <c r="J113" s="404"/>
      <c r="K113" s="319"/>
      <c r="L113" s="301">
        <f t="shared" si="11"/>
        <v>500</v>
      </c>
      <c r="M113" s="301">
        <f t="shared" si="12"/>
        <v>0</v>
      </c>
    </row>
    <row r="114" spans="1:13" ht="12.75">
      <c r="A114" s="270" t="s">
        <v>187</v>
      </c>
      <c r="B114" s="319">
        <v>3000</v>
      </c>
      <c r="C114" s="320"/>
      <c r="D114" s="320"/>
      <c r="E114" s="319"/>
      <c r="F114" s="319"/>
      <c r="G114" s="319"/>
      <c r="H114" s="319"/>
      <c r="I114" s="404"/>
      <c r="J114" s="404"/>
      <c r="K114" s="319"/>
      <c r="L114" s="321">
        <f>SUM(B114:K114)</f>
        <v>3000</v>
      </c>
      <c r="M114" s="301">
        <f>(L114-B114)</f>
        <v>0</v>
      </c>
    </row>
    <row r="115" spans="1:13" ht="12.75">
      <c r="A115" s="425" t="s">
        <v>188</v>
      </c>
      <c r="B115" s="426">
        <v>700</v>
      </c>
      <c r="C115" s="427"/>
      <c r="D115" s="427"/>
      <c r="E115" s="426"/>
      <c r="F115" s="426"/>
      <c r="G115" s="426"/>
      <c r="H115" s="426"/>
      <c r="I115" s="428"/>
      <c r="J115" s="428"/>
      <c r="K115" s="426"/>
      <c r="L115" s="429">
        <f>SUM(B115:K115)</f>
        <v>700</v>
      </c>
      <c r="M115" s="317">
        <f>(L115-B115)</f>
        <v>0</v>
      </c>
    </row>
    <row r="116" spans="1:13" ht="12.75">
      <c r="A116" s="430" t="s">
        <v>189</v>
      </c>
      <c r="B116" s="431">
        <v>7808</v>
      </c>
      <c r="C116" s="432"/>
      <c r="D116" s="432"/>
      <c r="E116" s="433"/>
      <c r="F116" s="433"/>
      <c r="G116" s="433"/>
      <c r="H116" s="433"/>
      <c r="I116" s="434"/>
      <c r="J116" s="434"/>
      <c r="K116" s="433"/>
      <c r="L116" s="435">
        <f>SUM(B116:K116)</f>
        <v>7808</v>
      </c>
      <c r="M116" s="436">
        <f>(L116-B116)</f>
        <v>0</v>
      </c>
    </row>
    <row r="117" spans="1:13" ht="12.75">
      <c r="A117" s="110" t="s">
        <v>190</v>
      </c>
      <c r="B117" s="319">
        <v>190000</v>
      </c>
      <c r="C117" s="300">
        <v>-24999</v>
      </c>
      <c r="D117" s="449">
        <f>'[1]célt.a.'!$BY$132</f>
        <v>-74565</v>
      </c>
      <c r="E117" s="299">
        <f>-2000-107-500-13270</f>
        <v>-15877</v>
      </c>
      <c r="F117" s="299"/>
      <c r="G117" s="299"/>
      <c r="H117" s="299">
        <f>-500-5000-120-25830-249-6000-14750-3100-940-263</f>
        <v>-56752</v>
      </c>
      <c r="I117" s="403">
        <f>-150-3000-400-4300</f>
        <v>-7850</v>
      </c>
      <c r="J117" s="403"/>
      <c r="K117" s="299"/>
      <c r="L117" s="322">
        <f>SUM(B117:K117)</f>
        <v>9957</v>
      </c>
      <c r="M117" s="301">
        <f>(L117-B117)</f>
        <v>-180043</v>
      </c>
    </row>
    <row r="118" spans="1:13" ht="12.75">
      <c r="A118" s="110" t="s">
        <v>657</v>
      </c>
      <c r="B118" s="319">
        <v>2500</v>
      </c>
      <c r="C118" s="300">
        <v>-350</v>
      </c>
      <c r="D118" s="302"/>
      <c r="E118" s="299">
        <f>-2030</f>
        <v>-2030</v>
      </c>
      <c r="F118" s="299"/>
      <c r="G118" s="299"/>
      <c r="H118" s="299"/>
      <c r="I118" s="403">
        <v>150</v>
      </c>
      <c r="J118" s="403"/>
      <c r="K118" s="299"/>
      <c r="L118" s="322">
        <f>SUM(B118:K118)</f>
        <v>270</v>
      </c>
      <c r="M118" s="301">
        <f>(L118-B118)</f>
        <v>-2230</v>
      </c>
    </row>
    <row r="119" spans="1:13" ht="12.75">
      <c r="A119" s="110" t="s">
        <v>658</v>
      </c>
      <c r="B119" s="319">
        <v>760</v>
      </c>
      <c r="C119" s="300"/>
      <c r="D119" s="302"/>
      <c r="E119" s="299"/>
      <c r="F119" s="299"/>
      <c r="G119" s="299"/>
      <c r="H119" s="299"/>
      <c r="I119" s="403"/>
      <c r="J119" s="403"/>
      <c r="K119" s="299"/>
      <c r="L119" s="322">
        <f aca="true" t="shared" si="13" ref="L119:L130">SUM(B119:K119)</f>
        <v>760</v>
      </c>
      <c r="M119" s="301">
        <f aca="true" t="shared" si="14" ref="M119:M130">(L119-B119)</f>
        <v>0</v>
      </c>
    </row>
    <row r="120" spans="1:13" ht="12.75">
      <c r="A120" s="110" t="s">
        <v>659</v>
      </c>
      <c r="B120" s="319">
        <v>6923</v>
      </c>
      <c r="C120" s="300"/>
      <c r="D120" s="302"/>
      <c r="E120" s="299"/>
      <c r="F120" s="299"/>
      <c r="G120" s="299"/>
      <c r="H120" s="299"/>
      <c r="I120" s="403"/>
      <c r="J120" s="403"/>
      <c r="K120" s="299"/>
      <c r="L120" s="322">
        <f t="shared" si="13"/>
        <v>6923</v>
      </c>
      <c r="M120" s="301">
        <f t="shared" si="14"/>
        <v>0</v>
      </c>
    </row>
    <row r="121" spans="1:13" ht="12.75">
      <c r="A121" s="110" t="s">
        <v>660</v>
      </c>
      <c r="B121" s="319">
        <v>450</v>
      </c>
      <c r="C121" s="300">
        <v>-450</v>
      </c>
      <c r="D121" s="302"/>
      <c r="E121" s="299"/>
      <c r="F121" s="299"/>
      <c r="G121" s="299"/>
      <c r="H121" s="299"/>
      <c r="I121" s="403"/>
      <c r="J121" s="403"/>
      <c r="K121" s="299"/>
      <c r="L121" s="322">
        <f t="shared" si="13"/>
        <v>0</v>
      </c>
      <c r="M121" s="301">
        <f t="shared" si="14"/>
        <v>-450</v>
      </c>
    </row>
    <row r="122" spans="1:13" ht="12.75">
      <c r="A122" s="110" t="s">
        <v>661</v>
      </c>
      <c r="B122" s="319">
        <v>2500</v>
      </c>
      <c r="C122" s="300"/>
      <c r="D122" s="302"/>
      <c r="E122" s="299"/>
      <c r="F122" s="299"/>
      <c r="G122" s="299"/>
      <c r="H122" s="299"/>
      <c r="I122" s="403"/>
      <c r="J122" s="403"/>
      <c r="K122" s="299"/>
      <c r="L122" s="322">
        <f>SUM(B122:K122)</f>
        <v>2500</v>
      </c>
      <c r="M122" s="301">
        <f>(L122-B122)</f>
        <v>0</v>
      </c>
    </row>
    <row r="123" spans="1:13" ht="12.75">
      <c r="A123" s="110" t="s">
        <v>662</v>
      </c>
      <c r="B123" s="319">
        <v>1000</v>
      </c>
      <c r="C123" s="300"/>
      <c r="D123" s="302"/>
      <c r="E123" s="299"/>
      <c r="F123" s="299"/>
      <c r="G123" s="299"/>
      <c r="H123" s="299"/>
      <c r="I123" s="403"/>
      <c r="J123" s="403"/>
      <c r="K123" s="299"/>
      <c r="L123" s="322">
        <f>SUM(B123:K123)</f>
        <v>1000</v>
      </c>
      <c r="M123" s="301">
        <f>(L123-B123)</f>
        <v>0</v>
      </c>
    </row>
    <row r="124" spans="1:13" ht="12.75">
      <c r="A124" s="110" t="s">
        <v>663</v>
      </c>
      <c r="B124" s="319">
        <v>4154</v>
      </c>
      <c r="C124" s="300"/>
      <c r="D124" s="302"/>
      <c r="E124" s="299"/>
      <c r="F124" s="299"/>
      <c r="G124" s="299"/>
      <c r="H124" s="299"/>
      <c r="I124" s="403"/>
      <c r="J124" s="403"/>
      <c r="K124" s="299"/>
      <c r="L124" s="322">
        <f>SUM(B124:K124)</f>
        <v>4154</v>
      </c>
      <c r="M124" s="301">
        <f>(L124-B124)</f>
        <v>0</v>
      </c>
    </row>
    <row r="125" spans="1:13" ht="12.75">
      <c r="A125" s="110" t="s">
        <v>664</v>
      </c>
      <c r="B125" s="319">
        <v>2500</v>
      </c>
      <c r="C125" s="300"/>
      <c r="D125" s="302"/>
      <c r="E125" s="299">
        <v>-2500</v>
      </c>
      <c r="F125" s="299"/>
      <c r="G125" s="299"/>
      <c r="H125" s="299"/>
      <c r="I125" s="403"/>
      <c r="J125" s="403"/>
      <c r="K125" s="299"/>
      <c r="L125" s="322">
        <f t="shared" si="13"/>
        <v>0</v>
      </c>
      <c r="M125" s="301">
        <f t="shared" si="14"/>
        <v>-2500</v>
      </c>
    </row>
    <row r="126" spans="1:13" ht="12.75">
      <c r="A126" s="110" t="s">
        <v>665</v>
      </c>
      <c r="B126" s="319">
        <v>600</v>
      </c>
      <c r="C126" s="300"/>
      <c r="D126" s="302"/>
      <c r="E126" s="299"/>
      <c r="F126" s="299"/>
      <c r="G126" s="299"/>
      <c r="H126" s="299"/>
      <c r="I126" s="403"/>
      <c r="J126" s="403"/>
      <c r="K126" s="299"/>
      <c r="L126" s="322">
        <f t="shared" si="13"/>
        <v>600</v>
      </c>
      <c r="M126" s="301">
        <f t="shared" si="14"/>
        <v>0</v>
      </c>
    </row>
    <row r="127" spans="1:13" ht="12.75">
      <c r="A127" s="110" t="s">
        <v>666</v>
      </c>
      <c r="B127" s="319">
        <v>844</v>
      </c>
      <c r="C127" s="300"/>
      <c r="D127" s="302"/>
      <c r="E127" s="299"/>
      <c r="F127" s="299"/>
      <c r="G127" s="299"/>
      <c r="H127" s="299"/>
      <c r="I127" s="403"/>
      <c r="J127" s="403"/>
      <c r="K127" s="299"/>
      <c r="L127" s="322">
        <f t="shared" si="13"/>
        <v>844</v>
      </c>
      <c r="M127" s="301">
        <f t="shared" si="14"/>
        <v>0</v>
      </c>
    </row>
    <row r="128" spans="1:13" ht="12.75">
      <c r="A128" s="110" t="s">
        <v>667</v>
      </c>
      <c r="B128" s="319">
        <v>5000</v>
      </c>
      <c r="C128" s="300"/>
      <c r="D128" s="302"/>
      <c r="E128" s="299">
        <v>-5000</v>
      </c>
      <c r="F128" s="299"/>
      <c r="G128" s="299"/>
      <c r="H128" s="299"/>
      <c r="I128" s="403"/>
      <c r="J128" s="403"/>
      <c r="K128" s="299"/>
      <c r="L128" s="322">
        <f t="shared" si="13"/>
        <v>0</v>
      </c>
      <c r="M128" s="301">
        <f t="shared" si="14"/>
        <v>-5000</v>
      </c>
    </row>
    <row r="129" spans="1:13" ht="12.75">
      <c r="A129" s="110" t="s">
        <v>668</v>
      </c>
      <c r="B129" s="319">
        <v>400</v>
      </c>
      <c r="C129" s="300"/>
      <c r="D129" s="302"/>
      <c r="E129" s="299"/>
      <c r="F129" s="299"/>
      <c r="G129" s="299"/>
      <c r="H129" s="299"/>
      <c r="I129" s="403"/>
      <c r="J129" s="403"/>
      <c r="K129" s="299"/>
      <c r="L129" s="322">
        <f t="shared" si="13"/>
        <v>400</v>
      </c>
      <c r="M129" s="301">
        <f t="shared" si="14"/>
        <v>0</v>
      </c>
    </row>
    <row r="130" spans="1:13" ht="12.75">
      <c r="A130" s="110" t="s">
        <v>669</v>
      </c>
      <c r="B130" s="319">
        <v>1042</v>
      </c>
      <c r="C130" s="300"/>
      <c r="D130" s="302"/>
      <c r="E130" s="299"/>
      <c r="F130" s="299"/>
      <c r="G130" s="299"/>
      <c r="H130" s="299"/>
      <c r="I130" s="403"/>
      <c r="J130" s="403"/>
      <c r="K130" s="299"/>
      <c r="L130" s="322">
        <f t="shared" si="13"/>
        <v>1042</v>
      </c>
      <c r="M130" s="301">
        <f t="shared" si="14"/>
        <v>0</v>
      </c>
    </row>
    <row r="131" spans="1:13" ht="12.75">
      <c r="A131" s="110" t="s">
        <v>670</v>
      </c>
      <c r="B131" s="319">
        <v>1900</v>
      </c>
      <c r="C131" s="300"/>
      <c r="D131" s="302"/>
      <c r="E131" s="299"/>
      <c r="F131" s="299"/>
      <c r="G131" s="299"/>
      <c r="H131" s="299"/>
      <c r="I131" s="403"/>
      <c r="J131" s="403"/>
      <c r="K131" s="299"/>
      <c r="L131" s="322">
        <f>SUM(B131:K131)</f>
        <v>1900</v>
      </c>
      <c r="M131" s="301">
        <f>(L131-B131)</f>
        <v>0</v>
      </c>
    </row>
    <row r="132" spans="1:13" ht="12.75">
      <c r="A132" s="110" t="s">
        <v>671</v>
      </c>
      <c r="B132" s="319">
        <v>1290</v>
      </c>
      <c r="C132" s="300"/>
      <c r="D132" s="302"/>
      <c r="E132" s="299"/>
      <c r="F132" s="299"/>
      <c r="G132" s="299"/>
      <c r="H132" s="299"/>
      <c r="I132" s="313"/>
      <c r="J132" s="313"/>
      <c r="K132" s="299"/>
      <c r="L132" s="322">
        <f>SUM(B132:K132)</f>
        <v>1290</v>
      </c>
      <c r="M132" s="301">
        <f>(L132-B132)</f>
        <v>0</v>
      </c>
    </row>
    <row r="133" spans="1:13" ht="12.75">
      <c r="A133" s="110" t="s">
        <v>696</v>
      </c>
      <c r="B133" s="299">
        <v>0</v>
      </c>
      <c r="C133" s="300"/>
      <c r="D133" s="302"/>
      <c r="E133" s="299"/>
      <c r="F133" s="299"/>
      <c r="G133" s="299"/>
      <c r="H133" s="299"/>
      <c r="I133" s="313"/>
      <c r="J133" s="313">
        <v>1000</v>
      </c>
      <c r="K133" s="299"/>
      <c r="L133" s="301">
        <f>SUM(B133:K133)</f>
        <v>1000</v>
      </c>
      <c r="M133" s="301">
        <f>(L133-B133)</f>
        <v>1000</v>
      </c>
    </row>
    <row r="134" spans="1:13" ht="12.75">
      <c r="A134" s="421" t="s">
        <v>717</v>
      </c>
      <c r="B134" s="299">
        <v>0</v>
      </c>
      <c r="C134" s="300"/>
      <c r="D134" s="302"/>
      <c r="E134" s="299"/>
      <c r="F134" s="299"/>
      <c r="G134" s="299"/>
      <c r="H134" s="299"/>
      <c r="I134" s="313">
        <v>3000</v>
      </c>
      <c r="J134" s="313"/>
      <c r="K134" s="299"/>
      <c r="L134" s="301">
        <f>SUM(B134:K134)</f>
        <v>3000</v>
      </c>
      <c r="M134" s="301">
        <f>(L134-B134)</f>
        <v>3000</v>
      </c>
    </row>
    <row r="135" spans="1:13" ht="12.75">
      <c r="A135" s="421" t="s">
        <v>723</v>
      </c>
      <c r="B135" s="299">
        <v>0</v>
      </c>
      <c r="C135" s="300"/>
      <c r="D135" s="302"/>
      <c r="E135" s="299"/>
      <c r="F135" s="299"/>
      <c r="G135" s="299"/>
      <c r="H135" s="299"/>
      <c r="I135" s="313">
        <v>400</v>
      </c>
      <c r="J135" s="313"/>
      <c r="K135" s="299"/>
      <c r="L135" s="301">
        <f>SUM(B135:K135)</f>
        <v>400</v>
      </c>
      <c r="M135" s="301">
        <f>(L135-B135)</f>
        <v>400</v>
      </c>
    </row>
    <row r="136" spans="1:13" ht="12.75">
      <c r="A136" s="421"/>
      <c r="B136" s="299"/>
      <c r="C136" s="300"/>
      <c r="D136" s="302"/>
      <c r="E136" s="299"/>
      <c r="F136" s="299"/>
      <c r="G136" s="299"/>
      <c r="H136" s="299"/>
      <c r="I136" s="313"/>
      <c r="J136" s="313"/>
      <c r="K136" s="299"/>
      <c r="L136" s="301"/>
      <c r="M136" s="301"/>
    </row>
    <row r="137" spans="1:13" ht="12.75">
      <c r="A137" s="421"/>
      <c r="B137" s="299"/>
      <c r="C137" s="300"/>
      <c r="D137" s="300"/>
      <c r="E137" s="299"/>
      <c r="F137" s="299"/>
      <c r="G137" s="299"/>
      <c r="H137" s="299"/>
      <c r="I137" s="313"/>
      <c r="J137" s="313"/>
      <c r="K137" s="299"/>
      <c r="L137" s="301"/>
      <c r="M137" s="301"/>
    </row>
    <row r="138" spans="1:13" ht="12.75">
      <c r="A138" s="408" t="s">
        <v>254</v>
      </c>
      <c r="B138" s="305"/>
      <c r="C138" s="405"/>
      <c r="D138" s="306"/>
      <c r="E138" s="406"/>
      <c r="F138" s="406"/>
      <c r="G138" s="406"/>
      <c r="H138" s="406"/>
      <c r="I138" s="406"/>
      <c r="J138" s="406"/>
      <c r="K138" s="406"/>
      <c r="L138" s="301"/>
      <c r="M138" s="301"/>
    </row>
    <row r="139" spans="1:13" ht="12.75">
      <c r="A139" s="110" t="s">
        <v>201</v>
      </c>
      <c r="B139" s="305">
        <v>262</v>
      </c>
      <c r="C139" s="405"/>
      <c r="D139" s="306"/>
      <c r="E139" s="406"/>
      <c r="F139" s="406"/>
      <c r="G139" s="406"/>
      <c r="H139" s="406"/>
      <c r="I139" s="406"/>
      <c r="J139" s="406"/>
      <c r="K139" s="406"/>
      <c r="L139" s="301">
        <f>SUM(B139:K139)</f>
        <v>262</v>
      </c>
      <c r="M139" s="301">
        <f>(L139-B139)</f>
        <v>0</v>
      </c>
    </row>
    <row r="140" spans="1:13" ht="12.75">
      <c r="A140" s="110" t="s">
        <v>421</v>
      </c>
      <c r="B140" s="299">
        <v>44</v>
      </c>
      <c r="C140" s="402"/>
      <c r="D140" s="300"/>
      <c r="E140" s="403"/>
      <c r="F140" s="403"/>
      <c r="G140" s="403"/>
      <c r="H140" s="403"/>
      <c r="I140" s="403"/>
      <c r="J140" s="403"/>
      <c r="K140" s="403"/>
      <c r="L140" s="301">
        <f>SUM(B140:K140)</f>
        <v>44</v>
      </c>
      <c r="M140" s="301">
        <f>(L140-B140)</f>
        <v>0</v>
      </c>
    </row>
    <row r="141" spans="1:13" ht="12.75">
      <c r="A141" s="110" t="s">
        <v>422</v>
      </c>
      <c r="B141" s="299">
        <v>753</v>
      </c>
      <c r="C141" s="402"/>
      <c r="D141" s="300"/>
      <c r="E141" s="403"/>
      <c r="F141" s="403"/>
      <c r="G141" s="403"/>
      <c r="H141" s="403"/>
      <c r="I141" s="403"/>
      <c r="J141" s="403"/>
      <c r="K141" s="403"/>
      <c r="L141" s="301">
        <f>SUM(B141:K141)</f>
        <v>753</v>
      </c>
      <c r="M141" s="301">
        <f>(L141-B141)</f>
        <v>0</v>
      </c>
    </row>
    <row r="142" spans="1:13" ht="12.75">
      <c r="A142" s="110" t="s">
        <v>672</v>
      </c>
      <c r="B142" s="299">
        <v>450</v>
      </c>
      <c r="C142" s="402"/>
      <c r="D142" s="300"/>
      <c r="E142" s="403"/>
      <c r="F142" s="403"/>
      <c r="G142" s="403"/>
      <c r="H142" s="403"/>
      <c r="I142" s="403"/>
      <c r="J142" s="403"/>
      <c r="K142" s="403"/>
      <c r="L142" s="301">
        <f>SUM(B142:K142)</f>
        <v>450</v>
      </c>
      <c r="M142" s="301">
        <f>(L142-B142)</f>
        <v>0</v>
      </c>
    </row>
    <row r="143" spans="1:13" ht="12.75">
      <c r="A143" s="110" t="s">
        <v>407</v>
      </c>
      <c r="B143" s="299">
        <v>465</v>
      </c>
      <c r="C143" s="402"/>
      <c r="D143" s="300"/>
      <c r="E143" s="403"/>
      <c r="F143" s="403"/>
      <c r="G143" s="403"/>
      <c r="H143" s="403"/>
      <c r="I143" s="403"/>
      <c r="J143" s="403"/>
      <c r="K143" s="403"/>
      <c r="L143" s="301">
        <f>SUM(B143:K143)</f>
        <v>465</v>
      </c>
      <c r="M143" s="301">
        <f>(L143-B143)</f>
        <v>0</v>
      </c>
    </row>
    <row r="144" spans="1:13" ht="12.75">
      <c r="A144" s="110" t="s">
        <v>673</v>
      </c>
      <c r="B144" s="299">
        <v>416</v>
      </c>
      <c r="C144" s="402"/>
      <c r="D144" s="300"/>
      <c r="E144" s="403"/>
      <c r="F144" s="403"/>
      <c r="G144" s="403"/>
      <c r="H144" s="403"/>
      <c r="I144" s="403"/>
      <c r="J144" s="403"/>
      <c r="K144" s="403"/>
      <c r="L144" s="301">
        <f aca="true" t="shared" si="15" ref="L144:L151">SUM(B144:K144)</f>
        <v>416</v>
      </c>
      <c r="M144" s="301">
        <f aca="true" t="shared" si="16" ref="M144:M150">(L144-B144)</f>
        <v>0</v>
      </c>
    </row>
    <row r="145" spans="1:13" ht="12.75">
      <c r="A145" s="110" t="s">
        <v>674</v>
      </c>
      <c r="B145" s="299">
        <v>1095</v>
      </c>
      <c r="C145" s="402"/>
      <c r="D145" s="300"/>
      <c r="E145" s="403"/>
      <c r="F145" s="403"/>
      <c r="G145" s="403"/>
      <c r="H145" s="403"/>
      <c r="I145" s="403"/>
      <c r="J145" s="403"/>
      <c r="K145" s="403"/>
      <c r="L145" s="301">
        <f t="shared" si="15"/>
        <v>1095</v>
      </c>
      <c r="M145" s="301">
        <f t="shared" si="16"/>
        <v>0</v>
      </c>
    </row>
    <row r="146" spans="1:13" ht="12.75">
      <c r="A146" s="110" t="s">
        <v>202</v>
      </c>
      <c r="B146" s="299">
        <v>1100</v>
      </c>
      <c r="C146" s="402"/>
      <c r="D146" s="300"/>
      <c r="E146" s="403"/>
      <c r="F146" s="403"/>
      <c r="G146" s="403"/>
      <c r="H146" s="403"/>
      <c r="I146" s="403"/>
      <c r="J146" s="403"/>
      <c r="K146" s="403"/>
      <c r="L146" s="301">
        <f t="shared" si="15"/>
        <v>1100</v>
      </c>
      <c r="M146" s="301">
        <f t="shared" si="16"/>
        <v>0</v>
      </c>
    </row>
    <row r="147" spans="1:13" ht="12.75">
      <c r="A147" s="110" t="s">
        <v>675</v>
      </c>
      <c r="B147" s="299">
        <v>151</v>
      </c>
      <c r="C147" s="402"/>
      <c r="D147" s="300"/>
      <c r="E147" s="403"/>
      <c r="F147" s="403"/>
      <c r="G147" s="403"/>
      <c r="H147" s="403"/>
      <c r="I147" s="403"/>
      <c r="J147" s="403"/>
      <c r="K147" s="403"/>
      <c r="L147" s="301">
        <f t="shared" si="15"/>
        <v>151</v>
      </c>
      <c r="M147" s="301">
        <f t="shared" si="16"/>
        <v>0</v>
      </c>
    </row>
    <row r="148" spans="1:13" ht="12.75">
      <c r="A148" s="110" t="s">
        <v>676</v>
      </c>
      <c r="B148" s="299">
        <v>113</v>
      </c>
      <c r="C148" s="402"/>
      <c r="D148" s="300"/>
      <c r="E148" s="403"/>
      <c r="F148" s="403"/>
      <c r="G148" s="403"/>
      <c r="H148" s="403"/>
      <c r="I148" s="403"/>
      <c r="J148" s="403"/>
      <c r="K148" s="403"/>
      <c r="L148" s="301">
        <f t="shared" si="15"/>
        <v>113</v>
      </c>
      <c r="M148" s="301">
        <f t="shared" si="16"/>
        <v>0</v>
      </c>
    </row>
    <row r="149" spans="1:13" ht="12.75">
      <c r="A149" s="110" t="s">
        <v>677</v>
      </c>
      <c r="B149" s="299">
        <v>58</v>
      </c>
      <c r="C149" s="402"/>
      <c r="D149" s="300"/>
      <c r="E149" s="403"/>
      <c r="F149" s="403"/>
      <c r="G149" s="403"/>
      <c r="H149" s="403"/>
      <c r="I149" s="403"/>
      <c r="J149" s="403"/>
      <c r="K149" s="403"/>
      <c r="L149" s="301">
        <f t="shared" si="15"/>
        <v>58</v>
      </c>
      <c r="M149" s="301">
        <f t="shared" si="16"/>
        <v>0</v>
      </c>
    </row>
    <row r="150" spans="1:13" ht="12.75">
      <c r="A150" s="110" t="s">
        <v>678</v>
      </c>
      <c r="B150" s="299">
        <v>158</v>
      </c>
      <c r="C150" s="402"/>
      <c r="D150" s="300"/>
      <c r="E150" s="403"/>
      <c r="F150" s="403"/>
      <c r="G150" s="403"/>
      <c r="H150" s="403"/>
      <c r="I150" s="403"/>
      <c r="J150" s="403"/>
      <c r="K150" s="403"/>
      <c r="L150" s="301">
        <f t="shared" si="15"/>
        <v>158</v>
      </c>
      <c r="M150" s="301">
        <f t="shared" si="16"/>
        <v>0</v>
      </c>
    </row>
    <row r="151" spans="1:13" ht="12.75">
      <c r="A151" s="110" t="s">
        <v>586</v>
      </c>
      <c r="B151" s="299">
        <v>65</v>
      </c>
      <c r="C151" s="402"/>
      <c r="D151" s="300"/>
      <c r="E151" s="403"/>
      <c r="F151" s="403"/>
      <c r="G151" s="403"/>
      <c r="H151" s="403"/>
      <c r="I151" s="403"/>
      <c r="J151" s="403"/>
      <c r="K151" s="403"/>
      <c r="L151" s="301">
        <f t="shared" si="15"/>
        <v>65</v>
      </c>
      <c r="M151" s="301">
        <f>(L151-B151)</f>
        <v>0</v>
      </c>
    </row>
    <row r="152" spans="1:13" ht="12.75">
      <c r="A152" s="110" t="s">
        <v>58</v>
      </c>
      <c r="B152" s="299">
        <v>85</v>
      </c>
      <c r="C152" s="402"/>
      <c r="D152" s="300"/>
      <c r="E152" s="403"/>
      <c r="F152" s="403"/>
      <c r="G152" s="403"/>
      <c r="H152" s="403"/>
      <c r="I152" s="403"/>
      <c r="J152" s="403"/>
      <c r="K152" s="403"/>
      <c r="L152" s="301">
        <f>SUM(B152:K152)</f>
        <v>85</v>
      </c>
      <c r="M152" s="301">
        <f>(L152-B152)</f>
        <v>0</v>
      </c>
    </row>
    <row r="153" spans="1:13" ht="12.75">
      <c r="A153" s="288" t="s">
        <v>416</v>
      </c>
      <c r="B153" s="314">
        <v>3430</v>
      </c>
      <c r="C153" s="437"/>
      <c r="D153" s="315"/>
      <c r="E153" s="438"/>
      <c r="F153" s="438"/>
      <c r="G153" s="438"/>
      <c r="H153" s="438"/>
      <c r="I153" s="438"/>
      <c r="J153" s="438"/>
      <c r="K153" s="438"/>
      <c r="L153" s="317">
        <f>SUM(B153:K153)</f>
        <v>3430</v>
      </c>
      <c r="M153" s="317">
        <f>(L153-B153)</f>
        <v>0</v>
      </c>
    </row>
    <row r="154" spans="1:13" ht="12.75">
      <c r="A154" s="430" t="s">
        <v>182</v>
      </c>
      <c r="B154" s="457"/>
      <c r="C154" s="439"/>
      <c r="D154" s="432"/>
      <c r="E154" s="434"/>
      <c r="F154" s="434"/>
      <c r="G154" s="434"/>
      <c r="H154" s="434"/>
      <c r="I154" s="434"/>
      <c r="J154" s="434"/>
      <c r="K154" s="434"/>
      <c r="L154" s="436"/>
      <c r="M154" s="436"/>
    </row>
    <row r="155" spans="1:13" ht="12.75">
      <c r="A155" s="110" t="s">
        <v>183</v>
      </c>
      <c r="B155" s="299">
        <v>800</v>
      </c>
      <c r="C155" s="402"/>
      <c r="D155" s="300"/>
      <c r="E155" s="403">
        <v>-800</v>
      </c>
      <c r="F155" s="403"/>
      <c r="G155" s="403"/>
      <c r="H155" s="403"/>
      <c r="I155" s="403"/>
      <c r="J155" s="403"/>
      <c r="K155" s="403"/>
      <c r="L155" s="301">
        <f aca="true" t="shared" si="17" ref="L155:L164">SUM(B155:K155)</f>
        <v>0</v>
      </c>
      <c r="M155" s="301">
        <f aca="true" t="shared" si="18" ref="M155:M164">(L155-B155)</f>
        <v>-800</v>
      </c>
    </row>
    <row r="156" spans="1:13" ht="12.75">
      <c r="A156" s="110" t="s">
        <v>420</v>
      </c>
      <c r="B156" s="299">
        <v>850</v>
      </c>
      <c r="C156" s="402"/>
      <c r="D156" s="300"/>
      <c r="E156" s="403">
        <v>-850</v>
      </c>
      <c r="F156" s="403"/>
      <c r="G156" s="403"/>
      <c r="H156" s="403"/>
      <c r="I156" s="403"/>
      <c r="J156" s="403"/>
      <c r="K156" s="403"/>
      <c r="L156" s="301">
        <f t="shared" si="17"/>
        <v>0</v>
      </c>
      <c r="M156" s="301">
        <f t="shared" si="18"/>
        <v>-850</v>
      </c>
    </row>
    <row r="157" spans="1:13" ht="12.75">
      <c r="A157" s="110" t="s">
        <v>679</v>
      </c>
      <c r="B157" s="299">
        <v>2500</v>
      </c>
      <c r="C157" s="402"/>
      <c r="D157" s="300"/>
      <c r="E157" s="403">
        <v>-2500</v>
      </c>
      <c r="F157" s="403"/>
      <c r="G157" s="403"/>
      <c r="H157" s="403"/>
      <c r="I157" s="403"/>
      <c r="J157" s="403"/>
      <c r="K157" s="403"/>
      <c r="L157" s="301">
        <f t="shared" si="17"/>
        <v>0</v>
      </c>
      <c r="M157" s="301">
        <f t="shared" si="18"/>
        <v>-2500</v>
      </c>
    </row>
    <row r="158" spans="1:13" ht="12.75">
      <c r="A158" s="110" t="s">
        <v>200</v>
      </c>
      <c r="B158" s="299">
        <v>1452</v>
      </c>
      <c r="C158" s="402"/>
      <c r="D158" s="302"/>
      <c r="E158" s="403"/>
      <c r="F158" s="403"/>
      <c r="G158" s="403"/>
      <c r="H158" s="403"/>
      <c r="I158" s="403"/>
      <c r="J158" s="403"/>
      <c r="K158" s="403"/>
      <c r="L158" s="301">
        <f t="shared" si="17"/>
        <v>1452</v>
      </c>
      <c r="M158" s="301">
        <f t="shared" si="18"/>
        <v>0</v>
      </c>
    </row>
    <row r="159" spans="1:13" ht="12.75">
      <c r="A159" s="110" t="s">
        <v>663</v>
      </c>
      <c r="B159" s="299">
        <v>5879</v>
      </c>
      <c r="C159" s="402"/>
      <c r="D159" s="300"/>
      <c r="E159" s="403"/>
      <c r="F159" s="403"/>
      <c r="G159" s="403"/>
      <c r="H159" s="403"/>
      <c r="I159" s="403"/>
      <c r="J159" s="403"/>
      <c r="K159" s="403"/>
      <c r="L159" s="301">
        <f t="shared" si="17"/>
        <v>5879</v>
      </c>
      <c r="M159" s="301">
        <f t="shared" si="18"/>
        <v>0</v>
      </c>
    </row>
    <row r="160" spans="1:13" ht="12.75">
      <c r="A160" s="110" t="s">
        <v>680</v>
      </c>
      <c r="B160" s="299">
        <v>668</v>
      </c>
      <c r="C160" s="402"/>
      <c r="D160" s="300"/>
      <c r="E160" s="403"/>
      <c r="F160" s="403"/>
      <c r="G160" s="403"/>
      <c r="H160" s="403"/>
      <c r="I160" s="403"/>
      <c r="J160" s="403"/>
      <c r="K160" s="403"/>
      <c r="L160" s="301">
        <f t="shared" si="17"/>
        <v>668</v>
      </c>
      <c r="M160" s="301">
        <f t="shared" si="18"/>
        <v>0</v>
      </c>
    </row>
    <row r="161" spans="1:13" ht="12.75">
      <c r="A161" s="110" t="s">
        <v>681</v>
      </c>
      <c r="B161" s="299">
        <v>471</v>
      </c>
      <c r="C161" s="402"/>
      <c r="D161" s="300"/>
      <c r="E161" s="403"/>
      <c r="F161" s="403"/>
      <c r="G161" s="403"/>
      <c r="H161" s="403"/>
      <c r="I161" s="403"/>
      <c r="J161" s="403"/>
      <c r="K161" s="403"/>
      <c r="L161" s="301">
        <f t="shared" si="17"/>
        <v>471</v>
      </c>
      <c r="M161" s="301">
        <f t="shared" si="18"/>
        <v>0</v>
      </c>
    </row>
    <row r="162" spans="1:13" ht="12.75">
      <c r="A162" s="110" t="s">
        <v>682</v>
      </c>
      <c r="B162" s="299">
        <v>1270</v>
      </c>
      <c r="C162" s="402">
        <v>-1270</v>
      </c>
      <c r="D162" s="300"/>
      <c r="E162" s="403"/>
      <c r="F162" s="403"/>
      <c r="G162" s="403"/>
      <c r="H162" s="403"/>
      <c r="I162" s="403"/>
      <c r="J162" s="403"/>
      <c r="K162" s="403"/>
      <c r="L162" s="301">
        <f t="shared" si="17"/>
        <v>0</v>
      </c>
      <c r="M162" s="301">
        <f t="shared" si="18"/>
        <v>-1270</v>
      </c>
    </row>
    <row r="163" spans="1:13" ht="12.75">
      <c r="A163" s="110" t="s">
        <v>683</v>
      </c>
      <c r="B163" s="299">
        <v>2200</v>
      </c>
      <c r="C163" s="402"/>
      <c r="D163" s="300"/>
      <c r="E163" s="403"/>
      <c r="F163" s="403"/>
      <c r="G163" s="403"/>
      <c r="H163" s="403">
        <v>-2200</v>
      </c>
      <c r="I163" s="403"/>
      <c r="J163" s="403"/>
      <c r="K163" s="403"/>
      <c r="L163" s="301">
        <f t="shared" si="17"/>
        <v>0</v>
      </c>
      <c r="M163" s="301">
        <f t="shared" si="18"/>
        <v>-2200</v>
      </c>
    </row>
    <row r="164" spans="1:13" ht="12.75">
      <c r="A164" s="110" t="s">
        <v>684</v>
      </c>
      <c r="B164" s="299">
        <v>950</v>
      </c>
      <c r="C164" s="402"/>
      <c r="D164" s="300"/>
      <c r="E164" s="403"/>
      <c r="F164" s="403"/>
      <c r="G164" s="403"/>
      <c r="H164" s="403"/>
      <c r="I164" s="403"/>
      <c r="J164" s="403"/>
      <c r="K164" s="403"/>
      <c r="L164" s="301">
        <f t="shared" si="17"/>
        <v>950</v>
      </c>
      <c r="M164" s="301">
        <f t="shared" si="18"/>
        <v>0</v>
      </c>
    </row>
    <row r="165" spans="1:13" ht="12.75">
      <c r="A165" s="110"/>
      <c r="B165" s="299"/>
      <c r="C165" s="402"/>
      <c r="D165" s="300"/>
      <c r="E165" s="403"/>
      <c r="F165" s="403"/>
      <c r="G165" s="403"/>
      <c r="H165" s="403"/>
      <c r="I165" s="403"/>
      <c r="J165" s="403"/>
      <c r="K165" s="403"/>
      <c r="L165" s="301"/>
      <c r="M165" s="301"/>
    </row>
    <row r="166" spans="1:13" ht="12.75">
      <c r="A166" s="116" t="s">
        <v>60</v>
      </c>
      <c r="B166" s="307">
        <f aca="true" t="shared" si="19" ref="B166:M166">SUM(B44:B165)</f>
        <v>1009664</v>
      </c>
      <c r="C166" s="307">
        <f t="shared" si="19"/>
        <v>-136347</v>
      </c>
      <c r="D166" s="307">
        <f t="shared" si="19"/>
        <v>-74703</v>
      </c>
      <c r="E166" s="307">
        <f t="shared" si="19"/>
        <v>-29557</v>
      </c>
      <c r="F166" s="307">
        <f t="shared" si="19"/>
        <v>0</v>
      </c>
      <c r="G166" s="307">
        <f t="shared" si="19"/>
        <v>0</v>
      </c>
      <c r="H166" s="307">
        <f t="shared" si="19"/>
        <v>-58952</v>
      </c>
      <c r="I166" s="307">
        <f t="shared" si="19"/>
        <v>0</v>
      </c>
      <c r="J166" s="307">
        <f t="shared" si="19"/>
        <v>3500</v>
      </c>
      <c r="K166" s="307">
        <f t="shared" si="19"/>
        <v>0</v>
      </c>
      <c r="L166" s="307">
        <f t="shared" si="19"/>
        <v>713605</v>
      </c>
      <c r="M166" s="307">
        <f t="shared" si="19"/>
        <v>-296059</v>
      </c>
    </row>
    <row r="167" spans="1:13" ht="12.75">
      <c r="A167" s="116"/>
      <c r="B167" s="323"/>
      <c r="C167" s="307"/>
      <c r="D167" s="307"/>
      <c r="E167" s="307"/>
      <c r="F167" s="307"/>
      <c r="G167" s="307"/>
      <c r="H167" s="307"/>
      <c r="I167" s="307"/>
      <c r="J167" s="307"/>
      <c r="K167" s="324"/>
      <c r="L167" s="324"/>
      <c r="M167" s="324"/>
    </row>
    <row r="168" spans="1:13" ht="12.75">
      <c r="A168" s="116" t="s">
        <v>61</v>
      </c>
      <c r="B168" s="307">
        <f aca="true" t="shared" si="20" ref="B168:M168">(B39+B166+B167)</f>
        <v>1110936</v>
      </c>
      <c r="C168" s="307">
        <f t="shared" si="20"/>
        <v>-139555</v>
      </c>
      <c r="D168" s="307">
        <f t="shared" si="20"/>
        <v>-74703</v>
      </c>
      <c r="E168" s="307">
        <f t="shared" si="20"/>
        <v>-30046</v>
      </c>
      <c r="F168" s="307">
        <f t="shared" si="20"/>
        <v>0</v>
      </c>
      <c r="G168" s="307">
        <f t="shared" si="20"/>
        <v>0</v>
      </c>
      <c r="H168" s="307">
        <f t="shared" si="20"/>
        <v>-59002</v>
      </c>
      <c r="I168" s="307">
        <f t="shared" si="20"/>
        <v>0</v>
      </c>
      <c r="J168" s="307">
        <f t="shared" si="20"/>
        <v>3500</v>
      </c>
      <c r="K168" s="307">
        <f t="shared" si="20"/>
        <v>0</v>
      </c>
      <c r="L168" s="307">
        <f t="shared" si="20"/>
        <v>811130</v>
      </c>
      <c r="M168" s="307">
        <f t="shared" si="20"/>
        <v>-299806</v>
      </c>
    </row>
    <row r="169" spans="1:13" ht="12.75">
      <c r="A169" s="116"/>
      <c r="B169" s="312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</row>
    <row r="170" spans="1:13" ht="12.75">
      <c r="A170" s="269" t="s">
        <v>450</v>
      </c>
      <c r="B170" s="325"/>
      <c r="C170" s="325">
        <f>(C168)</f>
        <v>-139555</v>
      </c>
      <c r="D170" s="325">
        <f>(D168)</f>
        <v>-74703</v>
      </c>
      <c r="E170" s="325"/>
      <c r="F170" s="325">
        <f>(F168)</f>
        <v>0</v>
      </c>
      <c r="G170" s="325"/>
      <c r="H170" s="325"/>
      <c r="I170" s="325"/>
      <c r="J170" s="325"/>
      <c r="K170" s="325"/>
      <c r="L170" s="325"/>
      <c r="M170" s="326">
        <f>(C170+D170+F170)</f>
        <v>-214258</v>
      </c>
    </row>
    <row r="171" spans="2:13" ht="12.75"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</row>
  </sheetData>
  <mergeCells count="1">
    <mergeCell ref="C1:I1"/>
  </mergeCells>
  <printOptions horizont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Céltartalékok előirányzata&amp;R&amp;"Times New Roman CE,Normál"sz.önk.rendelethez
10.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CE,Normál"&amp;8................../.................. oldal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G4">
      <selection activeCell="N14" sqref="N14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52" t="s">
        <v>292</v>
      </c>
      <c r="B1" s="152" t="s">
        <v>292</v>
      </c>
      <c r="C1" s="152"/>
      <c r="D1" s="152" t="s">
        <v>292</v>
      </c>
      <c r="E1" s="153"/>
      <c r="F1" s="153"/>
      <c r="G1" s="153"/>
      <c r="H1" s="7"/>
      <c r="I1" s="19" t="s">
        <v>292</v>
      </c>
      <c r="J1" s="19"/>
      <c r="K1" s="19" t="s">
        <v>292</v>
      </c>
      <c r="L1" s="37"/>
      <c r="M1" s="37"/>
      <c r="N1" s="37"/>
      <c r="O1" s="7"/>
      <c r="P1" s="7"/>
    </row>
    <row r="2" spans="1:16" ht="12.75">
      <c r="A2" s="154" t="s">
        <v>469</v>
      </c>
      <c r="B2" s="154" t="s">
        <v>525</v>
      </c>
      <c r="C2" s="154" t="s">
        <v>583</v>
      </c>
      <c r="D2" s="154" t="s">
        <v>538</v>
      </c>
      <c r="E2" s="155" t="s">
        <v>211</v>
      </c>
      <c r="F2" s="154" t="s">
        <v>324</v>
      </c>
      <c r="G2" s="155" t="s">
        <v>285</v>
      </c>
      <c r="H2" s="7"/>
      <c r="I2" s="156" t="s">
        <v>525</v>
      </c>
      <c r="J2" s="156" t="s">
        <v>583</v>
      </c>
      <c r="K2" s="156" t="s">
        <v>539</v>
      </c>
      <c r="L2" s="157" t="s">
        <v>211</v>
      </c>
      <c r="M2" s="156" t="s">
        <v>324</v>
      </c>
      <c r="N2" s="157" t="s">
        <v>285</v>
      </c>
      <c r="O2" s="7"/>
      <c r="P2" s="7"/>
    </row>
    <row r="3" spans="1:16" ht="12.75">
      <c r="A3" s="154" t="s">
        <v>475</v>
      </c>
      <c r="B3" s="154" t="s">
        <v>528</v>
      </c>
      <c r="C3" s="154" t="s">
        <v>584</v>
      </c>
      <c r="D3" s="158"/>
      <c r="E3" s="155" t="s">
        <v>333</v>
      </c>
      <c r="F3" s="154" t="s">
        <v>333</v>
      </c>
      <c r="G3" s="155" t="s">
        <v>585</v>
      </c>
      <c r="H3" s="7"/>
      <c r="I3" s="156" t="s">
        <v>528</v>
      </c>
      <c r="J3" s="156" t="s">
        <v>584</v>
      </c>
      <c r="K3" s="159"/>
      <c r="L3" s="157" t="s">
        <v>333</v>
      </c>
      <c r="M3" s="156" t="s">
        <v>333</v>
      </c>
      <c r="N3" s="157" t="s">
        <v>585</v>
      </c>
      <c r="O3" s="7"/>
      <c r="P3" s="7"/>
    </row>
    <row r="4" spans="1:16" ht="12.75">
      <c r="A4" s="160" t="s">
        <v>292</v>
      </c>
      <c r="B4" s="160" t="s">
        <v>475</v>
      </c>
      <c r="C4" s="160"/>
      <c r="D4" s="160"/>
      <c r="E4" s="161"/>
      <c r="F4" s="161"/>
      <c r="G4" s="161"/>
      <c r="H4" s="7"/>
      <c r="I4" s="20" t="s">
        <v>475</v>
      </c>
      <c r="J4" s="20"/>
      <c r="K4" s="20"/>
      <c r="L4" s="162"/>
      <c r="M4" s="162"/>
      <c r="N4" s="162"/>
      <c r="O4" s="7"/>
      <c r="P4" s="7"/>
    </row>
    <row r="5" spans="1:16" ht="12.75">
      <c r="A5" s="55"/>
      <c r="B5" s="54"/>
      <c r="C5" s="56"/>
      <c r="D5" s="9"/>
      <c r="E5" s="63"/>
      <c r="F5" s="63"/>
      <c r="G5" s="63"/>
      <c r="H5" s="7"/>
      <c r="I5" s="54"/>
      <c r="J5" s="56"/>
      <c r="K5" s="9"/>
      <c r="L5" s="63"/>
      <c r="M5" s="63"/>
      <c r="N5" s="63"/>
      <c r="O5" s="7"/>
      <c r="P5" s="7"/>
    </row>
    <row r="6" spans="1:16" ht="12.75">
      <c r="A6" s="8"/>
      <c r="B6" s="56"/>
      <c r="C6" s="56"/>
      <c r="D6" s="57" t="s">
        <v>332</v>
      </c>
      <c r="E6" s="64"/>
      <c r="F6" s="64"/>
      <c r="G6" s="64"/>
      <c r="H6" s="7"/>
      <c r="I6" s="56"/>
      <c r="J6" s="56"/>
      <c r="K6" s="57" t="s">
        <v>332</v>
      </c>
      <c r="L6" s="64"/>
      <c r="M6" s="64"/>
      <c r="N6" s="64"/>
      <c r="O6" s="7"/>
      <c r="P6" s="7"/>
    </row>
    <row r="7" spans="1:16" ht="12.75">
      <c r="A7" s="8"/>
      <c r="B7" s="56"/>
      <c r="C7" s="56"/>
      <c r="D7" s="57"/>
      <c r="E7" s="64"/>
      <c r="F7" s="64"/>
      <c r="G7" s="64"/>
      <c r="H7" s="7"/>
      <c r="I7" s="56"/>
      <c r="J7" s="56"/>
      <c r="K7" s="57"/>
      <c r="L7" s="64"/>
      <c r="M7" s="64"/>
      <c r="N7" s="64"/>
      <c r="O7" s="7"/>
      <c r="P7" s="7"/>
    </row>
    <row r="8" spans="1:16" ht="12.75">
      <c r="A8" s="8"/>
      <c r="B8" s="56"/>
      <c r="C8" s="56"/>
      <c r="D8" s="9"/>
      <c r="E8" s="64"/>
      <c r="F8" s="64"/>
      <c r="G8" s="64"/>
      <c r="H8" s="7"/>
      <c r="I8" s="56"/>
      <c r="J8" s="56"/>
      <c r="K8" s="9"/>
      <c r="L8" s="64"/>
      <c r="M8" s="64"/>
      <c r="N8" s="64"/>
      <c r="O8" s="7"/>
      <c r="P8" s="7"/>
    </row>
    <row r="9" spans="1:16" ht="12.75">
      <c r="A9" s="25" t="s">
        <v>537</v>
      </c>
      <c r="B9" s="104" t="s">
        <v>373</v>
      </c>
      <c r="C9" s="104" t="s">
        <v>366</v>
      </c>
      <c r="D9" s="65" t="s">
        <v>79</v>
      </c>
      <c r="E9" s="25">
        <v>3595</v>
      </c>
      <c r="F9" s="30">
        <f>(E9+G9)</f>
        <v>3595</v>
      </c>
      <c r="G9" s="25">
        <v>0</v>
      </c>
      <c r="H9" s="7"/>
      <c r="I9" s="104" t="s">
        <v>376</v>
      </c>
      <c r="J9" s="104" t="s">
        <v>366</v>
      </c>
      <c r="K9" s="65" t="s">
        <v>79</v>
      </c>
      <c r="L9" s="28">
        <v>2568</v>
      </c>
      <c r="M9" s="30">
        <f>(L9+N9)</f>
        <v>2568</v>
      </c>
      <c r="N9" s="25">
        <v>0</v>
      </c>
      <c r="O9" s="7"/>
      <c r="P9" s="7"/>
    </row>
    <row r="10" spans="1:16" ht="12.75">
      <c r="A10" s="25"/>
      <c r="B10" s="104"/>
      <c r="C10" s="104" t="s">
        <v>561</v>
      </c>
      <c r="D10" s="66" t="s">
        <v>80</v>
      </c>
      <c r="E10" s="25">
        <v>714</v>
      </c>
      <c r="F10" s="30">
        <f>(E10+G10)</f>
        <v>714</v>
      </c>
      <c r="G10" s="25">
        <v>0</v>
      </c>
      <c r="H10" s="7"/>
      <c r="I10" s="104"/>
      <c r="J10" s="104" t="s">
        <v>561</v>
      </c>
      <c r="K10" s="66" t="s">
        <v>80</v>
      </c>
      <c r="L10" s="28">
        <v>714</v>
      </c>
      <c r="M10" s="30">
        <f>(L10+N10)</f>
        <v>714</v>
      </c>
      <c r="N10" s="25">
        <v>0</v>
      </c>
      <c r="O10" s="7"/>
      <c r="P10" s="7"/>
    </row>
    <row r="11" spans="1:16" ht="12.75">
      <c r="A11" s="25"/>
      <c r="B11" s="104"/>
      <c r="C11" s="104" t="s">
        <v>563</v>
      </c>
      <c r="D11" s="66" t="s">
        <v>81</v>
      </c>
      <c r="E11" s="30">
        <f>(E9-E10)</f>
        <v>2881</v>
      </c>
      <c r="F11" s="30">
        <f>(F9-F10)</f>
        <v>2881</v>
      </c>
      <c r="G11" s="30">
        <f>(G9-G10)</f>
        <v>0</v>
      </c>
      <c r="H11" s="7"/>
      <c r="I11" s="104"/>
      <c r="J11" s="104" t="s">
        <v>563</v>
      </c>
      <c r="K11" s="66" t="s">
        <v>81</v>
      </c>
      <c r="L11" s="30">
        <f>(L9-L10)</f>
        <v>1854</v>
      </c>
      <c r="M11" s="30">
        <f>(M9-M10)</f>
        <v>1854</v>
      </c>
      <c r="N11" s="30">
        <f>(N9-N10)</f>
        <v>0</v>
      </c>
      <c r="O11" s="7"/>
      <c r="P11" s="7"/>
    </row>
    <row r="12" spans="1:16" ht="12.75">
      <c r="A12" s="25"/>
      <c r="B12" s="104"/>
      <c r="C12" s="104" t="s">
        <v>580</v>
      </c>
      <c r="D12" s="65" t="s">
        <v>82</v>
      </c>
      <c r="E12" s="25">
        <v>0</v>
      </c>
      <c r="F12" s="30">
        <f>(E12+G12)</f>
        <v>0</v>
      </c>
      <c r="G12" s="25">
        <v>0</v>
      </c>
      <c r="H12" s="7"/>
      <c r="I12" s="104"/>
      <c r="J12" s="104" t="s">
        <v>580</v>
      </c>
      <c r="K12" s="65" t="s">
        <v>82</v>
      </c>
      <c r="L12" s="28">
        <v>0</v>
      </c>
      <c r="M12" s="30">
        <f>(L12+N12)</f>
        <v>0</v>
      </c>
      <c r="N12" s="25">
        <v>0</v>
      </c>
      <c r="O12" s="7"/>
      <c r="P12" s="7"/>
    </row>
    <row r="13" spans="1:16" ht="12.75">
      <c r="A13" s="25"/>
      <c r="B13" s="104"/>
      <c r="C13" s="104" t="s">
        <v>370</v>
      </c>
      <c r="D13" s="65" t="s">
        <v>83</v>
      </c>
      <c r="E13" s="26">
        <v>0</v>
      </c>
      <c r="F13" s="31">
        <f>(E13+G13)</f>
        <v>160</v>
      </c>
      <c r="G13" s="26">
        <v>160</v>
      </c>
      <c r="H13" s="7"/>
      <c r="I13" s="104"/>
      <c r="J13" s="104" t="s">
        <v>370</v>
      </c>
      <c r="K13" s="65" t="s">
        <v>83</v>
      </c>
      <c r="L13" s="29">
        <v>0</v>
      </c>
      <c r="M13" s="31">
        <f>(L13+N13)</f>
        <v>2052</v>
      </c>
      <c r="N13" s="26">
        <v>2052</v>
      </c>
      <c r="O13" s="7"/>
      <c r="P13" s="7"/>
    </row>
    <row r="14" spans="1:16" ht="12.75">
      <c r="A14" s="50"/>
      <c r="B14" s="42"/>
      <c r="C14" s="42"/>
      <c r="D14" s="24" t="s">
        <v>305</v>
      </c>
      <c r="E14" s="35">
        <f>(E9+E12+E13)</f>
        <v>3595</v>
      </c>
      <c r="F14" s="35">
        <f>(F9+F12+F13)</f>
        <v>3755</v>
      </c>
      <c r="G14" s="35">
        <f>(G9+G12+G13)</f>
        <v>160</v>
      </c>
      <c r="H14" s="7"/>
      <c r="I14" s="42"/>
      <c r="J14" s="42"/>
      <c r="K14" s="24" t="s">
        <v>305</v>
      </c>
      <c r="L14" s="35">
        <f>(L9+L12+L13)</f>
        <v>2568</v>
      </c>
      <c r="M14" s="35">
        <f>(M9+M12+M13)</f>
        <v>4620</v>
      </c>
      <c r="N14" s="35">
        <f>(N9+N12+N13)</f>
        <v>2052</v>
      </c>
      <c r="O14" s="7"/>
      <c r="P14" s="7"/>
    </row>
    <row r="15" spans="1:16" ht="12.75">
      <c r="A15" s="9"/>
      <c r="B15" s="22"/>
      <c r="C15" s="21"/>
      <c r="D15" s="9"/>
      <c r="E15" s="63"/>
      <c r="F15" s="63"/>
      <c r="G15" s="63"/>
      <c r="H15" s="7"/>
      <c r="I15" s="22"/>
      <c r="J15" s="21"/>
      <c r="K15" s="10"/>
      <c r="L15" s="63"/>
      <c r="M15" s="63"/>
      <c r="N15" s="63"/>
      <c r="O15" s="7"/>
      <c r="P15" s="7"/>
    </row>
    <row r="16" spans="1:16" ht="12.75">
      <c r="A16" s="9"/>
      <c r="B16" s="22"/>
      <c r="C16" s="22"/>
      <c r="D16" s="57" t="s">
        <v>394</v>
      </c>
      <c r="E16" s="64"/>
      <c r="F16" s="64"/>
      <c r="G16" s="64"/>
      <c r="H16" s="7"/>
      <c r="I16" s="22"/>
      <c r="J16" s="22"/>
      <c r="K16" s="57" t="s">
        <v>394</v>
      </c>
      <c r="L16" s="64"/>
      <c r="M16" s="64"/>
      <c r="N16" s="64"/>
      <c r="O16" s="7"/>
      <c r="P16" s="7"/>
    </row>
    <row r="17" spans="1:16" ht="12.75">
      <c r="A17" s="9"/>
      <c r="B17" s="22"/>
      <c r="C17" s="22"/>
      <c r="D17" s="57"/>
      <c r="E17" s="64"/>
      <c r="F17" s="64"/>
      <c r="G17" s="64"/>
      <c r="H17" s="7"/>
      <c r="I17" s="22"/>
      <c r="J17" s="22"/>
      <c r="K17" s="57"/>
      <c r="L17" s="64"/>
      <c r="M17" s="64"/>
      <c r="N17" s="64"/>
      <c r="O17" s="7"/>
      <c r="P17" s="7"/>
    </row>
    <row r="18" spans="1:16" ht="12.75">
      <c r="A18" s="9"/>
      <c r="B18" s="22"/>
      <c r="C18" s="22"/>
      <c r="D18" s="9"/>
      <c r="E18" s="64"/>
      <c r="F18" s="64"/>
      <c r="G18" s="64"/>
      <c r="H18" s="7"/>
      <c r="I18" s="22"/>
      <c r="J18" s="22"/>
      <c r="K18" s="9"/>
      <c r="L18" s="64"/>
      <c r="M18" s="64"/>
      <c r="N18" s="64"/>
      <c r="O18" s="7"/>
      <c r="P18" s="7"/>
    </row>
    <row r="19" spans="1:16" ht="12.75">
      <c r="A19" s="25"/>
      <c r="B19" s="104"/>
      <c r="C19" s="104" t="s">
        <v>365</v>
      </c>
      <c r="D19" s="65" t="s">
        <v>84</v>
      </c>
      <c r="E19" s="25">
        <v>2369</v>
      </c>
      <c r="F19" s="30">
        <f>(E19+G19)</f>
        <v>2240</v>
      </c>
      <c r="G19" s="25">
        <v>-129</v>
      </c>
      <c r="H19" s="7"/>
      <c r="I19" s="104"/>
      <c r="J19" s="104" t="s">
        <v>365</v>
      </c>
      <c r="K19" s="65" t="s">
        <v>84</v>
      </c>
      <c r="L19" s="25">
        <v>1472</v>
      </c>
      <c r="M19" s="30">
        <f>(L19+N19)</f>
        <v>1653</v>
      </c>
      <c r="N19" s="25">
        <v>181</v>
      </c>
      <c r="O19" s="7"/>
      <c r="P19" s="7"/>
    </row>
    <row r="20" spans="1:16" ht="12.75">
      <c r="A20" s="25"/>
      <c r="B20" s="104"/>
      <c r="C20" s="104" t="s">
        <v>360</v>
      </c>
      <c r="D20" s="65" t="s">
        <v>85</v>
      </c>
      <c r="E20" s="25">
        <v>601</v>
      </c>
      <c r="F20" s="30">
        <f>(E20+G20)</f>
        <v>549</v>
      </c>
      <c r="G20" s="25">
        <v>-52</v>
      </c>
      <c r="H20" s="7"/>
      <c r="I20" s="104"/>
      <c r="J20" s="104" t="s">
        <v>360</v>
      </c>
      <c r="K20" s="65" t="s">
        <v>85</v>
      </c>
      <c r="L20" s="25">
        <v>442</v>
      </c>
      <c r="M20" s="30">
        <f>(L20+N20)</f>
        <v>650</v>
      </c>
      <c r="N20" s="25">
        <v>208</v>
      </c>
      <c r="O20" s="7"/>
      <c r="P20" s="7"/>
    </row>
    <row r="21" spans="1:16" ht="12.75">
      <c r="A21" s="25"/>
      <c r="B21" s="104"/>
      <c r="C21" s="104" t="s">
        <v>366</v>
      </c>
      <c r="D21" s="65" t="s">
        <v>86</v>
      </c>
      <c r="E21" s="25">
        <v>625</v>
      </c>
      <c r="F21" s="30">
        <f>(E21+G21)</f>
        <v>966</v>
      </c>
      <c r="G21" s="25">
        <v>341</v>
      </c>
      <c r="H21" s="7"/>
      <c r="I21" s="104"/>
      <c r="J21" s="104" t="s">
        <v>366</v>
      </c>
      <c r="K21" s="65" t="s">
        <v>86</v>
      </c>
      <c r="L21" s="25">
        <v>654</v>
      </c>
      <c r="M21" s="30">
        <f>(L21+N21)</f>
        <v>2317</v>
      </c>
      <c r="N21" s="25">
        <v>1663</v>
      </c>
      <c r="O21" s="7"/>
      <c r="P21" s="7"/>
    </row>
    <row r="22" spans="1:16" ht="12.75">
      <c r="A22" s="25"/>
      <c r="B22" s="104"/>
      <c r="C22" s="104">
        <v>3.1</v>
      </c>
      <c r="D22" s="88" t="s">
        <v>154</v>
      </c>
      <c r="E22" s="25">
        <v>0</v>
      </c>
      <c r="F22" s="30">
        <f>(E22+G22)</f>
        <v>0</v>
      </c>
      <c r="G22" s="25">
        <v>0</v>
      </c>
      <c r="H22" s="7"/>
      <c r="I22" s="104"/>
      <c r="J22" s="104">
        <v>3.1</v>
      </c>
      <c r="K22" s="88" t="s">
        <v>154</v>
      </c>
      <c r="L22" s="25">
        <v>0</v>
      </c>
      <c r="M22" s="30">
        <f>(L22+N22)</f>
        <v>0</v>
      </c>
      <c r="N22" s="25">
        <v>0</v>
      </c>
      <c r="O22" s="7"/>
      <c r="P22" s="7"/>
    </row>
    <row r="23" spans="1:16" ht="12.75">
      <c r="A23" s="25"/>
      <c r="B23" s="104"/>
      <c r="C23" s="104">
        <v>3.2</v>
      </c>
      <c r="D23" s="88" t="s">
        <v>155</v>
      </c>
      <c r="E23" s="30">
        <f>(E21-E22)</f>
        <v>625</v>
      </c>
      <c r="F23" s="30">
        <f>(F21-F22)</f>
        <v>966</v>
      </c>
      <c r="G23" s="30">
        <f>(G21-G22)</f>
        <v>341</v>
      </c>
      <c r="H23" s="7"/>
      <c r="I23" s="104"/>
      <c r="J23" s="104">
        <v>3.2</v>
      </c>
      <c r="K23" s="88" t="s">
        <v>155</v>
      </c>
      <c r="L23" s="30">
        <f>(L21-L22)</f>
        <v>654</v>
      </c>
      <c r="M23" s="30">
        <f>(M21-M22)</f>
        <v>2317</v>
      </c>
      <c r="N23" s="30">
        <f>(N21-N22)</f>
        <v>1663</v>
      </c>
      <c r="O23" s="7"/>
      <c r="P23" s="7"/>
    </row>
    <row r="24" spans="1:16" ht="12.75">
      <c r="A24" s="25"/>
      <c r="B24" s="104"/>
      <c r="C24" s="104" t="s">
        <v>368</v>
      </c>
      <c r="D24" s="65" t="s">
        <v>87</v>
      </c>
      <c r="E24" s="25">
        <v>0</v>
      </c>
      <c r="F24" s="30">
        <f>(E24+G24)</f>
        <v>0</v>
      </c>
      <c r="G24" s="25">
        <v>0</v>
      </c>
      <c r="H24" s="7"/>
      <c r="I24" s="104"/>
      <c r="J24" s="104" t="s">
        <v>368</v>
      </c>
      <c r="K24" s="65" t="s">
        <v>87</v>
      </c>
      <c r="L24" s="25">
        <v>0</v>
      </c>
      <c r="M24" s="30">
        <f>(L24+N24)</f>
        <v>0</v>
      </c>
      <c r="N24" s="25">
        <v>0</v>
      </c>
      <c r="O24" s="7"/>
      <c r="P24" s="7"/>
    </row>
    <row r="25" spans="1:16" ht="12.75">
      <c r="A25" s="25"/>
      <c r="B25" s="104"/>
      <c r="C25" s="104" t="s">
        <v>370</v>
      </c>
      <c r="D25" s="65" t="s">
        <v>88</v>
      </c>
      <c r="E25" s="26">
        <v>0</v>
      </c>
      <c r="F25" s="31">
        <f>(E25+G25)</f>
        <v>0</v>
      </c>
      <c r="G25" s="26">
        <v>0</v>
      </c>
      <c r="H25" s="7"/>
      <c r="I25" s="104"/>
      <c r="J25" s="104" t="s">
        <v>370</v>
      </c>
      <c r="K25" s="65" t="s">
        <v>88</v>
      </c>
      <c r="L25" s="26">
        <v>0</v>
      </c>
      <c r="M25" s="31">
        <f>(L25+N25)</f>
        <v>0</v>
      </c>
      <c r="N25" s="26">
        <v>0</v>
      </c>
      <c r="O25" s="7"/>
      <c r="P25" s="7"/>
    </row>
    <row r="26" spans="1:16" ht="12.75">
      <c r="A26" s="50" t="s">
        <v>537</v>
      </c>
      <c r="B26" s="42" t="s">
        <v>373</v>
      </c>
      <c r="C26" s="42" t="s">
        <v>365</v>
      </c>
      <c r="D26" s="24" t="s">
        <v>322</v>
      </c>
      <c r="E26" s="35">
        <f>(E19+E20+E21+E24+E25)</f>
        <v>3595</v>
      </c>
      <c r="F26" s="35">
        <f>(F19+F20+F21+F24+F25)</f>
        <v>3755</v>
      </c>
      <c r="G26" s="35">
        <f>(G19+G20+G21+G24+G25)</f>
        <v>160</v>
      </c>
      <c r="H26" s="7"/>
      <c r="I26" s="42" t="s">
        <v>376</v>
      </c>
      <c r="J26" s="42" t="s">
        <v>365</v>
      </c>
      <c r="K26" s="24" t="s">
        <v>322</v>
      </c>
      <c r="L26" s="35">
        <f>(L19+L20+L21+L24+L25)</f>
        <v>2568</v>
      </c>
      <c r="M26" s="35">
        <f>(M19+M20+M21+M24+M25)</f>
        <v>4620</v>
      </c>
      <c r="N26" s="35">
        <f>(N19+N20+N21+N24+N25)</f>
        <v>2052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8" t="s">
        <v>362</v>
      </c>
      <c r="B30" s="4"/>
      <c r="C30" s="4"/>
      <c r="D30" s="4" t="s">
        <v>522</v>
      </c>
      <c r="E30" s="59">
        <f>(E26-E31)</f>
        <v>3595</v>
      </c>
      <c r="F30" s="59">
        <f>(F26-F31)</f>
        <v>3755</v>
      </c>
      <c r="G30" s="59">
        <f>(G26-G31)</f>
        <v>160</v>
      </c>
      <c r="H30" s="7"/>
      <c r="I30" s="4"/>
      <c r="J30" s="4"/>
      <c r="K30" s="4" t="s">
        <v>522</v>
      </c>
      <c r="L30" s="59">
        <f>(L26-L31)</f>
        <v>2568</v>
      </c>
      <c r="M30" s="59">
        <f>(M26-M31)</f>
        <v>4620</v>
      </c>
      <c r="N30" s="59">
        <f>(N26-N31)</f>
        <v>2052</v>
      </c>
      <c r="O30" s="7"/>
      <c r="P30" s="7"/>
    </row>
    <row r="31" spans="1:16" ht="12.75">
      <c r="A31" s="60" t="s">
        <v>387</v>
      </c>
      <c r="B31" s="61"/>
      <c r="C31" s="61"/>
      <c r="D31" s="61" t="s">
        <v>523</v>
      </c>
      <c r="E31" s="62">
        <f>(E25)</f>
        <v>0</v>
      </c>
      <c r="F31" s="62">
        <f>(F25)</f>
        <v>0</v>
      </c>
      <c r="G31" s="62">
        <f>(G25)</f>
        <v>0</v>
      </c>
      <c r="H31" s="7"/>
      <c r="I31" s="61"/>
      <c r="J31" s="61"/>
      <c r="K31" s="61" t="s">
        <v>523</v>
      </c>
      <c r="L31" s="62">
        <f>(L25)</f>
        <v>0</v>
      </c>
      <c r="M31" s="62">
        <f>(M25)</f>
        <v>0</v>
      </c>
      <c r="N31" s="62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A4">
      <selection activeCell="F12" sqref="F1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52" t="s">
        <v>292</v>
      </c>
      <c r="B1" s="152" t="s">
        <v>292</v>
      </c>
      <c r="C1" s="152"/>
      <c r="D1" s="152" t="s">
        <v>292</v>
      </c>
      <c r="E1" s="153"/>
      <c r="F1" s="153"/>
      <c r="G1" s="153"/>
      <c r="H1" s="7"/>
      <c r="I1" s="19" t="s">
        <v>292</v>
      </c>
      <c r="J1" s="19"/>
      <c r="K1" s="19" t="s">
        <v>292</v>
      </c>
      <c r="L1" s="37"/>
      <c r="M1" s="37"/>
      <c r="N1" s="37"/>
      <c r="O1" s="7"/>
      <c r="P1" s="7"/>
    </row>
    <row r="2" spans="1:16" ht="12.75">
      <c r="A2" s="154" t="s">
        <v>469</v>
      </c>
      <c r="B2" s="154" t="s">
        <v>525</v>
      </c>
      <c r="C2" s="154" t="s">
        <v>583</v>
      </c>
      <c r="D2" s="154" t="s">
        <v>414</v>
      </c>
      <c r="E2" s="155" t="s">
        <v>211</v>
      </c>
      <c r="F2" s="154" t="s">
        <v>324</v>
      </c>
      <c r="G2" s="155" t="s">
        <v>285</v>
      </c>
      <c r="H2" s="7"/>
      <c r="I2" s="156" t="s">
        <v>525</v>
      </c>
      <c r="J2" s="156" t="s">
        <v>583</v>
      </c>
      <c r="K2" s="156" t="s">
        <v>415</v>
      </c>
      <c r="L2" s="157" t="s">
        <v>211</v>
      </c>
      <c r="M2" s="156" t="s">
        <v>324</v>
      </c>
      <c r="N2" s="157" t="s">
        <v>285</v>
      </c>
      <c r="O2" s="7"/>
      <c r="P2" s="7"/>
    </row>
    <row r="3" spans="1:16" ht="12.75">
      <c r="A3" s="154" t="s">
        <v>475</v>
      </c>
      <c r="B3" s="154" t="s">
        <v>528</v>
      </c>
      <c r="C3" s="154" t="s">
        <v>584</v>
      </c>
      <c r="D3" s="158"/>
      <c r="E3" s="155" t="s">
        <v>333</v>
      </c>
      <c r="F3" s="154" t="s">
        <v>333</v>
      </c>
      <c r="G3" s="155" t="s">
        <v>585</v>
      </c>
      <c r="H3" s="7"/>
      <c r="I3" s="156" t="s">
        <v>528</v>
      </c>
      <c r="J3" s="156" t="s">
        <v>584</v>
      </c>
      <c r="K3" s="159"/>
      <c r="L3" s="157" t="s">
        <v>333</v>
      </c>
      <c r="M3" s="156" t="s">
        <v>333</v>
      </c>
      <c r="N3" s="157" t="s">
        <v>585</v>
      </c>
      <c r="O3" s="7"/>
      <c r="P3" s="7"/>
    </row>
    <row r="4" spans="1:16" ht="12.75">
      <c r="A4" s="160" t="s">
        <v>292</v>
      </c>
      <c r="B4" s="160" t="s">
        <v>475</v>
      </c>
      <c r="C4" s="160"/>
      <c r="D4" s="160"/>
      <c r="E4" s="161"/>
      <c r="F4" s="161"/>
      <c r="G4" s="161"/>
      <c r="H4" s="7"/>
      <c r="I4" s="20" t="s">
        <v>475</v>
      </c>
      <c r="J4" s="20"/>
      <c r="K4" s="20"/>
      <c r="L4" s="162"/>
      <c r="M4" s="162"/>
      <c r="N4" s="162"/>
      <c r="O4" s="7"/>
      <c r="P4" s="7"/>
    </row>
    <row r="5" spans="1:16" ht="12.75">
      <c r="A5" s="55"/>
      <c r="B5" s="54"/>
      <c r="C5" s="56"/>
      <c r="D5" s="9"/>
      <c r="E5" s="63"/>
      <c r="F5" s="63"/>
      <c r="G5" s="63"/>
      <c r="H5" s="7"/>
      <c r="I5" s="54"/>
      <c r="J5" s="56"/>
      <c r="K5" s="9"/>
      <c r="L5" s="63"/>
      <c r="M5" s="63"/>
      <c r="N5" s="63"/>
      <c r="O5" s="7"/>
      <c r="P5" s="7"/>
    </row>
    <row r="6" spans="1:16" ht="12.75">
      <c r="A6" s="8"/>
      <c r="B6" s="56"/>
      <c r="C6" s="56"/>
      <c r="D6" s="57" t="s">
        <v>332</v>
      </c>
      <c r="E6" s="64"/>
      <c r="F6" s="64"/>
      <c r="G6" s="64"/>
      <c r="H6" s="7"/>
      <c r="I6" s="56"/>
      <c r="J6" s="56"/>
      <c r="K6" s="57" t="s">
        <v>332</v>
      </c>
      <c r="L6" s="64"/>
      <c r="M6" s="64"/>
      <c r="N6" s="64"/>
      <c r="O6" s="7"/>
      <c r="P6" s="7"/>
    </row>
    <row r="7" spans="1:16" ht="12.75">
      <c r="A7" s="8"/>
      <c r="B7" s="56"/>
      <c r="C7" s="56"/>
      <c r="D7" s="57"/>
      <c r="E7" s="64"/>
      <c r="F7" s="64"/>
      <c r="G7" s="64"/>
      <c r="H7" s="7"/>
      <c r="I7" s="56"/>
      <c r="J7" s="56"/>
      <c r="K7" s="57"/>
      <c r="L7" s="64"/>
      <c r="M7" s="64"/>
      <c r="N7" s="64"/>
      <c r="O7" s="7"/>
      <c r="P7" s="7"/>
    </row>
    <row r="8" spans="1:16" ht="12.75">
      <c r="A8" s="8"/>
      <c r="B8" s="56"/>
      <c r="C8" s="56"/>
      <c r="D8" s="9"/>
      <c r="E8" s="64"/>
      <c r="F8" s="64"/>
      <c r="G8" s="64"/>
      <c r="H8" s="7"/>
      <c r="I8" s="56"/>
      <c r="J8" s="56"/>
      <c r="K8" s="9"/>
      <c r="L8" s="64"/>
      <c r="M8" s="64"/>
      <c r="N8" s="64"/>
      <c r="O8" s="7"/>
      <c r="P8" s="7"/>
    </row>
    <row r="9" spans="1:16" ht="12.75">
      <c r="A9" s="25" t="s">
        <v>537</v>
      </c>
      <c r="B9" s="104" t="s">
        <v>373</v>
      </c>
      <c r="C9" s="104" t="s">
        <v>366</v>
      </c>
      <c r="D9" s="65" t="s">
        <v>79</v>
      </c>
      <c r="E9" s="25">
        <v>1767</v>
      </c>
      <c r="F9" s="30">
        <f>(E9+G9)</f>
        <v>1767</v>
      </c>
      <c r="G9" s="25">
        <v>0</v>
      </c>
      <c r="H9" s="7"/>
      <c r="I9" s="104" t="s">
        <v>376</v>
      </c>
      <c r="J9" s="104" t="s">
        <v>366</v>
      </c>
      <c r="K9" s="65" t="s">
        <v>79</v>
      </c>
      <c r="L9" s="28">
        <v>1542</v>
      </c>
      <c r="M9" s="30">
        <f>(L9+N9)</f>
        <v>1542</v>
      </c>
      <c r="N9" s="25">
        <v>0</v>
      </c>
      <c r="O9" s="7"/>
      <c r="P9" s="7"/>
    </row>
    <row r="10" spans="1:16" ht="12.75">
      <c r="A10" s="25"/>
      <c r="B10" s="104"/>
      <c r="C10" s="104" t="s">
        <v>561</v>
      </c>
      <c r="D10" s="66" t="s">
        <v>80</v>
      </c>
      <c r="E10" s="25">
        <v>714</v>
      </c>
      <c r="F10" s="30">
        <f>(E10+G10)</f>
        <v>714</v>
      </c>
      <c r="G10" s="25">
        <v>0</v>
      </c>
      <c r="H10" s="7"/>
      <c r="I10" s="104"/>
      <c r="J10" s="104" t="s">
        <v>561</v>
      </c>
      <c r="K10" s="66" t="s">
        <v>80</v>
      </c>
      <c r="L10" s="28">
        <v>714</v>
      </c>
      <c r="M10" s="30">
        <f>(L10+N10)</f>
        <v>714</v>
      </c>
      <c r="N10" s="25">
        <v>0</v>
      </c>
      <c r="O10" s="7"/>
      <c r="P10" s="7"/>
    </row>
    <row r="11" spans="1:16" ht="12.75">
      <c r="A11" s="25"/>
      <c r="B11" s="104"/>
      <c r="C11" s="104" t="s">
        <v>563</v>
      </c>
      <c r="D11" s="66" t="s">
        <v>81</v>
      </c>
      <c r="E11" s="30">
        <f>(E9-E10)</f>
        <v>1053</v>
      </c>
      <c r="F11" s="30">
        <f>(F9-F10)</f>
        <v>1053</v>
      </c>
      <c r="G11" s="30">
        <f>(G9-G10)</f>
        <v>0</v>
      </c>
      <c r="H11" s="7"/>
      <c r="I11" s="104"/>
      <c r="J11" s="104" t="s">
        <v>563</v>
      </c>
      <c r="K11" s="66" t="s">
        <v>81</v>
      </c>
      <c r="L11" s="30">
        <f>(L9-L10)</f>
        <v>828</v>
      </c>
      <c r="M11" s="30">
        <f>(M9-M10)</f>
        <v>828</v>
      </c>
      <c r="N11" s="30">
        <f>(N9-N10)</f>
        <v>0</v>
      </c>
      <c r="O11" s="7"/>
      <c r="P11" s="7"/>
    </row>
    <row r="12" spans="1:16" ht="12.75">
      <c r="A12" s="25"/>
      <c r="B12" s="104"/>
      <c r="C12" s="104" t="s">
        <v>580</v>
      </c>
      <c r="D12" s="65" t="s">
        <v>82</v>
      </c>
      <c r="E12" s="25">
        <v>0</v>
      </c>
      <c r="F12" s="30">
        <f>(E12+G12)</f>
        <v>0</v>
      </c>
      <c r="G12" s="25">
        <v>0</v>
      </c>
      <c r="H12" s="7"/>
      <c r="I12" s="104"/>
      <c r="J12" s="104" t="s">
        <v>580</v>
      </c>
      <c r="K12" s="65" t="s">
        <v>82</v>
      </c>
      <c r="L12" s="28">
        <v>0</v>
      </c>
      <c r="M12" s="30">
        <f>(L12+N12)</f>
        <v>0</v>
      </c>
      <c r="N12" s="25">
        <v>0</v>
      </c>
      <c r="O12" s="7"/>
      <c r="P12" s="7"/>
    </row>
    <row r="13" spans="1:16" ht="12.75">
      <c r="A13" s="25"/>
      <c r="B13" s="104"/>
      <c r="C13" s="104" t="s">
        <v>370</v>
      </c>
      <c r="D13" s="65" t="s">
        <v>83</v>
      </c>
      <c r="E13" s="26">
        <v>0</v>
      </c>
      <c r="F13" s="31">
        <f>(E13+G13)</f>
        <v>835</v>
      </c>
      <c r="G13" s="26">
        <v>835</v>
      </c>
      <c r="H13" s="7"/>
      <c r="I13" s="104"/>
      <c r="J13" s="104" t="s">
        <v>370</v>
      </c>
      <c r="K13" s="65" t="s">
        <v>83</v>
      </c>
      <c r="L13" s="29">
        <v>0</v>
      </c>
      <c r="M13" s="31">
        <f>(L13+N13)</f>
        <v>522</v>
      </c>
      <c r="N13" s="26">
        <v>522</v>
      </c>
      <c r="O13" s="7"/>
      <c r="P13" s="7"/>
    </row>
    <row r="14" spans="1:16" ht="12.75">
      <c r="A14" s="50"/>
      <c r="B14" s="42"/>
      <c r="C14" s="42"/>
      <c r="D14" s="24" t="s">
        <v>305</v>
      </c>
      <c r="E14" s="35">
        <f>(E9+E12+E13)</f>
        <v>1767</v>
      </c>
      <c r="F14" s="35">
        <f>(F9+F12+F13)</f>
        <v>2602</v>
      </c>
      <c r="G14" s="35">
        <f>(G9+G12+G13)</f>
        <v>835</v>
      </c>
      <c r="H14" s="7"/>
      <c r="I14" s="42"/>
      <c r="J14" s="42"/>
      <c r="K14" s="24" t="s">
        <v>305</v>
      </c>
      <c r="L14" s="35">
        <f>(L9+L12+L13)</f>
        <v>1542</v>
      </c>
      <c r="M14" s="35">
        <f>(M9+M12+M13)</f>
        <v>2064</v>
      </c>
      <c r="N14" s="35">
        <f>(N9+N12+N13)</f>
        <v>522</v>
      </c>
      <c r="O14" s="7"/>
      <c r="P14" s="7"/>
    </row>
    <row r="15" spans="1:16" ht="12.75">
      <c r="A15" s="9"/>
      <c r="B15" s="22"/>
      <c r="C15" s="21"/>
      <c r="D15" s="9"/>
      <c r="E15" s="63"/>
      <c r="F15" s="63"/>
      <c r="G15" s="63"/>
      <c r="H15" s="7"/>
      <c r="I15" s="22"/>
      <c r="J15" s="21"/>
      <c r="K15" s="10"/>
      <c r="L15" s="63"/>
      <c r="M15" s="63"/>
      <c r="N15" s="63"/>
      <c r="O15" s="7"/>
      <c r="P15" s="7"/>
    </row>
    <row r="16" spans="1:16" ht="12.75">
      <c r="A16" s="9"/>
      <c r="B16" s="22"/>
      <c r="C16" s="22"/>
      <c r="D16" s="57" t="s">
        <v>394</v>
      </c>
      <c r="E16" s="64"/>
      <c r="F16" s="64"/>
      <c r="G16" s="64"/>
      <c r="H16" s="7"/>
      <c r="I16" s="22"/>
      <c r="J16" s="22"/>
      <c r="K16" s="57" t="s">
        <v>394</v>
      </c>
      <c r="L16" s="64"/>
      <c r="M16" s="64"/>
      <c r="N16" s="64"/>
      <c r="O16" s="7"/>
      <c r="P16" s="7"/>
    </row>
    <row r="17" spans="1:16" ht="12.75">
      <c r="A17" s="9"/>
      <c r="B17" s="22"/>
      <c r="C17" s="22"/>
      <c r="D17" s="57"/>
      <c r="E17" s="64"/>
      <c r="F17" s="64"/>
      <c r="G17" s="64"/>
      <c r="H17" s="7"/>
      <c r="I17" s="22"/>
      <c r="J17" s="22"/>
      <c r="K17" s="57"/>
      <c r="L17" s="64"/>
      <c r="M17" s="64"/>
      <c r="N17" s="64"/>
      <c r="O17" s="7"/>
      <c r="P17" s="7"/>
    </row>
    <row r="18" spans="1:16" ht="12.75">
      <c r="A18" s="9"/>
      <c r="B18" s="22"/>
      <c r="C18" s="22"/>
      <c r="D18" s="9"/>
      <c r="E18" s="64"/>
      <c r="F18" s="64"/>
      <c r="G18" s="64"/>
      <c r="H18" s="7"/>
      <c r="I18" s="22"/>
      <c r="J18" s="22"/>
      <c r="K18" s="9"/>
      <c r="L18" s="64"/>
      <c r="M18" s="64"/>
      <c r="N18" s="64"/>
      <c r="O18" s="7"/>
      <c r="P18" s="7"/>
    </row>
    <row r="19" spans="1:16" ht="12.75">
      <c r="A19" s="25"/>
      <c r="B19" s="104"/>
      <c r="C19" s="104" t="s">
        <v>365</v>
      </c>
      <c r="D19" s="65" t="s">
        <v>84</v>
      </c>
      <c r="E19" s="25">
        <v>990</v>
      </c>
      <c r="F19" s="30">
        <f>(E19+G19)</f>
        <v>1030</v>
      </c>
      <c r="G19" s="25">
        <v>40</v>
      </c>
      <c r="H19" s="7"/>
      <c r="I19" s="104"/>
      <c r="J19" s="104" t="s">
        <v>365</v>
      </c>
      <c r="K19" s="65" t="s">
        <v>84</v>
      </c>
      <c r="L19" s="25">
        <v>756</v>
      </c>
      <c r="M19" s="30">
        <f>(L19+N19)</f>
        <v>765</v>
      </c>
      <c r="N19" s="25">
        <v>9</v>
      </c>
      <c r="O19" s="7"/>
      <c r="P19" s="7"/>
    </row>
    <row r="20" spans="1:16" ht="12.75">
      <c r="A20" s="25"/>
      <c r="B20" s="104"/>
      <c r="C20" s="104" t="s">
        <v>360</v>
      </c>
      <c r="D20" s="65" t="s">
        <v>85</v>
      </c>
      <c r="E20" s="25">
        <v>297</v>
      </c>
      <c r="F20" s="30">
        <f>(E20+G20)</f>
        <v>390</v>
      </c>
      <c r="G20" s="25">
        <v>93</v>
      </c>
      <c r="H20" s="7"/>
      <c r="I20" s="104"/>
      <c r="J20" s="104" t="s">
        <v>360</v>
      </c>
      <c r="K20" s="65" t="s">
        <v>85</v>
      </c>
      <c r="L20" s="25">
        <v>219</v>
      </c>
      <c r="M20" s="30">
        <f>(L20+N20)</f>
        <v>268</v>
      </c>
      <c r="N20" s="25">
        <v>49</v>
      </c>
      <c r="O20" s="7"/>
      <c r="P20" s="7"/>
    </row>
    <row r="21" spans="1:16" ht="12.75">
      <c r="A21" s="25"/>
      <c r="B21" s="104"/>
      <c r="C21" s="104" t="s">
        <v>366</v>
      </c>
      <c r="D21" s="65" t="s">
        <v>86</v>
      </c>
      <c r="E21" s="25">
        <v>480</v>
      </c>
      <c r="F21" s="30">
        <f>(E21+G21)</f>
        <v>1182</v>
      </c>
      <c r="G21" s="25">
        <v>702</v>
      </c>
      <c r="H21" s="7"/>
      <c r="I21" s="104"/>
      <c r="J21" s="104" t="s">
        <v>366</v>
      </c>
      <c r="K21" s="65" t="s">
        <v>86</v>
      </c>
      <c r="L21" s="25">
        <v>567</v>
      </c>
      <c r="M21" s="30">
        <f>(L21+N21)</f>
        <v>1031</v>
      </c>
      <c r="N21" s="25">
        <v>464</v>
      </c>
      <c r="O21" s="7"/>
      <c r="P21" s="7"/>
    </row>
    <row r="22" spans="1:16" ht="12.75">
      <c r="A22" s="25"/>
      <c r="B22" s="104"/>
      <c r="C22" s="104">
        <v>3.1</v>
      </c>
      <c r="D22" s="88" t="s">
        <v>154</v>
      </c>
      <c r="E22" s="25">
        <v>0</v>
      </c>
      <c r="F22" s="30">
        <f>(E22+G22)</f>
        <v>0</v>
      </c>
      <c r="G22" s="25">
        <v>0</v>
      </c>
      <c r="H22" s="7"/>
      <c r="I22" s="104"/>
      <c r="J22" s="104">
        <v>3.1</v>
      </c>
      <c r="K22" s="88" t="s">
        <v>154</v>
      </c>
      <c r="L22" s="25">
        <v>0</v>
      </c>
      <c r="M22" s="30">
        <f>(L22+N22)</f>
        <v>0</v>
      </c>
      <c r="N22" s="25">
        <v>0</v>
      </c>
      <c r="O22" s="7"/>
      <c r="P22" s="7"/>
    </row>
    <row r="23" spans="1:16" ht="12.75">
      <c r="A23" s="25"/>
      <c r="B23" s="104"/>
      <c r="C23" s="104">
        <v>3.2</v>
      </c>
      <c r="D23" s="88" t="s">
        <v>155</v>
      </c>
      <c r="E23" s="30">
        <f>(E21-E22)</f>
        <v>480</v>
      </c>
      <c r="F23" s="30">
        <f>(F21-F22)</f>
        <v>1182</v>
      </c>
      <c r="G23" s="30">
        <f>(G21-G22)</f>
        <v>702</v>
      </c>
      <c r="H23" s="7"/>
      <c r="I23" s="104"/>
      <c r="J23" s="104">
        <v>3.2</v>
      </c>
      <c r="K23" s="88" t="s">
        <v>155</v>
      </c>
      <c r="L23" s="30">
        <f>(L21-L22)</f>
        <v>567</v>
      </c>
      <c r="M23" s="30">
        <f>(M21-M22)</f>
        <v>1031</v>
      </c>
      <c r="N23" s="30">
        <f>(N21-N22)</f>
        <v>464</v>
      </c>
      <c r="O23" s="7"/>
      <c r="P23" s="7"/>
    </row>
    <row r="24" spans="1:16" ht="12.75">
      <c r="A24" s="25"/>
      <c r="B24" s="104"/>
      <c r="C24" s="104" t="s">
        <v>368</v>
      </c>
      <c r="D24" s="65" t="s">
        <v>87</v>
      </c>
      <c r="E24" s="25">
        <v>0</v>
      </c>
      <c r="F24" s="30">
        <f>(E24+G24)</f>
        <v>0</v>
      </c>
      <c r="G24" s="25">
        <v>0</v>
      </c>
      <c r="H24" s="7"/>
      <c r="I24" s="104"/>
      <c r="J24" s="104" t="s">
        <v>368</v>
      </c>
      <c r="K24" s="65" t="s">
        <v>87</v>
      </c>
      <c r="L24" s="25">
        <v>0</v>
      </c>
      <c r="M24" s="30">
        <f>(L24+N24)</f>
        <v>0</v>
      </c>
      <c r="N24" s="25">
        <v>0</v>
      </c>
      <c r="O24" s="7"/>
      <c r="P24" s="7"/>
    </row>
    <row r="25" spans="1:16" ht="12.75">
      <c r="A25" s="25"/>
      <c r="B25" s="104"/>
      <c r="C25" s="104" t="s">
        <v>370</v>
      </c>
      <c r="D25" s="65" t="s">
        <v>88</v>
      </c>
      <c r="E25" s="26">
        <v>0</v>
      </c>
      <c r="F25" s="31">
        <f>(E25+G25)</f>
        <v>0</v>
      </c>
      <c r="G25" s="26">
        <v>0</v>
      </c>
      <c r="H25" s="7"/>
      <c r="I25" s="104"/>
      <c r="J25" s="104" t="s">
        <v>370</v>
      </c>
      <c r="K25" s="65" t="s">
        <v>88</v>
      </c>
      <c r="L25" s="26">
        <v>0</v>
      </c>
      <c r="M25" s="31">
        <f>(L25+N25)</f>
        <v>0</v>
      </c>
      <c r="N25" s="26">
        <v>0</v>
      </c>
      <c r="O25" s="7"/>
      <c r="P25" s="7"/>
    </row>
    <row r="26" spans="1:16" ht="12.75">
      <c r="A26" s="50" t="s">
        <v>537</v>
      </c>
      <c r="B26" s="42" t="s">
        <v>373</v>
      </c>
      <c r="C26" s="42" t="s">
        <v>365</v>
      </c>
      <c r="D26" s="24" t="s">
        <v>322</v>
      </c>
      <c r="E26" s="35">
        <f>(E19+E20+E21+E24+E25)</f>
        <v>1767</v>
      </c>
      <c r="F26" s="35">
        <f>(F19+F20+F21+F24+F25)</f>
        <v>2602</v>
      </c>
      <c r="G26" s="35">
        <f>(G19+G20+G21+G24+G25)</f>
        <v>835</v>
      </c>
      <c r="H26" s="7"/>
      <c r="I26" s="42" t="s">
        <v>376</v>
      </c>
      <c r="J26" s="42" t="s">
        <v>365</v>
      </c>
      <c r="K26" s="24" t="s">
        <v>322</v>
      </c>
      <c r="L26" s="35">
        <f>(L19+L20+L21+L24+L25)</f>
        <v>1542</v>
      </c>
      <c r="M26" s="35">
        <f>(M19+M20+M21+M24+M25)</f>
        <v>2064</v>
      </c>
      <c r="N26" s="35">
        <f>(N19+N20+N21+N24+N25)</f>
        <v>522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8" t="s">
        <v>362</v>
      </c>
      <c r="B30" s="4"/>
      <c r="C30" s="4"/>
      <c r="D30" s="4" t="s">
        <v>522</v>
      </c>
      <c r="E30" s="59">
        <f>(E26-E31)</f>
        <v>1767</v>
      </c>
      <c r="F30" s="59">
        <f>(F26-F31)</f>
        <v>2602</v>
      </c>
      <c r="G30" s="59">
        <f>(G26-G31)</f>
        <v>835</v>
      </c>
      <c r="H30" s="7"/>
      <c r="I30" s="4"/>
      <c r="J30" s="4"/>
      <c r="K30" s="4" t="s">
        <v>522</v>
      </c>
      <c r="L30" s="59">
        <f>(L26-L31)</f>
        <v>1542</v>
      </c>
      <c r="M30" s="59">
        <f>(M26-M31)</f>
        <v>2064</v>
      </c>
      <c r="N30" s="59">
        <f>(N26-N31)</f>
        <v>522</v>
      </c>
      <c r="O30" s="7"/>
      <c r="P30" s="7"/>
    </row>
    <row r="31" spans="1:16" ht="12.75">
      <c r="A31" s="60" t="s">
        <v>387</v>
      </c>
      <c r="B31" s="61"/>
      <c r="C31" s="61"/>
      <c r="D31" s="61" t="s">
        <v>523</v>
      </c>
      <c r="E31" s="62">
        <f>(E25)</f>
        <v>0</v>
      </c>
      <c r="F31" s="62">
        <f>(F25)</f>
        <v>0</v>
      </c>
      <c r="G31" s="62">
        <f>(G25)</f>
        <v>0</v>
      </c>
      <c r="H31" s="7"/>
      <c r="I31" s="61"/>
      <c r="J31" s="61"/>
      <c r="K31" s="61" t="s">
        <v>523</v>
      </c>
      <c r="L31" s="62">
        <f>(L25)</f>
        <v>0</v>
      </c>
      <c r="M31" s="62">
        <f>(M25)</f>
        <v>0</v>
      </c>
      <c r="N31" s="62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2004-05-18T12:16:10Z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