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elsz." sheetId="3" r:id="rId3"/>
    <sheet name="mód.pm" sheetId="4" r:id="rId4"/>
    <sheet name="részb.ö." sheetId="5" r:id="rId5"/>
    <sheet name="kötelez." sheetId="6" r:id="rId6"/>
    <sheet name="létszám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<sst xmlns="http://schemas.openxmlformats.org/spreadsheetml/2006/main" count="4414" uniqueCount="452">
  <si>
    <t>Ellátottak juttatása</t>
  </si>
  <si>
    <t>csoportok összesen</t>
  </si>
  <si>
    <t>(1+2+3+4.2.+5)</t>
  </si>
  <si>
    <t>(4.1.+6+7)</t>
  </si>
  <si>
    <t>előirányzat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</si>
  <si>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</si>
  <si>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</si>
  <si>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</si>
  <si>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</si>
  <si>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</si>
  <si>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</si>
  <si>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</si>
  <si>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</si>
  <si>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</si>
  <si>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</si>
  <si>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</si>
  <si>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</si>
  <si>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</si>
  <si>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</si>
  <si>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</si>
  <si>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</si>
  <si>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</si>
  <si>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</si>
  <si>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</si>
  <si>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</si>
  <si>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</si>
  <si>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</si>
  <si>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</si>
  <si>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</si>
  <si>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</si>
  <si>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</si>
  <si>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</si>
  <si>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Működési c.támogatás</t>
  </si>
  <si>
    <t>STÍLTEX Szocális Foglalkoztató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</si>
  <si>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</si>
  <si>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</si>
  <si>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</si>
  <si>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</si>
  <si>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</si>
  <si>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</si>
  <si>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</si>
  <si>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</si>
  <si>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</si>
  <si>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</si>
  <si>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</si>
  <si>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</si>
  <si>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</si>
  <si>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</si>
  <si>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</si>
  <si>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</si>
  <si>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</si>
  <si>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</si>
  <si>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</si>
  <si>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</si>
  <si>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</si>
  <si>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8.</t>
  </si>
  <si>
    <t>Óvodai Gondnokság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</si>
  <si>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</si>
  <si>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</si>
  <si>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</si>
  <si>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</si>
  <si>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</si>
  <si>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</si>
  <si>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</si>
  <si>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</si>
  <si>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</si>
  <si>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</si>
  <si>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</si>
  <si>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</si>
  <si>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</si>
  <si>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</si>
  <si>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Kaposfüredi Általános Iskola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</si>
  <si>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</si>
  <si>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</si>
  <si>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</si>
  <si>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</si>
  <si>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</si>
  <si>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</si>
  <si>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</si>
  <si>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</si>
  <si>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</si>
  <si>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</si>
  <si>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</si>
  <si>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</si>
  <si>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</si>
  <si>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</si>
  <si>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</si>
  <si>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</si>
  <si>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</si>
  <si>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</si>
  <si>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</si>
  <si>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</si>
  <si>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</si>
  <si>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</si>
  <si>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</si>
  <si>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</si>
  <si>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</si>
  <si>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</si>
  <si>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</si>
  <si>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</si>
  <si>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</si>
  <si>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</si>
  <si>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</si>
  <si>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</si>
  <si>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</si>
  <si>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</si>
  <si>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</si>
  <si>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</si>
  <si>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</si>
  <si>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</si>
  <si>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</si>
  <si>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</si>
  <si>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</si>
  <si>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</si>
  <si>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</si>
  <si>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</si>
  <si>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39.</t>
  </si>
  <si>
    <t>40.</t>
  </si>
  <si>
    <t>Sportcsarnok</t>
  </si>
  <si>
    <t>41.</t>
  </si>
  <si>
    <t>Hivatásos Tűzoltóság</t>
  </si>
  <si>
    <t>42.</t>
  </si>
  <si>
    <t>Kistérségi Önk.Területf.Társ.</t>
  </si>
  <si>
    <t>Összesen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</si>
  <si>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</si>
  <si>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</si>
  <si>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</si>
  <si>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</si>
  <si>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</si>
  <si>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</si>
  <si>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</si>
  <si>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</si>
  <si>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</si>
  <si>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</si>
  <si>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</si>
  <si>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</si>
  <si>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</si>
  <si>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</si>
  <si>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</si>
  <si>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</si>
  <si>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</si>
  <si>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</si>
  <si>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</si>
  <si>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</si>
  <si>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</si>
  <si>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</si>
  <si>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</si>
  <si>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</si>
  <si>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</si>
  <si>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</si>
  <si>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</si>
  <si>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</si>
  <si>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</si>
  <si>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</si>
  <si>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Eredeti</t>
  </si>
  <si>
    <t>Módosított</t>
  </si>
  <si>
    <t>Tárgyi e.imm.jav.értékesítése</t>
  </si>
  <si>
    <t>4,1,1.</t>
  </si>
  <si>
    <t>3.2.alcsoport</t>
  </si>
  <si>
    <t>4,1,2.</t>
  </si>
  <si>
    <t>Felhalmozási c.kölcsön</t>
  </si>
  <si>
    <t>4.2,1.</t>
  </si>
  <si>
    <t>4.2,3.</t>
  </si>
  <si>
    <t>Működési c. kölcsön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</si>
  <si>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</si>
  <si>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</si>
  <si>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</si>
  <si>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</si>
  <si>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</si>
  <si>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</si>
  <si>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</si>
  <si>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</si>
  <si>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</si>
  <si>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</si>
  <si>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</si>
  <si>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</si>
  <si>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</si>
  <si>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</si>
  <si>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</si>
  <si>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fő</t>
  </si>
  <si>
    <t>Al-</t>
  </si>
  <si>
    <t>Alcím megnevezése</t>
  </si>
  <si>
    <t>cím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</si>
  <si>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</si>
  <si>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</si>
  <si>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</si>
  <si>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</si>
  <si>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</si>
  <si>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</si>
  <si>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</si>
  <si>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Madár u.14.sz.Óvoda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</si>
  <si>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</si>
  <si>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</si>
  <si>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</si>
  <si>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</si>
  <si>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</si>
  <si>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</si>
  <si>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</si>
  <si>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</si>
  <si>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</si>
  <si>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</si>
  <si>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</si>
  <si>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</si>
  <si>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</si>
  <si>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</si>
  <si>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</si>
  <si>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</si>
  <si>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</si>
  <si>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</si>
  <si>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Óvodai Gondn.összesen</t>
  </si>
  <si>
    <t>Sportiskola</t>
  </si>
  <si>
    <t>Sportcsarnok összesen</t>
  </si>
  <si>
    <t>intézmények bevételei</t>
  </si>
  <si>
    <t>Tartalék</t>
  </si>
  <si>
    <t>Pénzmaradvány</t>
  </si>
  <si>
    <t>Sportcsarnok egyéb feladatok</t>
  </si>
  <si>
    <t xml:space="preserve">Sportcsarnok </t>
  </si>
  <si>
    <t>Intézmény támogatás</t>
  </si>
  <si>
    <t>Létszám összesen</t>
  </si>
  <si>
    <t>Előző</t>
  </si>
  <si>
    <t>Teljesítés</t>
  </si>
  <si>
    <t>Telj.</t>
  </si>
  <si>
    <t>%-a</t>
  </si>
  <si>
    <t>Mód.</t>
  </si>
  <si>
    <t xml:space="preserve">évi </t>
  </si>
  <si>
    <t>Előző é.megt.</t>
  </si>
  <si>
    <t>Műk. c.átvett pénz,előző é.megt. és kölcsön</t>
  </si>
  <si>
    <t>4.2,4.</t>
  </si>
  <si>
    <t>Átvett pénzeszközök,megtérülés és kölcsön</t>
  </si>
  <si>
    <t>(1.1+1.2+2.+3.1+4.1+5.1)</t>
  </si>
  <si>
    <t>teljesítés</t>
  </si>
  <si>
    <t>befizetés</t>
  </si>
  <si>
    <t>2003.évi</t>
  </si>
  <si>
    <t>Záró</t>
  </si>
  <si>
    <t>összesen</t>
  </si>
  <si>
    <t>Módszertani Családsegítő Központ</t>
  </si>
  <si>
    <t>Benedek Elek Általános Iskola</t>
  </si>
  <si>
    <t>Műszaki Középiskola és Kollégium</t>
  </si>
  <si>
    <t>Madár u.Központi Óvoda</t>
  </si>
  <si>
    <t>Rét u.Központi Óvoda</t>
  </si>
  <si>
    <t>Honvéd u.Központi Óvoda</t>
  </si>
  <si>
    <t>Bajcsy Zs.u.Központi Óvoda</t>
  </si>
  <si>
    <t>Tar Csatár Központi Óvoda</t>
  </si>
  <si>
    <t>Temesvár u.Központi Óvoda</t>
  </si>
  <si>
    <t>Óvodai és Eü. Gondnokság</t>
  </si>
  <si>
    <t>Óvodai és Eü.Gondn.összesen</t>
  </si>
  <si>
    <t>Óvodai és Eü.Gondnokság</t>
  </si>
  <si>
    <t>Kistérségi Önk.Területf.Társulás</t>
  </si>
  <si>
    <t>ei.</t>
  </si>
  <si>
    <t>12.31-ig</t>
  </si>
  <si>
    <t>12.31.ig</t>
  </si>
  <si>
    <t>Átvett pénzeszközök,megt.és kölcsön</t>
  </si>
  <si>
    <t>Önkormányzati gazdálkodás (Rákóczi Stadion)</t>
  </si>
  <si>
    <t>Központi</t>
  </si>
  <si>
    <t>Szabad</t>
  </si>
  <si>
    <t>ebből:</t>
  </si>
  <si>
    <t>Bevétel</t>
  </si>
  <si>
    <t>Kiadás</t>
  </si>
  <si>
    <t>kiegészítés</t>
  </si>
  <si>
    <t>korrigált</t>
  </si>
  <si>
    <t>Személyi</t>
  </si>
  <si>
    <t>Munk.terh.</t>
  </si>
  <si>
    <t>Egyéb</t>
  </si>
  <si>
    <t>Felhalm.</t>
  </si>
  <si>
    <t>maradvány,</t>
  </si>
  <si>
    <t>juttatás</t>
  </si>
  <si>
    <t>járulékok</t>
  </si>
  <si>
    <t>műk.c.</t>
  </si>
  <si>
    <t>(-)</t>
  </si>
  <si>
    <t>eredmény</t>
  </si>
  <si>
    <t>felhasználható</t>
  </si>
  <si>
    <t>kiadások</t>
  </si>
  <si>
    <t>Tárgyévi</t>
  </si>
  <si>
    <t>Elvonás</t>
  </si>
  <si>
    <t>elvonás</t>
  </si>
  <si>
    <t>megtérülés</t>
  </si>
  <si>
    <t>STÍLTEX Szoc.Foglalkoztató</t>
  </si>
  <si>
    <t>Polg.H.Godnoksága</t>
  </si>
  <si>
    <t>Önk.gazd.központi</t>
  </si>
  <si>
    <t>Önk.gazdálkodás összesen</t>
  </si>
  <si>
    <t>Bank-</t>
  </si>
  <si>
    <t>Pénztár-és</t>
  </si>
  <si>
    <t xml:space="preserve">Aktív </t>
  </si>
  <si>
    <t>Passzív</t>
  </si>
  <si>
    <t>Aktív</t>
  </si>
  <si>
    <t>Aktív és</t>
  </si>
  <si>
    <t>Vállalk.</t>
  </si>
  <si>
    <t>Kiut.lan</t>
  </si>
  <si>
    <t>Pénzm.</t>
  </si>
  <si>
    <t>Eredmény</t>
  </si>
  <si>
    <t>Korrigált</t>
  </si>
  <si>
    <t>Ebből:</t>
  </si>
  <si>
    <t>számla</t>
  </si>
  <si>
    <t>betét-</t>
  </si>
  <si>
    <t>pénz-</t>
  </si>
  <si>
    <t>kiegy.</t>
  </si>
  <si>
    <t>átfutó</t>
  </si>
  <si>
    <t>függő</t>
  </si>
  <si>
    <t>passzív</t>
  </si>
  <si>
    <t>évi</t>
  </si>
  <si>
    <t>tev.</t>
  </si>
  <si>
    <t>int.</t>
  </si>
  <si>
    <t>tám.</t>
  </si>
  <si>
    <t>terhelő</t>
  </si>
  <si>
    <t>maradvány</t>
  </si>
  <si>
    <t>Egészségb.</t>
  </si>
  <si>
    <t>Ebből</t>
  </si>
  <si>
    <t>Kötelezett-</t>
  </si>
  <si>
    <t>záró</t>
  </si>
  <si>
    <t>könyvek</t>
  </si>
  <si>
    <t>készlet</t>
  </si>
  <si>
    <t>elsz.</t>
  </si>
  <si>
    <t>veszteség</t>
  </si>
  <si>
    <t>támog.</t>
  </si>
  <si>
    <t>befizetése</t>
  </si>
  <si>
    <t>(veszteség)</t>
  </si>
  <si>
    <t>alap maradvány</t>
  </si>
  <si>
    <t>pénzmaradvány</t>
  </si>
  <si>
    <t>Működési</t>
  </si>
  <si>
    <t>Felhalmozási</t>
  </si>
  <si>
    <t>személyi</t>
  </si>
  <si>
    <t>munk.terh.</t>
  </si>
  <si>
    <t>egyéb műk.</t>
  </si>
  <si>
    <t>felújítás</t>
  </si>
  <si>
    <t>egyéb</t>
  </si>
  <si>
    <t>séggel terhelt</t>
  </si>
  <si>
    <t>pénzmaradv.</t>
  </si>
  <si>
    <t>(+)</t>
  </si>
  <si>
    <t>( - )</t>
  </si>
  <si>
    <t>10/c.</t>
  </si>
  <si>
    <t>műk.kiadás</t>
  </si>
  <si>
    <t>felh.c.kiadás</t>
  </si>
  <si>
    <t>felhalm.</t>
  </si>
  <si>
    <t>3.=1.+2.</t>
  </si>
  <si>
    <t>10.=4+..+9</t>
  </si>
  <si>
    <t>17.=13+..+16</t>
  </si>
  <si>
    <t>19.=17+18</t>
  </si>
  <si>
    <t>20.=24.+..+28</t>
  </si>
  <si>
    <t>23.=20.-21.-22.</t>
  </si>
  <si>
    <t>29.=24+25+26</t>
  </si>
  <si>
    <t>30.=27.+28.</t>
  </si>
  <si>
    <t>31.=29+30.</t>
  </si>
  <si>
    <t>43.</t>
  </si>
  <si>
    <t>Diáksport</t>
  </si>
  <si>
    <t>Arany J.</t>
  </si>
  <si>
    <t>továbbképzés</t>
  </si>
  <si>
    <t>kieg.tám.</t>
  </si>
  <si>
    <t>áthúzódó</t>
  </si>
  <si>
    <t>Tehets.P.</t>
  </si>
  <si>
    <t>Beteg-</t>
  </si>
  <si>
    <t>Nyugd.</t>
  </si>
  <si>
    <t>Szak-</t>
  </si>
  <si>
    <t>jutalom</t>
  </si>
  <si>
    <t>miatti</t>
  </si>
  <si>
    <t>könyv</t>
  </si>
  <si>
    <t>feladat</t>
  </si>
  <si>
    <t>felmentés</t>
  </si>
  <si>
    <t>Eltérés</t>
  </si>
  <si>
    <t>tárgyévet</t>
  </si>
  <si>
    <t>átvett</t>
  </si>
  <si>
    <t>pénzből</t>
  </si>
  <si>
    <t>rövid lej.k.</t>
  </si>
  <si>
    <t>Hivatásos</t>
  </si>
  <si>
    <t>tehetség-</t>
  </si>
  <si>
    <t>Tűzoltóság</t>
  </si>
  <si>
    <t>célfeladat</t>
  </si>
  <si>
    <t>célfeladatra</t>
  </si>
  <si>
    <t>kötelezettség</t>
  </si>
  <si>
    <t>felhalm.c.</t>
  </si>
  <si>
    <t>képzés</t>
  </si>
  <si>
    <t>gond.program</t>
  </si>
  <si>
    <t>szállítóra</t>
  </si>
  <si>
    <t>Intézmény összesen</t>
  </si>
  <si>
    <t>Összes</t>
  </si>
  <si>
    <t>kieg.</t>
  </si>
  <si>
    <t>Munk.</t>
  </si>
  <si>
    <t>terh.jár.ok</t>
  </si>
  <si>
    <t>műk.kiad.</t>
  </si>
  <si>
    <t>4.=1.-2.-3.</t>
  </si>
  <si>
    <t>Sportcsarnok egyéb</t>
  </si>
  <si>
    <t>Vég-</t>
  </si>
  <si>
    <t>Jubileumi</t>
  </si>
  <si>
    <t>Célt.</t>
  </si>
  <si>
    <t>Gáz</t>
  </si>
  <si>
    <t>Villamos-</t>
  </si>
  <si>
    <t>Távhő-</t>
  </si>
  <si>
    <t>Víz-és</t>
  </si>
  <si>
    <t>Szemét-</t>
  </si>
  <si>
    <t>Diák-</t>
  </si>
  <si>
    <t>Elvonások,</t>
  </si>
  <si>
    <t>kielégítés</t>
  </si>
  <si>
    <t>szabadság</t>
  </si>
  <si>
    <t>energia</t>
  </si>
  <si>
    <t>melegvíz</t>
  </si>
  <si>
    <t>csatorna</t>
  </si>
  <si>
    <t>szállítás</t>
  </si>
  <si>
    <t>sport</t>
  </si>
  <si>
    <t>étkezt.</t>
  </si>
  <si>
    <t>jár mar.</t>
  </si>
  <si>
    <t>és közvilágítás</t>
  </si>
  <si>
    <t>elv.és kieg.</t>
  </si>
  <si>
    <t>tételek</t>
  </si>
  <si>
    <t xml:space="preserve">Önk.gazd.központi </t>
  </si>
  <si>
    <t>Szakmai</t>
  </si>
  <si>
    <t>fejlesztési</t>
  </si>
  <si>
    <t>feladatok</t>
  </si>
  <si>
    <t>Szoc.dolg.</t>
  </si>
  <si>
    <t>és ped.</t>
  </si>
  <si>
    <t>Szoc.d.</t>
  </si>
  <si>
    <t>és ped.tov.</t>
  </si>
  <si>
    <t>Ingyenes</t>
  </si>
  <si>
    <t>tankönyv</t>
  </si>
  <si>
    <t>Általános</t>
  </si>
  <si>
    <t>Pedagógiai</t>
  </si>
  <si>
    <t>szakmai szolg.</t>
  </si>
  <si>
    <t>Óvodai ingy.</t>
  </si>
  <si>
    <t>étk.és gy.</t>
  </si>
  <si>
    <t>STÍLTEX Szociális Foglalkoztató</t>
  </si>
  <si>
    <t>pénzm.ból</t>
  </si>
  <si>
    <t>2003. évi maradvány,eredmény javasolt felhasználása</t>
  </si>
  <si>
    <t>2003.évi pénzmaradvány, eredmény javasolt felhasználása</t>
  </si>
  <si>
    <t>29.űrlap</t>
  </si>
  <si>
    <t>30.űrlap</t>
  </si>
  <si>
    <t>Önkormányzti gazd.összesen</t>
  </si>
  <si>
    <t>Feladat-</t>
  </si>
  <si>
    <t>elmaradás</t>
  </si>
  <si>
    <t>Szoc.pol.</t>
  </si>
  <si>
    <t>Intézményi</t>
  </si>
  <si>
    <t>rendezés</t>
  </si>
  <si>
    <t>hiány</t>
  </si>
  <si>
    <t>Önkorm.</t>
  </si>
  <si>
    <t xml:space="preserve">gazd.on </t>
  </si>
  <si>
    <t>belüli átv.</t>
  </si>
  <si>
    <t>11.=3+10</t>
  </si>
  <si>
    <t>vállalk.</t>
  </si>
  <si>
    <t>nélkül</t>
  </si>
  <si>
    <t>(kötelezettség)</t>
  </si>
  <si>
    <t>pénzm.ból: 10/b.m.</t>
  </si>
  <si>
    <t>32.=33+..+37</t>
  </si>
  <si>
    <t>38.=39+..+43</t>
  </si>
  <si>
    <t>Kötelezettséggel terhelt pénzmaradvány</t>
  </si>
  <si>
    <t>7.=1+…+6</t>
  </si>
  <si>
    <t>11=7+..+10</t>
  </si>
  <si>
    <t>17.=12+..+16</t>
  </si>
  <si>
    <t>26=1+..+25</t>
  </si>
  <si>
    <t>Tb.hiány</t>
  </si>
  <si>
    <t>Halmozódás és pénzm.nettósítás</t>
  </si>
  <si>
    <t>7=5-6</t>
  </si>
  <si>
    <t>9=4+7+8</t>
  </si>
  <si>
    <t>2003.évi pénzmaradvány javasolt felhasználása</t>
  </si>
  <si>
    <t>15=10+..+14</t>
  </si>
  <si>
    <t>Óvodai és Eü.Gondn.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</si>
</sst>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39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 CE"/>
      <family val="1"/>
    </font>
    <font>
      <i/>
      <sz val="10"/>
      <color indexed="8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i/>
      <sz val="10"/>
      <name val="MS Sans Serif"/>
      <family val="0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i/>
      <sz val="9"/>
      <name val="Times New Roman CE"/>
      <family val="1"/>
    </font>
    <font>
      <i/>
      <sz val="8"/>
      <name val="Times New Roman CE"/>
      <family val="1"/>
    </font>
    <font>
      <i/>
      <sz val="9"/>
      <color indexed="8"/>
      <name val="Times New Roman CE"/>
      <family val="1"/>
    </font>
    <font>
      <i/>
      <sz val="8"/>
      <color indexed="8"/>
      <name val="Times New Roman CE"/>
      <family val="1"/>
    </font>
    <font>
      <b/>
      <i/>
      <sz val="8"/>
      <color indexed="8"/>
      <name val="Times New Roman CE"/>
      <family val="1"/>
    </font>
    <font>
      <sz val="10"/>
      <color indexed="8"/>
      <name val="MS Sans Serif"/>
      <family val="0"/>
    </font>
    <font>
      <sz val="8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" fillId="3" borderId="5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2" fillId="0" borderId="4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4" borderId="2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3" borderId="6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14" fontId="1" fillId="2" borderId="2" xfId="0" applyNumberFormat="1" applyFont="1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4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3" borderId="2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64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/>
    </xf>
    <xf numFmtId="0" fontId="0" fillId="0" borderId="3" xfId="0" applyBorder="1" applyAlignment="1">
      <alignment/>
    </xf>
    <xf numFmtId="164" fontId="10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164" fontId="10" fillId="0" borderId="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Continuous"/>
    </xf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0" fontId="9" fillId="6" borderId="0" xfId="0" applyFont="1" applyFill="1" applyAlignment="1">
      <alignment/>
    </xf>
    <xf numFmtId="1" fontId="9" fillId="6" borderId="3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/>
    </xf>
    <xf numFmtId="1" fontId="9" fillId="6" borderId="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1" fontId="9" fillId="6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/>
      <protection locked="0"/>
    </xf>
    <xf numFmtId="0" fontId="10" fillId="6" borderId="4" xfId="0" applyFont="1" applyFill="1" applyBorder="1" applyAlignment="1" applyProtection="1">
      <alignment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/>
      <protection locked="0"/>
    </xf>
    <xf numFmtId="0" fontId="10" fillId="6" borderId="2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Continuous"/>
    </xf>
    <xf numFmtId="0" fontId="12" fillId="6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" fontId="10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Continuous"/>
    </xf>
    <xf numFmtId="0" fontId="6" fillId="5" borderId="5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1" fontId="2" fillId="0" borderId="3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4" fillId="6" borderId="3" xfId="0" applyNumberFormat="1" applyFont="1" applyFill="1" applyBorder="1" applyAlignment="1">
      <alignment/>
    </xf>
    <xf numFmtId="164" fontId="4" fillId="6" borderId="2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64" fontId="4" fillId="6" borderId="4" xfId="0" applyNumberFormat="1" applyFont="1" applyFill="1" applyBorder="1" applyAlignment="1">
      <alignment/>
    </xf>
    <xf numFmtId="164" fontId="14" fillId="6" borderId="3" xfId="0" applyNumberFormat="1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164" fontId="11" fillId="6" borderId="2" xfId="0" applyNumberFormat="1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14" fillId="6" borderId="4" xfId="0" applyNumberFormat="1" applyFont="1" applyFill="1" applyBorder="1" applyAlignment="1">
      <alignment/>
    </xf>
    <xf numFmtId="164" fontId="14" fillId="6" borderId="2" xfId="0" applyNumberFormat="1" applyFont="1" applyFill="1" applyBorder="1" applyAlignment="1">
      <alignment/>
    </xf>
    <xf numFmtId="0" fontId="11" fillId="6" borderId="4" xfId="0" applyFont="1" applyFill="1" applyBorder="1" applyAlignment="1">
      <alignment/>
    </xf>
    <xf numFmtId="0" fontId="6" fillId="3" borderId="5" xfId="0" applyFont="1" applyFill="1" applyBorder="1" applyAlignment="1">
      <alignment horizontal="left"/>
    </xf>
    <xf numFmtId="164" fontId="4" fillId="0" borderId="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1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3" fillId="2" borderId="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0" fillId="6" borderId="4" xfId="0" applyNumberFormat="1" applyFont="1" applyFill="1" applyBorder="1" applyAlignment="1">
      <alignment/>
    </xf>
    <xf numFmtId="164" fontId="10" fillId="6" borderId="2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6" fillId="0" borderId="0" xfId="0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7" fillId="0" borderId="3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2" fillId="0" borderId="4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6" borderId="3" xfId="0" applyNumberFormat="1" applyFont="1" applyFill="1" applyBorder="1" applyAlignment="1">
      <alignment/>
    </xf>
    <xf numFmtId="164" fontId="3" fillId="6" borderId="2" xfId="0" applyNumberFormat="1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164" fontId="13" fillId="0" borderId="4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5" fillId="7" borderId="3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164" fontId="9" fillId="7" borderId="3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/>
    </xf>
    <xf numFmtId="0" fontId="10" fillId="7" borderId="2" xfId="0" applyFont="1" applyFill="1" applyBorder="1" applyAlignment="1">
      <alignment/>
    </xf>
    <xf numFmtId="0" fontId="9" fillId="7" borderId="0" xfId="0" applyFont="1" applyFill="1" applyAlignment="1">
      <alignment/>
    </xf>
    <xf numFmtId="164" fontId="2" fillId="6" borderId="3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9" fillId="7" borderId="3" xfId="0" applyFont="1" applyFill="1" applyBorder="1" applyAlignment="1">
      <alignment/>
    </xf>
    <xf numFmtId="0" fontId="1" fillId="7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/>
    </xf>
    <xf numFmtId="0" fontId="10" fillId="8" borderId="3" xfId="0" applyFont="1" applyFill="1" applyBorder="1" applyAlignment="1">
      <alignment/>
    </xf>
    <xf numFmtId="0" fontId="10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0" xfId="0" applyFont="1" applyAlignment="1">
      <alignment/>
    </xf>
    <xf numFmtId="0" fontId="11" fillId="4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8" borderId="0" xfId="0" applyFill="1" applyAlignment="1">
      <alignment/>
    </xf>
    <xf numFmtId="0" fontId="10" fillId="4" borderId="2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11" fillId="9" borderId="3" xfId="0" applyFont="1" applyFill="1" applyBorder="1" applyAlignment="1">
      <alignment/>
    </xf>
    <xf numFmtId="0" fontId="12" fillId="9" borderId="3" xfId="0" applyFont="1" applyFill="1" applyBorder="1" applyAlignment="1">
      <alignment/>
    </xf>
    <xf numFmtId="0" fontId="9" fillId="9" borderId="3" xfId="0" applyFont="1" applyFill="1" applyBorder="1" applyAlignment="1">
      <alignment/>
    </xf>
    <xf numFmtId="0" fontId="9" fillId="0" borderId="15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3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1" fillId="0" borderId="0" xfId="0" applyFont="1" applyAlignment="1">
      <alignment/>
    </xf>
    <xf numFmtId="0" fontId="2" fillId="8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14" fillId="8" borderId="3" xfId="0" applyFont="1" applyFill="1" applyBorder="1" applyAlignment="1">
      <alignment/>
    </xf>
    <xf numFmtId="0" fontId="5" fillId="7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9" fillId="8" borderId="3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164" fontId="4" fillId="8" borderId="3" xfId="0" applyNumberFormat="1" applyFont="1" applyFill="1" applyBorder="1" applyAlignment="1">
      <alignment/>
    </xf>
    <xf numFmtId="0" fontId="12" fillId="8" borderId="3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164" fontId="3" fillId="8" borderId="3" xfId="0" applyNumberFormat="1" applyFont="1" applyFill="1" applyBorder="1" applyAlignment="1">
      <alignment/>
    </xf>
    <xf numFmtId="1" fontId="3" fillId="8" borderId="3" xfId="0" applyNumberFormat="1" applyFont="1" applyFill="1" applyBorder="1" applyAlignment="1">
      <alignment/>
    </xf>
    <xf numFmtId="1" fontId="2" fillId="8" borderId="3" xfId="0" applyNumberFormat="1" applyFont="1" applyFill="1" applyBorder="1" applyAlignment="1">
      <alignment/>
    </xf>
    <xf numFmtId="164" fontId="9" fillId="8" borderId="3" xfId="0" applyNumberFormat="1" applyFont="1" applyFill="1" applyBorder="1" applyAlignment="1">
      <alignment/>
    </xf>
    <xf numFmtId="164" fontId="14" fillId="8" borderId="3" xfId="0" applyNumberFormat="1" applyFont="1" applyFill="1" applyBorder="1" applyAlignment="1">
      <alignment/>
    </xf>
    <xf numFmtId="164" fontId="4" fillId="7" borderId="3" xfId="0" applyNumberFormat="1" applyFont="1" applyFill="1" applyBorder="1" applyAlignment="1">
      <alignment/>
    </xf>
    <xf numFmtId="0" fontId="12" fillId="7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164" fontId="3" fillId="7" borderId="3" xfId="0" applyNumberFormat="1" applyFont="1" applyFill="1" applyBorder="1" applyAlignment="1">
      <alignment/>
    </xf>
    <xf numFmtId="1" fontId="3" fillId="7" borderId="3" xfId="0" applyNumberFormat="1" applyFont="1" applyFill="1" applyBorder="1" applyAlignment="1">
      <alignment/>
    </xf>
    <xf numFmtId="0" fontId="2" fillId="7" borderId="3" xfId="0" applyFont="1" applyFill="1" applyBorder="1" applyAlignment="1">
      <alignment/>
    </xf>
    <xf numFmtId="1" fontId="2" fillId="7" borderId="3" xfId="0" applyNumberFormat="1" applyFont="1" applyFill="1" applyBorder="1" applyAlignment="1">
      <alignment/>
    </xf>
    <xf numFmtId="164" fontId="14" fillId="7" borderId="3" xfId="0" applyNumberFormat="1" applyFont="1" applyFill="1" applyBorder="1" applyAlignment="1">
      <alignment/>
    </xf>
    <xf numFmtId="0" fontId="9" fillId="3" borderId="3" xfId="0" applyFont="1" applyFill="1" applyBorder="1" applyAlignment="1">
      <alignment/>
    </xf>
    <xf numFmtId="164" fontId="4" fillId="3" borderId="3" xfId="0" applyNumberFormat="1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" fontId="3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0" fontId="10" fillId="3" borderId="3" xfId="0" applyFont="1" applyFill="1" applyBorder="1" applyAlignment="1">
      <alignment/>
    </xf>
    <xf numFmtId="164" fontId="9" fillId="3" borderId="3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0" fontId="5" fillId="10" borderId="3" xfId="0" applyFont="1" applyFill="1" applyBorder="1" applyAlignment="1">
      <alignment horizontal="left"/>
    </xf>
    <xf numFmtId="0" fontId="5" fillId="10" borderId="3" xfId="0" applyFont="1" applyFill="1" applyBorder="1" applyAlignment="1">
      <alignment/>
    </xf>
    <xf numFmtId="0" fontId="5" fillId="9" borderId="3" xfId="0" applyFont="1" applyFill="1" applyBorder="1" applyAlignment="1">
      <alignment horizontal="left"/>
    </xf>
    <xf numFmtId="0" fontId="5" fillId="9" borderId="3" xfId="0" applyFont="1" applyFill="1" applyBorder="1" applyAlignment="1">
      <alignment/>
    </xf>
    <xf numFmtId="0" fontId="9" fillId="10" borderId="3" xfId="0" applyFont="1" applyFill="1" applyBorder="1" applyAlignment="1">
      <alignment/>
    </xf>
    <xf numFmtId="0" fontId="1" fillId="10" borderId="3" xfId="0" applyFont="1" applyFill="1" applyBorder="1" applyAlignment="1">
      <alignment/>
    </xf>
    <xf numFmtId="164" fontId="4" fillId="10" borderId="3" xfId="0" applyNumberFormat="1" applyFont="1" applyFill="1" applyBorder="1" applyAlignment="1">
      <alignment/>
    </xf>
    <xf numFmtId="0" fontId="12" fillId="10" borderId="3" xfId="0" applyFont="1" applyFill="1" applyBorder="1" applyAlignment="1">
      <alignment/>
    </xf>
    <xf numFmtId="0" fontId="3" fillId="10" borderId="3" xfId="0" applyFont="1" applyFill="1" applyBorder="1" applyAlignment="1">
      <alignment/>
    </xf>
    <xf numFmtId="164" fontId="3" fillId="10" borderId="3" xfId="0" applyNumberFormat="1" applyFont="1" applyFill="1" applyBorder="1" applyAlignment="1">
      <alignment/>
    </xf>
    <xf numFmtId="1" fontId="3" fillId="10" borderId="3" xfId="0" applyNumberFormat="1" applyFont="1" applyFill="1" applyBorder="1" applyAlignment="1">
      <alignment/>
    </xf>
    <xf numFmtId="0" fontId="2" fillId="10" borderId="3" xfId="0" applyFont="1" applyFill="1" applyBorder="1" applyAlignment="1">
      <alignment/>
    </xf>
    <xf numFmtId="1" fontId="2" fillId="10" borderId="3" xfId="0" applyNumberFormat="1" applyFont="1" applyFill="1" applyBorder="1" applyAlignment="1">
      <alignment/>
    </xf>
    <xf numFmtId="0" fontId="10" fillId="10" borderId="3" xfId="0" applyFont="1" applyFill="1" applyBorder="1" applyAlignment="1">
      <alignment/>
    </xf>
    <xf numFmtId="164" fontId="14" fillId="10" borderId="3" xfId="0" applyNumberFormat="1" applyFont="1" applyFill="1" applyBorder="1" applyAlignment="1">
      <alignment/>
    </xf>
    <xf numFmtId="164" fontId="9" fillId="10" borderId="3" xfId="0" applyNumberFormat="1" applyFont="1" applyFill="1" applyBorder="1" applyAlignment="1">
      <alignment/>
    </xf>
    <xf numFmtId="0" fontId="1" fillId="9" borderId="3" xfId="0" applyFont="1" applyFill="1" applyBorder="1" applyAlignment="1">
      <alignment/>
    </xf>
    <xf numFmtId="164" fontId="4" fillId="9" borderId="3" xfId="0" applyNumberFormat="1" applyFont="1" applyFill="1" applyBorder="1" applyAlignment="1">
      <alignment/>
    </xf>
    <xf numFmtId="0" fontId="3" fillId="9" borderId="3" xfId="0" applyFont="1" applyFill="1" applyBorder="1" applyAlignment="1">
      <alignment/>
    </xf>
    <xf numFmtId="164" fontId="3" fillId="9" borderId="3" xfId="0" applyNumberFormat="1" applyFont="1" applyFill="1" applyBorder="1" applyAlignment="1">
      <alignment/>
    </xf>
    <xf numFmtId="1" fontId="3" fillId="9" borderId="3" xfId="0" applyNumberFormat="1" applyFont="1" applyFill="1" applyBorder="1" applyAlignment="1">
      <alignment/>
    </xf>
    <xf numFmtId="0" fontId="2" fillId="9" borderId="3" xfId="0" applyFont="1" applyFill="1" applyBorder="1" applyAlignment="1">
      <alignment/>
    </xf>
    <xf numFmtId="1" fontId="2" fillId="9" borderId="3" xfId="0" applyNumberFormat="1" applyFont="1" applyFill="1" applyBorder="1" applyAlignment="1">
      <alignment/>
    </xf>
    <xf numFmtId="0" fontId="10" fillId="9" borderId="3" xfId="0" applyFont="1" applyFill="1" applyBorder="1" applyAlignment="1">
      <alignment/>
    </xf>
    <xf numFmtId="164" fontId="9" fillId="9" borderId="3" xfId="0" applyNumberFormat="1" applyFont="1" applyFill="1" applyBorder="1" applyAlignment="1">
      <alignment/>
    </xf>
    <xf numFmtId="164" fontId="14" fillId="9" borderId="3" xfId="0" applyNumberFormat="1" applyFont="1" applyFill="1" applyBorder="1" applyAlignment="1">
      <alignment/>
    </xf>
    <xf numFmtId="0" fontId="2" fillId="8" borderId="9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64" fontId="17" fillId="3" borderId="3" xfId="0" applyNumberFormat="1" applyFont="1" applyFill="1" applyBorder="1" applyAlignment="1">
      <alignment/>
    </xf>
    <xf numFmtId="0" fontId="2" fillId="10" borderId="9" xfId="0" applyFont="1" applyFill="1" applyBorder="1" applyAlignment="1">
      <alignment/>
    </xf>
    <xf numFmtId="0" fontId="2" fillId="9" borderId="9" xfId="0" applyFont="1" applyFill="1" applyBorder="1" applyAlignment="1">
      <alignment/>
    </xf>
    <xf numFmtId="0" fontId="10" fillId="11" borderId="1" xfId="0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0" fillId="8" borderId="2" xfId="0" applyFont="1" applyFill="1" applyBorder="1" applyAlignment="1">
      <alignment/>
    </xf>
    <xf numFmtId="0" fontId="11" fillId="8" borderId="3" xfId="0" applyFont="1" applyFill="1" applyBorder="1" applyAlignment="1">
      <alignment/>
    </xf>
    <xf numFmtId="0" fontId="11" fillId="7" borderId="3" xfId="0" applyFont="1" applyFill="1" applyBorder="1" applyAlignment="1">
      <alignment/>
    </xf>
    <xf numFmtId="0" fontId="0" fillId="7" borderId="0" xfId="0" applyFill="1" applyAlignment="1">
      <alignment/>
    </xf>
    <xf numFmtId="0" fontId="9" fillId="7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3" xfId="0" applyFont="1" applyFill="1" applyBorder="1" applyAlignment="1">
      <alignment horizontal="left"/>
    </xf>
    <xf numFmtId="0" fontId="11" fillId="10" borderId="3" xfId="0" applyFont="1" applyFill="1" applyBorder="1" applyAlignment="1">
      <alignment/>
    </xf>
    <xf numFmtId="0" fontId="0" fillId="10" borderId="0" xfId="0" applyFill="1" applyAlignment="1">
      <alignment/>
    </xf>
    <xf numFmtId="0" fontId="9" fillId="10" borderId="3" xfId="0" applyFont="1" applyFill="1" applyBorder="1" applyAlignment="1">
      <alignment horizontal="left"/>
    </xf>
    <xf numFmtId="0" fontId="0" fillId="9" borderId="0" xfId="0" applyFill="1" applyAlignment="1">
      <alignment/>
    </xf>
    <xf numFmtId="0" fontId="9" fillId="9" borderId="3" xfId="0" applyFont="1" applyFill="1" applyBorder="1" applyAlignment="1">
      <alignment horizontal="left"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8" borderId="15" xfId="0" applyFont="1" applyFill="1" applyBorder="1" applyAlignment="1">
      <alignment/>
    </xf>
    <xf numFmtId="0" fontId="9" fillId="8" borderId="2" xfId="0" applyFont="1" applyFill="1" applyBorder="1" applyAlignment="1">
      <alignment/>
    </xf>
    <xf numFmtId="0" fontId="10" fillId="8" borderId="6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3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0" fontId="33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/>
    </xf>
    <xf numFmtId="0" fontId="35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4" xfId="0" applyFont="1" applyFill="1" applyBorder="1" applyAlignment="1">
      <alignment/>
    </xf>
    <xf numFmtId="0" fontId="37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2" borderId="2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0" fillId="2" borderId="1" xfId="0" applyFont="1" applyFill="1" applyBorder="1" applyAlignment="1">
      <alignment horizontal="center"/>
    </xf>
    <xf numFmtId="0" fontId="21" fillId="2" borderId="6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38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/>
    </xf>
    <xf numFmtId="0" fontId="25" fillId="2" borderId="4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/>
    </xf>
    <xf numFmtId="0" fontId="28" fillId="2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32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32" fillId="2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5" xfId="0" applyFont="1" applyFill="1" applyBorder="1" applyAlignment="1">
      <alignment/>
    </xf>
    <xf numFmtId="0" fontId="0" fillId="7" borderId="3" xfId="0" applyFill="1" applyBorder="1" applyAlignment="1">
      <alignment/>
    </xf>
    <xf numFmtId="0" fontId="9" fillId="7" borderId="2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9" fillId="7" borderId="1" xfId="0" applyFont="1" applyFill="1" applyBorder="1" applyAlignment="1">
      <alignment horizontal="center"/>
    </xf>
    <xf numFmtId="0" fontId="9" fillId="7" borderId="11" xfId="0" applyFont="1" applyFill="1" applyBorder="1" applyAlignment="1">
      <alignment/>
    </xf>
    <xf numFmtId="0" fontId="32" fillId="7" borderId="3" xfId="0" applyFont="1" applyFill="1" applyBorder="1" applyAlignment="1">
      <alignment horizontal="center"/>
    </xf>
    <xf numFmtId="0" fontId="11" fillId="7" borderId="15" xfId="0" applyFont="1" applyFill="1" applyBorder="1" applyAlignment="1">
      <alignment/>
    </xf>
    <xf numFmtId="0" fontId="12" fillId="7" borderId="6" xfId="0" applyFon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164" fontId="11" fillId="3" borderId="4" xfId="0" applyNumberFormat="1" applyFont="1" applyFill="1" applyBorder="1" applyAlignment="1">
      <alignment/>
    </xf>
    <xf numFmtId="1" fontId="11" fillId="3" borderId="4" xfId="0" applyNumberFormat="1" applyFont="1" applyFill="1" applyBorder="1" applyAlignment="1">
      <alignment/>
    </xf>
    <xf numFmtId="164" fontId="11" fillId="3" borderId="13" xfId="0" applyNumberFormat="1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164" fontId="11" fillId="3" borderId="6" xfId="0" applyNumberFormat="1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1" fillId="7" borderId="3" xfId="0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/>
    </xf>
    <xf numFmtId="1" fontId="11" fillId="7" borderId="2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0" fontId="11" fillId="8" borderId="15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11" fillId="9" borderId="15" xfId="0" applyFont="1" applyFill="1" applyBorder="1" applyAlignment="1">
      <alignment/>
    </xf>
    <xf numFmtId="0" fontId="11" fillId="10" borderId="15" xfId="0" applyFont="1" applyFill="1" applyBorder="1" applyAlignment="1">
      <alignment/>
    </xf>
    <xf numFmtId="17" fontId="1" fillId="2" borderId="2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9" fillId="8" borderId="3" xfId="0" applyFont="1" applyFill="1" applyBorder="1" applyAlignment="1">
      <alignment horizontal="left"/>
    </xf>
    <xf numFmtId="164" fontId="4" fillId="8" borderId="4" xfId="0" applyNumberFormat="1" applyFont="1" applyFill="1" applyBorder="1" applyAlignment="1">
      <alignment/>
    </xf>
    <xf numFmtId="0" fontId="9" fillId="8" borderId="2" xfId="0" applyFont="1" applyFill="1" applyBorder="1" applyAlignment="1">
      <alignment horizontal="left"/>
    </xf>
    <xf numFmtId="164" fontId="4" fillId="8" borderId="2" xfId="0" applyNumberFormat="1" applyFont="1" applyFill="1" applyBorder="1" applyAlignment="1">
      <alignment/>
    </xf>
    <xf numFmtId="164" fontId="4" fillId="7" borderId="2" xfId="0" applyNumberFormat="1" applyFont="1" applyFill="1" applyBorder="1" applyAlignment="1">
      <alignment/>
    </xf>
    <xf numFmtId="0" fontId="9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0" fontId="0" fillId="7" borderId="4" xfId="0" applyFill="1" applyBorder="1" applyAlignment="1">
      <alignment/>
    </xf>
    <xf numFmtId="0" fontId="9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164" fontId="4" fillId="9" borderId="1" xfId="0" applyNumberFormat="1" applyFont="1" applyFill="1" applyBorder="1" applyAlignment="1">
      <alignment/>
    </xf>
    <xf numFmtId="0" fontId="9" fillId="9" borderId="4" xfId="0" applyFont="1" applyFill="1" applyBorder="1" applyAlignment="1">
      <alignment/>
    </xf>
    <xf numFmtId="1" fontId="10" fillId="9" borderId="4" xfId="0" applyNumberFormat="1" applyFont="1" applyFill="1" applyBorder="1" applyAlignment="1">
      <alignment/>
    </xf>
    <xf numFmtId="164" fontId="4" fillId="9" borderId="4" xfId="0" applyNumberFormat="1" applyFont="1" applyFill="1" applyBorder="1" applyAlignment="1">
      <alignment/>
    </xf>
    <xf numFmtId="0" fontId="5" fillId="12" borderId="1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9" fillId="12" borderId="1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9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/>
    </xf>
    <xf numFmtId="0" fontId="9" fillId="12" borderId="4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Continuous"/>
    </xf>
    <xf numFmtId="0" fontId="11" fillId="12" borderId="4" xfId="0" applyFont="1" applyFill="1" applyBorder="1" applyAlignment="1">
      <alignment/>
    </xf>
    <xf numFmtId="0" fontId="11" fillId="12" borderId="1" xfId="0" applyFont="1" applyFill="1" applyBorder="1" applyAlignment="1">
      <alignment horizontal="left"/>
    </xf>
    <xf numFmtId="0" fontId="9" fillId="12" borderId="3" xfId="0" applyFont="1" applyFill="1" applyBorder="1" applyAlignment="1">
      <alignment horizontal="left"/>
    </xf>
    <xf numFmtId="0" fontId="11" fillId="12" borderId="4" xfId="0" applyFont="1" applyFill="1" applyBorder="1" applyAlignment="1">
      <alignment horizontal="left"/>
    </xf>
    <xf numFmtId="0" fontId="11" fillId="12" borderId="4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1" fontId="11" fillId="7" borderId="3" xfId="0" applyNumberFormat="1" applyFont="1" applyFill="1" applyBorder="1" applyAlignment="1">
      <alignment horizontal="left"/>
    </xf>
    <xf numFmtId="1" fontId="11" fillId="7" borderId="2" xfId="0" applyNumberFormat="1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1" fontId="11" fillId="7" borderId="1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164" fontId="17" fillId="6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ámla"/>
      <sheetName val="mérleg"/>
      <sheetName val="int.kiad."/>
      <sheetName val="int.bev."/>
      <sheetName val="29.ű"/>
      <sheetName val="pénzm."/>
      <sheetName val="korr."/>
      <sheetName val="elsz."/>
      <sheetName val="szem.j."/>
      <sheetName val="mód.pm"/>
      <sheetName val="részb.ö."/>
      <sheetName val="munk.j.elv."/>
      <sheetName val="jutalom"/>
      <sheetName val="áth.k."/>
      <sheetName val="pm.megoszlás"/>
      <sheetName val="pm.előir.m."/>
      <sheetName val="kötelez."/>
      <sheetName val="össz.köt."/>
      <sheetName val="szabad pm."/>
      <sheetName val="ei.mar."/>
      <sheetName val="létszám"/>
    </sheetNames>
    <sheetDataSet>
      <sheetData sheetId="2">
        <row r="7">
          <cell r="DJ7">
            <v>201767</v>
          </cell>
        </row>
        <row r="8">
          <cell r="DJ8">
            <v>662142</v>
          </cell>
        </row>
        <row r="23">
          <cell r="DJ23">
            <v>70302</v>
          </cell>
        </row>
        <row r="24">
          <cell r="DJ24">
            <v>18311</v>
          </cell>
        </row>
        <row r="25">
          <cell r="DJ25">
            <v>63669</v>
          </cell>
        </row>
        <row r="26">
          <cell r="DJ26">
            <v>75949</v>
          </cell>
        </row>
        <row r="27">
          <cell r="DJ27">
            <v>69949</v>
          </cell>
        </row>
        <row r="28">
          <cell r="DJ28">
            <v>23420</v>
          </cell>
        </row>
        <row r="29">
          <cell r="DJ29">
            <v>49161</v>
          </cell>
        </row>
        <row r="30">
          <cell r="DJ30">
            <v>61832</v>
          </cell>
        </row>
        <row r="31">
          <cell r="DJ31">
            <v>51247</v>
          </cell>
        </row>
        <row r="32">
          <cell r="DJ32">
            <v>53105</v>
          </cell>
        </row>
        <row r="33">
          <cell r="DJ33">
            <v>22605</v>
          </cell>
        </row>
        <row r="34">
          <cell r="DJ34">
            <v>17065</v>
          </cell>
        </row>
        <row r="35">
          <cell r="DJ35">
            <v>53288</v>
          </cell>
        </row>
        <row r="36">
          <cell r="DJ36">
            <v>58242</v>
          </cell>
        </row>
        <row r="37">
          <cell r="DJ37">
            <v>17450</v>
          </cell>
        </row>
        <row r="38">
          <cell r="DJ38">
            <v>58859</v>
          </cell>
        </row>
        <row r="39">
          <cell r="DJ39">
            <v>17973</v>
          </cell>
        </row>
        <row r="40">
          <cell r="DJ40">
            <v>45984</v>
          </cell>
        </row>
        <row r="41">
          <cell r="DJ41">
            <v>70554</v>
          </cell>
        </row>
        <row r="49">
          <cell r="DJ49">
            <v>52859</v>
          </cell>
        </row>
        <row r="50">
          <cell r="DJ50">
            <v>289845</v>
          </cell>
        </row>
        <row r="56">
          <cell r="DJ56">
            <v>40040</v>
          </cell>
        </row>
        <row r="57">
          <cell r="DJ57">
            <v>86473</v>
          </cell>
        </row>
      </sheetData>
      <sheetData sheetId="3">
        <row r="7">
          <cell r="DW7">
            <v>113598</v>
          </cell>
          <cell r="DX7">
            <v>110512</v>
          </cell>
          <cell r="EM7">
            <v>201767</v>
          </cell>
        </row>
        <row r="8">
          <cell r="DW8">
            <v>517005</v>
          </cell>
          <cell r="DX8">
            <v>527502</v>
          </cell>
          <cell r="EM8">
            <v>668246</v>
          </cell>
        </row>
        <row r="23">
          <cell r="DW23">
            <v>70233</v>
          </cell>
          <cell r="DX23">
            <v>58676</v>
          </cell>
          <cell r="EM23">
            <v>62629</v>
          </cell>
        </row>
        <row r="24">
          <cell r="DW24">
            <v>16924</v>
          </cell>
          <cell r="DX24">
            <v>16804</v>
          </cell>
          <cell r="EM24">
            <v>18311</v>
          </cell>
        </row>
        <row r="25">
          <cell r="DW25">
            <v>61230</v>
          </cell>
          <cell r="DX25">
            <v>50319</v>
          </cell>
          <cell r="EM25">
            <v>53955</v>
          </cell>
        </row>
        <row r="26">
          <cell r="DW26">
            <v>73574</v>
          </cell>
          <cell r="DX26">
            <v>61737</v>
          </cell>
          <cell r="EM26">
            <v>66793</v>
          </cell>
        </row>
        <row r="27">
          <cell r="DW27">
            <v>70821</v>
          </cell>
          <cell r="DX27">
            <v>57296</v>
          </cell>
          <cell r="EM27">
            <v>61747</v>
          </cell>
        </row>
        <row r="28">
          <cell r="DW28">
            <v>20906</v>
          </cell>
          <cell r="DX28">
            <v>20247</v>
          </cell>
          <cell r="EM28">
            <v>23420</v>
          </cell>
        </row>
        <row r="29">
          <cell r="DW29">
            <v>49410</v>
          </cell>
          <cell r="DX29">
            <v>40962</v>
          </cell>
          <cell r="EM29">
            <v>43366</v>
          </cell>
        </row>
        <row r="30">
          <cell r="DW30">
            <v>58769</v>
          </cell>
          <cell r="DX30">
            <v>50993</v>
          </cell>
          <cell r="EM30">
            <v>54679</v>
          </cell>
        </row>
        <row r="31">
          <cell r="DW31">
            <v>52069</v>
          </cell>
          <cell r="DX31">
            <v>42309</v>
          </cell>
          <cell r="EM31">
            <v>44575</v>
          </cell>
        </row>
        <row r="32">
          <cell r="DW32">
            <v>49809</v>
          </cell>
          <cell r="DX32">
            <v>41802</v>
          </cell>
          <cell r="EM32">
            <v>45610</v>
          </cell>
        </row>
        <row r="33">
          <cell r="DW33">
            <v>21208</v>
          </cell>
          <cell r="DX33">
            <v>21208</v>
          </cell>
          <cell r="EM33">
            <v>22605</v>
          </cell>
        </row>
        <row r="34">
          <cell r="DW34">
            <v>14340</v>
          </cell>
          <cell r="DX34">
            <v>13042</v>
          </cell>
          <cell r="EM34">
            <v>17065</v>
          </cell>
        </row>
        <row r="35">
          <cell r="DW35">
            <v>50643</v>
          </cell>
          <cell r="DX35">
            <v>44615</v>
          </cell>
          <cell r="EM35">
            <v>47408</v>
          </cell>
        </row>
        <row r="36">
          <cell r="DW36">
            <v>57815</v>
          </cell>
          <cell r="DX36">
            <v>45402</v>
          </cell>
          <cell r="EM36">
            <v>47657</v>
          </cell>
        </row>
        <row r="37">
          <cell r="DW37">
            <v>16627</v>
          </cell>
          <cell r="DX37">
            <v>16474</v>
          </cell>
          <cell r="EM37">
            <v>17450</v>
          </cell>
        </row>
        <row r="38">
          <cell r="DW38">
            <v>57537</v>
          </cell>
          <cell r="DX38">
            <v>48983</v>
          </cell>
          <cell r="EM38">
            <v>50181</v>
          </cell>
        </row>
        <row r="39">
          <cell r="DW39">
            <v>17404</v>
          </cell>
          <cell r="DX39">
            <v>17384</v>
          </cell>
          <cell r="EM39">
            <v>17973</v>
          </cell>
        </row>
        <row r="40">
          <cell r="DW40">
            <v>43986</v>
          </cell>
          <cell r="DX40">
            <v>39493</v>
          </cell>
          <cell r="EM40">
            <v>42188</v>
          </cell>
        </row>
        <row r="41">
          <cell r="DW41">
            <v>68358</v>
          </cell>
          <cell r="DX41">
            <v>60254</v>
          </cell>
          <cell r="EM41">
            <v>63820</v>
          </cell>
        </row>
        <row r="49">
          <cell r="DW49">
            <v>60426</v>
          </cell>
          <cell r="DX49">
            <v>45028</v>
          </cell>
          <cell r="EM49">
            <v>49766</v>
          </cell>
        </row>
        <row r="50">
          <cell r="DX50">
            <v>244692</v>
          </cell>
          <cell r="EM50">
            <v>406072</v>
          </cell>
        </row>
        <row r="56">
          <cell r="DW56">
            <v>40298</v>
          </cell>
          <cell r="DX56">
            <v>39278</v>
          </cell>
          <cell r="EM56">
            <v>41238</v>
          </cell>
        </row>
        <row r="57">
          <cell r="DW57">
            <v>69562</v>
          </cell>
          <cell r="DX57">
            <v>68463</v>
          </cell>
          <cell r="EM57">
            <v>87064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5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4" width="9.25390625" style="0" customWidth="1"/>
    <col min="5" max="5" width="8.375" style="0" customWidth="1"/>
    <col min="6" max="6" width="5.25390625" style="0" customWidth="1"/>
    <col min="7" max="8" width="9.00390625" style="0" customWidth="1"/>
    <col min="10" max="10" width="5.125" style="0" customWidth="1"/>
    <col min="11" max="11" width="3.625" style="0" customWidth="1"/>
    <col min="12" max="12" width="26.625" style="0" customWidth="1"/>
    <col min="15" max="15" width="8.375" style="0" customWidth="1"/>
    <col min="16" max="16" width="5.75390625" style="0" customWidth="1"/>
    <col min="17" max="17" width="7.25390625" style="0" customWidth="1"/>
    <col min="18" max="19" width="6.375" style="0" customWidth="1"/>
    <col min="20" max="20" width="5.00390625" style="0" customWidth="1"/>
    <col min="21" max="21" width="7.00390625" style="0" customWidth="1"/>
    <col min="22" max="22" width="3.75390625" style="0" customWidth="1"/>
    <col min="23" max="23" width="26.625" style="0" customWidth="1"/>
    <col min="27" max="27" width="5.625" style="0" customWidth="1"/>
    <col min="31" max="31" width="5.875" style="0" customWidth="1"/>
    <col min="32" max="32" width="3.625" style="0" customWidth="1"/>
    <col min="33" max="33" width="26.875" style="0" customWidth="1"/>
    <col min="34" max="34" width="9.875" style="0" customWidth="1"/>
    <col min="35" max="35" width="9.375" style="0" customWidth="1"/>
    <col min="36" max="36" width="8.875" style="0" customWidth="1"/>
    <col min="37" max="37" width="5.625" style="0" customWidth="1"/>
    <col min="39" max="39" width="9.25390625" style="0" customWidth="1"/>
    <col min="40" max="40" width="8.125" style="0" customWidth="1"/>
    <col min="41" max="41" width="5.375" style="0" customWidth="1"/>
    <col min="42" max="42" width="3.375" style="0" customWidth="1"/>
    <col min="43" max="43" width="26.625" style="0" customWidth="1"/>
    <col min="44" max="44" width="8.75390625" style="0" customWidth="1"/>
    <col min="47" max="47" width="6.00390625" style="0" customWidth="1"/>
    <col min="51" max="51" width="5.75390625" style="0" customWidth="1"/>
    <col min="52" max="52" width="3.875" style="0" customWidth="1"/>
    <col min="53" max="53" width="28.00390625" style="0" customWidth="1"/>
    <col min="56" max="56" width="8.125" style="0" customWidth="1"/>
    <col min="57" max="57" width="5.75390625" style="0" customWidth="1"/>
    <col min="58" max="58" width="8.75390625" style="0" customWidth="1"/>
    <col min="59" max="59" width="9.25390625" style="0" bestFit="1" customWidth="1"/>
    <col min="60" max="60" width="9.00390625" style="0" customWidth="1"/>
    <col min="61" max="61" width="5.125" style="0" customWidth="1"/>
    <col min="62" max="62" width="4.00390625" style="0" customWidth="1"/>
    <col min="63" max="63" width="26.625" style="0" customWidth="1"/>
    <col min="65" max="65" width="9.25390625" style="0" customWidth="1"/>
    <col min="67" max="67" width="5.875" style="0" customWidth="1"/>
    <col min="69" max="69" width="8.75390625" style="0" customWidth="1"/>
    <col min="71" max="72" width="5.375" style="0" customWidth="1"/>
    <col min="73" max="73" width="5.125" style="0" customWidth="1"/>
    <col min="74" max="74" width="23.375" style="0" customWidth="1"/>
    <col min="77" max="77" width="8.125" style="0" customWidth="1"/>
    <col min="78" max="78" width="5.625" style="0" customWidth="1"/>
    <col min="79" max="79" width="8.625" style="0" customWidth="1"/>
    <col min="81" max="81" width="7.375" style="0" customWidth="1"/>
    <col min="82" max="82" width="5.625" style="0" customWidth="1"/>
    <col min="83" max="83" width="4.125" style="0" customWidth="1"/>
    <col min="84" max="84" width="4.00390625" style="0" customWidth="1"/>
    <col min="85" max="85" width="22.625" style="0" customWidth="1"/>
    <col min="88" max="88" width="8.00390625" style="0" customWidth="1"/>
    <col min="89" max="89" width="6.00390625" style="0" customWidth="1"/>
    <col min="93" max="93" width="6.00390625" style="0" customWidth="1"/>
    <col min="94" max="95" width="4.625" style="0" customWidth="1"/>
    <col min="96" max="96" width="22.625" style="0" customWidth="1"/>
    <col min="98" max="98" width="9.00390625" style="0" customWidth="1"/>
    <col min="99" max="99" width="8.75390625" style="0" customWidth="1"/>
    <col min="100" max="100" width="5.625" style="0" customWidth="1"/>
    <col min="102" max="102" width="9.625" style="0" customWidth="1"/>
    <col min="103" max="103" width="8.25390625" style="0" customWidth="1"/>
    <col min="104" max="104" width="5.625" style="0" customWidth="1"/>
    <col min="105" max="105" width="4.25390625" style="0" customWidth="1"/>
    <col min="106" max="106" width="5.00390625" style="0" customWidth="1"/>
    <col min="107" max="107" width="22.625" style="0" customWidth="1"/>
    <col min="111" max="111" width="5.375" style="0" customWidth="1"/>
    <col min="114" max="114" width="8.125" style="0" customWidth="1"/>
    <col min="115" max="115" width="5.625" style="0" customWidth="1"/>
  </cols>
  <sheetData>
    <row r="1" spans="1:115" ht="12.75">
      <c r="A1" s="62" t="s">
        <v>44</v>
      </c>
      <c r="B1" s="62" t="s">
        <v>44</v>
      </c>
      <c r="C1" s="63" t="s">
        <v>136</v>
      </c>
      <c r="D1" s="64"/>
      <c r="E1" s="64"/>
      <c r="F1" s="65"/>
      <c r="G1" s="63" t="s">
        <v>136</v>
      </c>
      <c r="H1" s="64"/>
      <c r="I1" s="64"/>
      <c r="J1" s="65"/>
      <c r="K1" s="62" t="s">
        <v>44</v>
      </c>
      <c r="L1" s="62" t="s">
        <v>44</v>
      </c>
      <c r="M1" s="16" t="s">
        <v>136</v>
      </c>
      <c r="N1" s="17"/>
      <c r="O1" s="17"/>
      <c r="P1" s="18"/>
      <c r="Q1" s="66" t="s">
        <v>44</v>
      </c>
      <c r="R1" s="67"/>
      <c r="S1" s="67"/>
      <c r="T1" s="23"/>
      <c r="U1" s="194"/>
      <c r="V1" s="68" t="s">
        <v>44</v>
      </c>
      <c r="W1" s="62" t="s">
        <v>44</v>
      </c>
      <c r="X1" s="63" t="s">
        <v>44</v>
      </c>
      <c r="Y1" s="64"/>
      <c r="Z1" s="64"/>
      <c r="AA1" s="65"/>
      <c r="AB1" s="63" t="s">
        <v>136</v>
      </c>
      <c r="AC1" s="64"/>
      <c r="AD1" s="64"/>
      <c r="AE1" s="65"/>
      <c r="AF1" s="62" t="s">
        <v>44</v>
      </c>
      <c r="AG1" s="62" t="s">
        <v>44</v>
      </c>
      <c r="AH1" s="63" t="s">
        <v>44</v>
      </c>
      <c r="AI1" s="64"/>
      <c r="AJ1" s="64"/>
      <c r="AK1" s="65"/>
      <c r="AL1" s="63" t="s">
        <v>44</v>
      </c>
      <c r="AM1" s="64"/>
      <c r="AN1" s="64"/>
      <c r="AO1" s="65"/>
      <c r="AP1" s="21" t="s">
        <v>44</v>
      </c>
      <c r="AQ1" s="21" t="s">
        <v>44</v>
      </c>
      <c r="AR1" s="16" t="s">
        <v>136</v>
      </c>
      <c r="AS1" s="17"/>
      <c r="AT1" s="17"/>
      <c r="AU1" s="18"/>
      <c r="AV1" s="16" t="s">
        <v>136</v>
      </c>
      <c r="AW1" s="17"/>
      <c r="AX1" s="17"/>
      <c r="AY1" s="18"/>
      <c r="AZ1" s="62" t="s">
        <v>44</v>
      </c>
      <c r="BA1" s="62" t="s">
        <v>44</v>
      </c>
      <c r="BB1" s="63" t="s">
        <v>136</v>
      </c>
      <c r="BC1" s="64"/>
      <c r="BD1" s="64"/>
      <c r="BE1" s="65"/>
      <c r="BF1" s="63" t="s">
        <v>34</v>
      </c>
      <c r="BG1" s="64"/>
      <c r="BH1" s="64"/>
      <c r="BI1" s="65"/>
      <c r="BJ1" s="21" t="s">
        <v>44</v>
      </c>
      <c r="BK1" s="21" t="s">
        <v>44</v>
      </c>
      <c r="BL1" s="16" t="s">
        <v>137</v>
      </c>
      <c r="BM1" s="17"/>
      <c r="BN1" s="17"/>
      <c r="BO1" s="17"/>
      <c r="BP1" s="17"/>
      <c r="BQ1" s="17"/>
      <c r="BR1" s="17"/>
      <c r="BS1" s="18"/>
      <c r="BT1" s="134" t="s">
        <v>44</v>
      </c>
      <c r="BU1" s="165" t="s">
        <v>44</v>
      </c>
      <c r="BV1" s="165" t="s">
        <v>44</v>
      </c>
      <c r="BW1" s="63" t="s">
        <v>136</v>
      </c>
      <c r="BX1" s="64"/>
      <c r="BY1" s="64"/>
      <c r="BZ1" s="65"/>
      <c r="CA1" s="63" t="s">
        <v>136</v>
      </c>
      <c r="CB1" s="64"/>
      <c r="CC1" s="64"/>
      <c r="CD1" s="65"/>
      <c r="CE1" s="134" t="s">
        <v>44</v>
      </c>
      <c r="CF1" s="165" t="s">
        <v>44</v>
      </c>
      <c r="CG1" s="165" t="s">
        <v>44</v>
      </c>
      <c r="CH1" s="16" t="s">
        <v>136</v>
      </c>
      <c r="CI1" s="17"/>
      <c r="CJ1" s="17"/>
      <c r="CK1" s="18"/>
      <c r="CL1" s="63" t="s">
        <v>136</v>
      </c>
      <c r="CM1" s="64"/>
      <c r="CN1" s="64"/>
      <c r="CO1" s="65"/>
      <c r="CP1" s="134" t="s">
        <v>44</v>
      </c>
      <c r="CQ1" s="165" t="s">
        <v>44</v>
      </c>
      <c r="CR1" s="165" t="s">
        <v>44</v>
      </c>
      <c r="CS1" s="16" t="s">
        <v>136</v>
      </c>
      <c r="CT1" s="17"/>
      <c r="CU1" s="17"/>
      <c r="CV1" s="18"/>
      <c r="CW1" s="16" t="s">
        <v>136</v>
      </c>
      <c r="CX1" s="17"/>
      <c r="CY1" s="17"/>
      <c r="CZ1" s="18"/>
      <c r="DA1" s="134" t="s">
        <v>44</v>
      </c>
      <c r="DB1" s="165" t="s">
        <v>44</v>
      </c>
      <c r="DC1" s="165" t="s">
        <v>44</v>
      </c>
      <c r="DD1" s="63" t="s">
        <v>136</v>
      </c>
      <c r="DE1" s="64"/>
      <c r="DF1" s="64"/>
      <c r="DG1" s="65"/>
      <c r="DH1" s="63" t="s">
        <v>34</v>
      </c>
      <c r="DI1" s="64"/>
      <c r="DJ1" s="64"/>
      <c r="DK1" s="65"/>
    </row>
    <row r="2" spans="1:115" ht="12.75">
      <c r="A2" s="69" t="s">
        <v>46</v>
      </c>
      <c r="B2" s="69" t="s">
        <v>47</v>
      </c>
      <c r="C2" s="18" t="s">
        <v>138</v>
      </c>
      <c r="D2" s="18"/>
      <c r="E2" s="18"/>
      <c r="F2" s="18"/>
      <c r="G2" s="18" t="s">
        <v>139</v>
      </c>
      <c r="H2" s="18"/>
      <c r="I2" s="18"/>
      <c r="J2" s="18"/>
      <c r="K2" s="69" t="s">
        <v>46</v>
      </c>
      <c r="L2" s="69" t="s">
        <v>47</v>
      </c>
      <c r="M2" s="65" t="s">
        <v>140</v>
      </c>
      <c r="N2" s="65"/>
      <c r="O2" s="65"/>
      <c r="P2" s="65"/>
      <c r="Q2" s="197" t="s">
        <v>141</v>
      </c>
      <c r="R2" s="198"/>
      <c r="S2" s="198"/>
      <c r="T2" s="198"/>
      <c r="U2" s="202" t="s">
        <v>219</v>
      </c>
      <c r="V2" s="70" t="s">
        <v>46</v>
      </c>
      <c r="W2" s="69" t="s">
        <v>47</v>
      </c>
      <c r="X2" s="18" t="s">
        <v>142</v>
      </c>
      <c r="Y2" s="18"/>
      <c r="Z2" s="18"/>
      <c r="AA2" s="18"/>
      <c r="AB2" s="18" t="s">
        <v>143</v>
      </c>
      <c r="AC2" s="18"/>
      <c r="AD2" s="18"/>
      <c r="AE2" s="18"/>
      <c r="AF2" s="69" t="s">
        <v>46</v>
      </c>
      <c r="AG2" s="69" t="s">
        <v>47</v>
      </c>
      <c r="AH2" s="18" t="s">
        <v>144</v>
      </c>
      <c r="AI2" s="18"/>
      <c r="AJ2" s="18"/>
      <c r="AK2" s="18"/>
      <c r="AL2" s="18" t="s">
        <v>145</v>
      </c>
      <c r="AM2" s="18"/>
      <c r="AN2" s="18"/>
      <c r="AO2" s="18"/>
      <c r="AP2" s="38" t="s">
        <v>46</v>
      </c>
      <c r="AQ2" s="38" t="s">
        <v>47</v>
      </c>
      <c r="AR2" s="65" t="s">
        <v>146</v>
      </c>
      <c r="AS2" s="65"/>
      <c r="AT2" s="65"/>
      <c r="AU2" s="65"/>
      <c r="AV2" s="65" t="s">
        <v>147</v>
      </c>
      <c r="AW2" s="65"/>
      <c r="AX2" s="65"/>
      <c r="AY2" s="65"/>
      <c r="AZ2" s="69" t="s">
        <v>46</v>
      </c>
      <c r="BA2" s="69" t="s">
        <v>47</v>
      </c>
      <c r="BB2" s="18" t="s">
        <v>148</v>
      </c>
      <c r="BC2" s="18"/>
      <c r="BD2" s="18"/>
      <c r="BE2" s="18"/>
      <c r="BF2" s="18" t="s">
        <v>149</v>
      </c>
      <c r="BG2" s="18"/>
      <c r="BH2" s="18"/>
      <c r="BI2" s="18"/>
      <c r="BJ2" s="38" t="s">
        <v>46</v>
      </c>
      <c r="BK2" s="38" t="s">
        <v>47</v>
      </c>
      <c r="BL2" s="65" t="s">
        <v>150</v>
      </c>
      <c r="BM2" s="65"/>
      <c r="BN2" s="65"/>
      <c r="BO2" s="65"/>
      <c r="BP2" s="65" t="s">
        <v>151</v>
      </c>
      <c r="BQ2" s="65"/>
      <c r="BR2" s="65"/>
      <c r="BS2" s="65"/>
      <c r="BT2" s="135" t="s">
        <v>46</v>
      </c>
      <c r="BU2" s="166" t="s">
        <v>180</v>
      </c>
      <c r="BV2" s="166" t="s">
        <v>181</v>
      </c>
      <c r="BW2" s="18" t="s">
        <v>138</v>
      </c>
      <c r="BX2" s="18"/>
      <c r="BY2" s="18"/>
      <c r="BZ2" s="18"/>
      <c r="CA2" s="18" t="s">
        <v>139</v>
      </c>
      <c r="CB2" s="18"/>
      <c r="CC2" s="18"/>
      <c r="CD2" s="18"/>
      <c r="CE2" s="135" t="s">
        <v>46</v>
      </c>
      <c r="CF2" s="166" t="s">
        <v>180</v>
      </c>
      <c r="CG2" s="166" t="s">
        <v>181</v>
      </c>
      <c r="CH2" s="65" t="s">
        <v>140</v>
      </c>
      <c r="CI2" s="65"/>
      <c r="CJ2" s="65"/>
      <c r="CK2" s="65"/>
      <c r="CL2" s="18" t="s">
        <v>143</v>
      </c>
      <c r="CM2" s="18"/>
      <c r="CN2" s="18"/>
      <c r="CO2" s="18"/>
      <c r="CP2" s="135" t="s">
        <v>46</v>
      </c>
      <c r="CQ2" s="166" t="s">
        <v>180</v>
      </c>
      <c r="CR2" s="166" t="s">
        <v>181</v>
      </c>
      <c r="CS2" s="65" t="s">
        <v>146</v>
      </c>
      <c r="CT2" s="65"/>
      <c r="CU2" s="65"/>
      <c r="CV2" s="65"/>
      <c r="CW2" s="65" t="s">
        <v>147</v>
      </c>
      <c r="CX2" s="65"/>
      <c r="CY2" s="65"/>
      <c r="CZ2" s="65"/>
      <c r="DA2" s="135" t="s">
        <v>46</v>
      </c>
      <c r="DB2" s="166" t="s">
        <v>180</v>
      </c>
      <c r="DC2" s="166" t="s">
        <v>181</v>
      </c>
      <c r="DD2" s="18" t="s">
        <v>148</v>
      </c>
      <c r="DE2" s="18"/>
      <c r="DF2" s="18"/>
      <c r="DG2" s="18"/>
      <c r="DH2" s="18" t="s">
        <v>149</v>
      </c>
      <c r="DI2" s="18"/>
      <c r="DJ2" s="18"/>
      <c r="DK2" s="18"/>
    </row>
    <row r="3" spans="1:115" ht="12.75">
      <c r="A3" s="69" t="s">
        <v>43</v>
      </c>
      <c r="B3" s="71" t="s">
        <v>48</v>
      </c>
      <c r="C3" s="63" t="s">
        <v>132</v>
      </c>
      <c r="D3" s="64"/>
      <c r="E3" s="64"/>
      <c r="F3" s="65"/>
      <c r="G3" s="63" t="s">
        <v>133</v>
      </c>
      <c r="H3" s="64"/>
      <c r="I3" s="64"/>
      <c r="J3" s="65"/>
      <c r="K3" s="69" t="s">
        <v>43</v>
      </c>
      <c r="L3" s="71" t="s">
        <v>48</v>
      </c>
      <c r="M3" s="16" t="s">
        <v>134</v>
      </c>
      <c r="N3" s="17"/>
      <c r="O3" s="17"/>
      <c r="P3" s="18"/>
      <c r="Q3" s="199" t="s">
        <v>152</v>
      </c>
      <c r="R3" s="200"/>
      <c r="S3" s="200"/>
      <c r="T3" s="201"/>
      <c r="U3" s="203" t="s">
        <v>224</v>
      </c>
      <c r="V3" s="70" t="s">
        <v>43</v>
      </c>
      <c r="W3" s="71" t="s">
        <v>48</v>
      </c>
      <c r="X3" s="74" t="s">
        <v>153</v>
      </c>
      <c r="Y3" s="74"/>
      <c r="Z3" s="74"/>
      <c r="AA3" s="74"/>
      <c r="AB3" s="63" t="s">
        <v>169</v>
      </c>
      <c r="AC3" s="64"/>
      <c r="AD3" s="64"/>
      <c r="AE3" s="65"/>
      <c r="AF3" s="69" t="s">
        <v>43</v>
      </c>
      <c r="AG3" s="71" t="s">
        <v>48</v>
      </c>
      <c r="AH3" s="63" t="s">
        <v>170</v>
      </c>
      <c r="AI3" s="64"/>
      <c r="AJ3" s="64"/>
      <c r="AK3" s="65"/>
      <c r="AL3" s="63" t="s">
        <v>171</v>
      </c>
      <c r="AM3" s="64"/>
      <c r="AN3" s="64"/>
      <c r="AO3" s="65"/>
      <c r="AP3" s="38" t="s">
        <v>43</v>
      </c>
      <c r="AQ3" s="41" t="s">
        <v>48</v>
      </c>
      <c r="AR3" s="16" t="s">
        <v>0</v>
      </c>
      <c r="AS3" s="17"/>
      <c r="AT3" s="17"/>
      <c r="AU3" s="18"/>
      <c r="AV3" s="16" t="s">
        <v>41</v>
      </c>
      <c r="AW3" s="17"/>
      <c r="AX3" s="17"/>
      <c r="AY3" s="18"/>
      <c r="AZ3" s="69" t="s">
        <v>43</v>
      </c>
      <c r="BA3" s="71" t="s">
        <v>48</v>
      </c>
      <c r="BB3" s="63" t="s">
        <v>135</v>
      </c>
      <c r="BC3" s="64"/>
      <c r="BD3" s="64"/>
      <c r="BE3" s="65"/>
      <c r="BF3" s="63" t="s">
        <v>1</v>
      </c>
      <c r="BG3" s="64"/>
      <c r="BH3" s="64"/>
      <c r="BI3" s="65"/>
      <c r="BJ3" s="38" t="s">
        <v>43</v>
      </c>
      <c r="BK3" s="41" t="s">
        <v>48</v>
      </c>
      <c r="BL3" s="16" t="s">
        <v>2</v>
      </c>
      <c r="BM3" s="17"/>
      <c r="BN3" s="17"/>
      <c r="BO3" s="18"/>
      <c r="BP3" s="16" t="s">
        <v>3</v>
      </c>
      <c r="BQ3" s="17"/>
      <c r="BR3" s="17"/>
      <c r="BS3" s="18"/>
      <c r="BT3" s="135" t="s">
        <v>43</v>
      </c>
      <c r="BU3" s="166" t="s">
        <v>182</v>
      </c>
      <c r="BV3" s="167" t="s">
        <v>183</v>
      </c>
      <c r="BW3" s="63" t="s">
        <v>132</v>
      </c>
      <c r="BX3" s="64"/>
      <c r="BY3" s="64"/>
      <c r="BZ3" s="65"/>
      <c r="CA3" s="63" t="s">
        <v>133</v>
      </c>
      <c r="CB3" s="64"/>
      <c r="CC3" s="64"/>
      <c r="CD3" s="65"/>
      <c r="CE3" s="135" t="s">
        <v>43</v>
      </c>
      <c r="CF3" s="166" t="s">
        <v>182</v>
      </c>
      <c r="CG3" s="167" t="s">
        <v>183</v>
      </c>
      <c r="CH3" s="16" t="s">
        <v>134</v>
      </c>
      <c r="CI3" s="17"/>
      <c r="CJ3" s="17"/>
      <c r="CK3" s="18"/>
      <c r="CL3" s="63" t="s">
        <v>169</v>
      </c>
      <c r="CM3" s="64"/>
      <c r="CN3" s="64"/>
      <c r="CO3" s="65"/>
      <c r="CP3" s="135" t="s">
        <v>43</v>
      </c>
      <c r="CQ3" s="166" t="s">
        <v>182</v>
      </c>
      <c r="CR3" s="167" t="s">
        <v>183</v>
      </c>
      <c r="CS3" s="16" t="s">
        <v>0</v>
      </c>
      <c r="CT3" s="17"/>
      <c r="CU3" s="17"/>
      <c r="CV3" s="18"/>
      <c r="CW3" s="16" t="s">
        <v>41</v>
      </c>
      <c r="CX3" s="17"/>
      <c r="CY3" s="17"/>
      <c r="CZ3" s="18"/>
      <c r="DA3" s="135" t="s">
        <v>43</v>
      </c>
      <c r="DB3" s="166" t="s">
        <v>182</v>
      </c>
      <c r="DC3" s="167" t="s">
        <v>183</v>
      </c>
      <c r="DD3" s="63" t="s">
        <v>135</v>
      </c>
      <c r="DE3" s="64"/>
      <c r="DF3" s="64"/>
      <c r="DG3" s="65"/>
      <c r="DH3" s="63" t="s">
        <v>1</v>
      </c>
      <c r="DI3" s="64"/>
      <c r="DJ3" s="64"/>
      <c r="DK3" s="65"/>
    </row>
    <row r="4" spans="1:115" ht="12.75">
      <c r="A4" s="69" t="s">
        <v>44</v>
      </c>
      <c r="B4" s="75"/>
      <c r="C4" s="21" t="s">
        <v>154</v>
      </c>
      <c r="D4" s="21" t="s">
        <v>155</v>
      </c>
      <c r="E4" s="21" t="s">
        <v>220</v>
      </c>
      <c r="F4" s="21" t="s">
        <v>221</v>
      </c>
      <c r="G4" s="21" t="s">
        <v>154</v>
      </c>
      <c r="H4" s="21" t="s">
        <v>155</v>
      </c>
      <c r="I4" s="21" t="s">
        <v>220</v>
      </c>
      <c r="J4" s="21" t="s">
        <v>221</v>
      </c>
      <c r="K4" s="69" t="s">
        <v>44</v>
      </c>
      <c r="L4" s="75"/>
      <c r="M4" s="21" t="s">
        <v>154</v>
      </c>
      <c r="N4" s="21" t="s">
        <v>155</v>
      </c>
      <c r="O4" s="21" t="s">
        <v>220</v>
      </c>
      <c r="P4" s="21" t="s">
        <v>221</v>
      </c>
      <c r="Q4" s="195" t="s">
        <v>154</v>
      </c>
      <c r="R4" s="195" t="s">
        <v>155</v>
      </c>
      <c r="S4" s="195" t="s">
        <v>220</v>
      </c>
      <c r="T4" s="195" t="s">
        <v>221</v>
      </c>
      <c r="U4" s="203" t="s">
        <v>231</v>
      </c>
      <c r="V4" s="70" t="s">
        <v>44</v>
      </c>
      <c r="W4" s="75"/>
      <c r="X4" s="21" t="s">
        <v>154</v>
      </c>
      <c r="Y4" s="21" t="s">
        <v>155</v>
      </c>
      <c r="Z4" s="21" t="s">
        <v>220</v>
      </c>
      <c r="AA4" s="21" t="s">
        <v>221</v>
      </c>
      <c r="AB4" s="21" t="s">
        <v>154</v>
      </c>
      <c r="AC4" s="21" t="s">
        <v>155</v>
      </c>
      <c r="AD4" s="21" t="s">
        <v>220</v>
      </c>
      <c r="AE4" s="21" t="s">
        <v>221</v>
      </c>
      <c r="AF4" s="69" t="s">
        <v>44</v>
      </c>
      <c r="AG4" s="75"/>
      <c r="AH4" s="21" t="s">
        <v>154</v>
      </c>
      <c r="AI4" s="21" t="s">
        <v>155</v>
      </c>
      <c r="AJ4" s="21" t="s">
        <v>220</v>
      </c>
      <c r="AK4" s="21" t="s">
        <v>221</v>
      </c>
      <c r="AL4" s="21" t="s">
        <v>154</v>
      </c>
      <c r="AM4" s="21" t="s">
        <v>155</v>
      </c>
      <c r="AN4" s="21" t="s">
        <v>220</v>
      </c>
      <c r="AO4" s="21" t="s">
        <v>221</v>
      </c>
      <c r="AP4" s="38" t="s">
        <v>44</v>
      </c>
      <c r="AQ4" s="39"/>
      <c r="AR4" s="21" t="s">
        <v>154</v>
      </c>
      <c r="AS4" s="21" t="s">
        <v>155</v>
      </c>
      <c r="AT4" s="21" t="s">
        <v>220</v>
      </c>
      <c r="AU4" s="21" t="s">
        <v>221</v>
      </c>
      <c r="AV4" s="21" t="s">
        <v>154</v>
      </c>
      <c r="AW4" s="21" t="s">
        <v>155</v>
      </c>
      <c r="AX4" s="21" t="s">
        <v>220</v>
      </c>
      <c r="AY4" s="21" t="s">
        <v>221</v>
      </c>
      <c r="AZ4" s="69" t="s">
        <v>44</v>
      </c>
      <c r="BA4" s="75"/>
      <c r="BB4" s="21" t="s">
        <v>154</v>
      </c>
      <c r="BC4" s="21" t="s">
        <v>155</v>
      </c>
      <c r="BD4" s="21" t="s">
        <v>220</v>
      </c>
      <c r="BE4" s="21" t="s">
        <v>221</v>
      </c>
      <c r="BF4" s="21" t="s">
        <v>154</v>
      </c>
      <c r="BG4" s="21" t="s">
        <v>155</v>
      </c>
      <c r="BH4" s="21" t="s">
        <v>220</v>
      </c>
      <c r="BI4" s="21" t="s">
        <v>221</v>
      </c>
      <c r="BJ4" s="38" t="s">
        <v>44</v>
      </c>
      <c r="BK4" s="39"/>
      <c r="BL4" s="21" t="s">
        <v>154</v>
      </c>
      <c r="BM4" s="21" t="s">
        <v>155</v>
      </c>
      <c r="BN4" s="21" t="s">
        <v>220</v>
      </c>
      <c r="BO4" s="21" t="s">
        <v>221</v>
      </c>
      <c r="BP4" s="21" t="s">
        <v>154</v>
      </c>
      <c r="BQ4" s="21" t="s">
        <v>155</v>
      </c>
      <c r="BR4" s="21" t="s">
        <v>220</v>
      </c>
      <c r="BS4" s="21" t="s">
        <v>221</v>
      </c>
      <c r="BT4" s="135" t="s">
        <v>44</v>
      </c>
      <c r="BU4" s="166" t="s">
        <v>43</v>
      </c>
      <c r="BV4" s="167" t="s">
        <v>184</v>
      </c>
      <c r="BW4" s="21" t="s">
        <v>154</v>
      </c>
      <c r="BX4" s="21" t="s">
        <v>155</v>
      </c>
      <c r="BY4" s="21" t="s">
        <v>220</v>
      </c>
      <c r="BZ4" s="21" t="s">
        <v>221</v>
      </c>
      <c r="CA4" s="21" t="s">
        <v>154</v>
      </c>
      <c r="CB4" s="21" t="s">
        <v>155</v>
      </c>
      <c r="CC4" s="21" t="s">
        <v>220</v>
      </c>
      <c r="CD4" s="21" t="s">
        <v>221</v>
      </c>
      <c r="CE4" s="135" t="s">
        <v>44</v>
      </c>
      <c r="CF4" s="166" t="s">
        <v>43</v>
      </c>
      <c r="CG4" s="167" t="s">
        <v>184</v>
      </c>
      <c r="CH4" s="21" t="s">
        <v>154</v>
      </c>
      <c r="CI4" s="21" t="s">
        <v>155</v>
      </c>
      <c r="CJ4" s="21" t="s">
        <v>220</v>
      </c>
      <c r="CK4" s="21" t="s">
        <v>221</v>
      </c>
      <c r="CL4" s="21" t="s">
        <v>154</v>
      </c>
      <c r="CM4" s="21" t="s">
        <v>155</v>
      </c>
      <c r="CN4" s="21" t="s">
        <v>220</v>
      </c>
      <c r="CO4" s="21" t="s">
        <v>221</v>
      </c>
      <c r="CP4" s="135" t="s">
        <v>44</v>
      </c>
      <c r="CQ4" s="166" t="s">
        <v>43</v>
      </c>
      <c r="CR4" s="167" t="s">
        <v>184</v>
      </c>
      <c r="CS4" s="21" t="s">
        <v>154</v>
      </c>
      <c r="CT4" s="21" t="s">
        <v>155</v>
      </c>
      <c r="CU4" s="21" t="s">
        <v>220</v>
      </c>
      <c r="CV4" s="21" t="s">
        <v>221</v>
      </c>
      <c r="CW4" s="21" t="s">
        <v>154</v>
      </c>
      <c r="CX4" s="21" t="s">
        <v>155</v>
      </c>
      <c r="CY4" s="21" t="s">
        <v>220</v>
      </c>
      <c r="CZ4" s="21" t="s">
        <v>221</v>
      </c>
      <c r="DA4" s="135" t="s">
        <v>44</v>
      </c>
      <c r="DB4" s="166" t="s">
        <v>43</v>
      </c>
      <c r="DC4" s="167" t="s">
        <v>184</v>
      </c>
      <c r="DD4" s="21" t="s">
        <v>154</v>
      </c>
      <c r="DE4" s="21" t="s">
        <v>155</v>
      </c>
      <c r="DF4" s="21" t="s">
        <v>220</v>
      </c>
      <c r="DG4" s="21" t="s">
        <v>221</v>
      </c>
      <c r="DH4" s="21" t="s">
        <v>154</v>
      </c>
      <c r="DI4" s="21" t="s">
        <v>155</v>
      </c>
      <c r="DJ4" s="21" t="s">
        <v>220</v>
      </c>
      <c r="DK4" s="21" t="s">
        <v>221</v>
      </c>
    </row>
    <row r="5" spans="1:115" ht="12.75">
      <c r="A5" s="76"/>
      <c r="B5" s="77"/>
      <c r="C5" s="22" t="s">
        <v>4</v>
      </c>
      <c r="D5" s="22" t="s">
        <v>4</v>
      </c>
      <c r="E5" s="22" t="s">
        <v>249</v>
      </c>
      <c r="F5" s="22" t="s">
        <v>222</v>
      </c>
      <c r="G5" s="22" t="s">
        <v>4</v>
      </c>
      <c r="H5" s="22" t="s">
        <v>4</v>
      </c>
      <c r="I5" s="22" t="s">
        <v>249</v>
      </c>
      <c r="J5" s="22" t="s">
        <v>222</v>
      </c>
      <c r="K5" s="76"/>
      <c r="L5" s="77"/>
      <c r="M5" s="22" t="s">
        <v>4</v>
      </c>
      <c r="N5" s="22" t="s">
        <v>4</v>
      </c>
      <c r="O5" s="22" t="s">
        <v>249</v>
      </c>
      <c r="P5" s="22" t="s">
        <v>222</v>
      </c>
      <c r="Q5" s="196" t="s">
        <v>4</v>
      </c>
      <c r="R5" s="196" t="s">
        <v>4</v>
      </c>
      <c r="S5" s="196" t="s">
        <v>249</v>
      </c>
      <c r="T5" s="196" t="s">
        <v>222</v>
      </c>
      <c r="U5" s="196" t="s">
        <v>230</v>
      </c>
      <c r="V5" s="78"/>
      <c r="W5" s="77"/>
      <c r="X5" s="22" t="s">
        <v>4</v>
      </c>
      <c r="Y5" s="22" t="s">
        <v>4</v>
      </c>
      <c r="Z5" s="22" t="s">
        <v>249</v>
      </c>
      <c r="AA5" s="22" t="s">
        <v>222</v>
      </c>
      <c r="AB5" s="22" t="s">
        <v>4</v>
      </c>
      <c r="AC5" s="22" t="s">
        <v>4</v>
      </c>
      <c r="AD5" s="22" t="s">
        <v>249</v>
      </c>
      <c r="AE5" s="22" t="s">
        <v>222</v>
      </c>
      <c r="AF5" s="76"/>
      <c r="AG5" s="77"/>
      <c r="AH5" s="22" t="s">
        <v>4</v>
      </c>
      <c r="AI5" s="22" t="s">
        <v>4</v>
      </c>
      <c r="AJ5" s="22" t="s">
        <v>249</v>
      </c>
      <c r="AK5" s="22" t="s">
        <v>222</v>
      </c>
      <c r="AL5" s="22" t="s">
        <v>4</v>
      </c>
      <c r="AM5" s="22" t="s">
        <v>4</v>
      </c>
      <c r="AN5" s="22" t="s">
        <v>249</v>
      </c>
      <c r="AO5" s="22" t="s">
        <v>222</v>
      </c>
      <c r="AP5" s="22"/>
      <c r="AQ5" s="10"/>
      <c r="AR5" s="22" t="s">
        <v>4</v>
      </c>
      <c r="AS5" s="22" t="s">
        <v>4</v>
      </c>
      <c r="AT5" s="22" t="s">
        <v>249</v>
      </c>
      <c r="AU5" s="22" t="s">
        <v>222</v>
      </c>
      <c r="AV5" s="22" t="s">
        <v>4</v>
      </c>
      <c r="AW5" s="22" t="s">
        <v>4</v>
      </c>
      <c r="AX5" s="22" t="s">
        <v>249</v>
      </c>
      <c r="AY5" s="22" t="s">
        <v>222</v>
      </c>
      <c r="AZ5" s="76"/>
      <c r="BA5" s="77"/>
      <c r="BB5" s="22" t="s">
        <v>4</v>
      </c>
      <c r="BC5" s="22" t="s">
        <v>4</v>
      </c>
      <c r="BD5" s="22" t="s">
        <v>249</v>
      </c>
      <c r="BE5" s="22" t="s">
        <v>222</v>
      </c>
      <c r="BF5" s="22" t="s">
        <v>4</v>
      </c>
      <c r="BG5" s="22" t="s">
        <v>4</v>
      </c>
      <c r="BH5" s="22" t="s">
        <v>249</v>
      </c>
      <c r="BI5" s="22" t="s">
        <v>222</v>
      </c>
      <c r="BJ5" s="22"/>
      <c r="BK5" s="10"/>
      <c r="BL5" s="22" t="s">
        <v>4</v>
      </c>
      <c r="BM5" s="22" t="s">
        <v>4</v>
      </c>
      <c r="BN5" s="22" t="s">
        <v>249</v>
      </c>
      <c r="BO5" s="22" t="s">
        <v>222</v>
      </c>
      <c r="BP5" s="22" t="s">
        <v>4</v>
      </c>
      <c r="BQ5" s="22" t="s">
        <v>4</v>
      </c>
      <c r="BR5" s="22" t="s">
        <v>249</v>
      </c>
      <c r="BS5" s="22" t="s">
        <v>222</v>
      </c>
      <c r="BT5" s="137"/>
      <c r="BU5" s="168"/>
      <c r="BV5" s="169"/>
      <c r="BW5" s="22" t="s">
        <v>4</v>
      </c>
      <c r="BX5" s="22" t="s">
        <v>4</v>
      </c>
      <c r="BY5" s="22" t="s">
        <v>249</v>
      </c>
      <c r="BZ5" s="22" t="s">
        <v>222</v>
      </c>
      <c r="CA5" s="22" t="s">
        <v>4</v>
      </c>
      <c r="CB5" s="22" t="s">
        <v>4</v>
      </c>
      <c r="CC5" s="22" t="s">
        <v>249</v>
      </c>
      <c r="CD5" s="22" t="s">
        <v>222</v>
      </c>
      <c r="CE5" s="137"/>
      <c r="CF5" s="168"/>
      <c r="CG5" s="169"/>
      <c r="CH5" s="22" t="s">
        <v>4</v>
      </c>
      <c r="CI5" s="22" t="s">
        <v>4</v>
      </c>
      <c r="CJ5" s="22" t="s">
        <v>249</v>
      </c>
      <c r="CK5" s="22" t="s">
        <v>222</v>
      </c>
      <c r="CL5" s="22" t="s">
        <v>4</v>
      </c>
      <c r="CM5" s="22" t="s">
        <v>4</v>
      </c>
      <c r="CN5" s="22" t="s">
        <v>249</v>
      </c>
      <c r="CO5" s="22" t="s">
        <v>222</v>
      </c>
      <c r="CP5" s="137"/>
      <c r="CQ5" s="168"/>
      <c r="CR5" s="169"/>
      <c r="CS5" s="22" t="s">
        <v>4</v>
      </c>
      <c r="CT5" s="22" t="s">
        <v>4</v>
      </c>
      <c r="CU5" s="22" t="s">
        <v>249</v>
      </c>
      <c r="CV5" s="22" t="s">
        <v>222</v>
      </c>
      <c r="CW5" s="22" t="s">
        <v>4</v>
      </c>
      <c r="CX5" s="22" t="s">
        <v>4</v>
      </c>
      <c r="CY5" s="22" t="s">
        <v>249</v>
      </c>
      <c r="CZ5" s="22" t="s">
        <v>222</v>
      </c>
      <c r="DA5" s="137"/>
      <c r="DB5" s="168"/>
      <c r="DC5" s="169"/>
      <c r="DD5" s="22" t="s">
        <v>4</v>
      </c>
      <c r="DE5" s="22" t="s">
        <v>4</v>
      </c>
      <c r="DF5" s="22" t="s">
        <v>249</v>
      </c>
      <c r="DG5" s="22" t="s">
        <v>222</v>
      </c>
      <c r="DH5" s="22" t="s">
        <v>4</v>
      </c>
      <c r="DI5" s="22" t="s">
        <v>4</v>
      </c>
      <c r="DJ5" s="22" t="s">
        <v>249</v>
      </c>
      <c r="DK5" s="22" t="s">
        <v>222</v>
      </c>
    </row>
    <row r="6" spans="1:115" ht="12.75">
      <c r="A6" s="30" t="s">
        <v>35</v>
      </c>
      <c r="B6" s="30" t="s">
        <v>49</v>
      </c>
      <c r="C6" s="124">
        <v>116310</v>
      </c>
      <c r="D6" s="1">
        <v>169205</v>
      </c>
      <c r="E6" s="1">
        <v>166513</v>
      </c>
      <c r="F6" s="181">
        <f>E6/D6*100</f>
        <v>98.40903046600278</v>
      </c>
      <c r="G6" s="124">
        <v>39857</v>
      </c>
      <c r="H6" s="1">
        <v>59692</v>
      </c>
      <c r="I6" s="1">
        <v>60199</v>
      </c>
      <c r="J6" s="181">
        <f>I6/H6*100</f>
        <v>100.84936004824768</v>
      </c>
      <c r="K6" s="30" t="s">
        <v>35</v>
      </c>
      <c r="L6" s="30" t="s">
        <v>49</v>
      </c>
      <c r="M6" s="124">
        <v>547749</v>
      </c>
      <c r="N6" s="1">
        <v>600464</v>
      </c>
      <c r="O6" s="1">
        <v>607330</v>
      </c>
      <c r="P6" s="181">
        <f>O6/N6*100</f>
        <v>101.1434490660556</v>
      </c>
      <c r="Q6" s="204">
        <v>4481</v>
      </c>
      <c r="R6" s="184">
        <v>0</v>
      </c>
      <c r="S6" s="184">
        <v>0</v>
      </c>
      <c r="T6" s="186">
        <v>0</v>
      </c>
      <c r="U6" s="205">
        <v>647</v>
      </c>
      <c r="V6" s="4" t="s">
        <v>35</v>
      </c>
      <c r="W6" s="30" t="s">
        <v>49</v>
      </c>
      <c r="X6" s="20">
        <f aca="true" t="shared" si="0" ref="X6:X46">(M6-Q6)</f>
        <v>543268</v>
      </c>
      <c r="Y6" s="20">
        <f aca="true" t="shared" si="1" ref="Y6:Y46">(N6-R6)</f>
        <v>600464</v>
      </c>
      <c r="Z6" s="209">
        <f>O6-U6</f>
        <v>606683</v>
      </c>
      <c r="AA6" s="181">
        <f>Z6/Y6*100</f>
        <v>101.03569905939406</v>
      </c>
      <c r="AB6" s="49">
        <f>AH6+AL6</f>
        <v>0</v>
      </c>
      <c r="AC6" s="1">
        <v>0</v>
      </c>
      <c r="AD6" s="1">
        <v>0</v>
      </c>
      <c r="AE6" s="249">
        <v>0</v>
      </c>
      <c r="AF6" s="4" t="s">
        <v>35</v>
      </c>
      <c r="AG6" s="30" t="s">
        <v>49</v>
      </c>
      <c r="AH6" s="124">
        <v>0</v>
      </c>
      <c r="AI6" s="1">
        <v>0</v>
      </c>
      <c r="AJ6" s="1">
        <v>0</v>
      </c>
      <c r="AK6" s="191">
        <v>0</v>
      </c>
      <c r="AL6" s="124">
        <v>0</v>
      </c>
      <c r="AM6" s="1">
        <v>0</v>
      </c>
      <c r="AN6" s="19">
        <f>AD6-AJ6</f>
        <v>0</v>
      </c>
      <c r="AO6" s="191">
        <v>0</v>
      </c>
      <c r="AP6" s="4" t="s">
        <v>35</v>
      </c>
      <c r="AQ6" s="30" t="s">
        <v>49</v>
      </c>
      <c r="AR6" s="124">
        <v>0</v>
      </c>
      <c r="AS6" s="1">
        <v>0</v>
      </c>
      <c r="AT6" s="1">
        <v>0</v>
      </c>
      <c r="AU6" s="191">
        <v>0</v>
      </c>
      <c r="AV6" s="124">
        <v>6900</v>
      </c>
      <c r="AW6" s="1">
        <v>18642</v>
      </c>
      <c r="AX6" s="1">
        <v>18053</v>
      </c>
      <c r="AY6" s="181">
        <f aca="true" t="shared" si="2" ref="AY6:AY11">AX6/AW6*100</f>
        <v>96.84046776096984</v>
      </c>
      <c r="AZ6" s="4" t="s">
        <v>35</v>
      </c>
      <c r="BA6" s="30" t="s">
        <v>49</v>
      </c>
      <c r="BB6" s="124">
        <v>3960</v>
      </c>
      <c r="BC6" s="1">
        <v>13951</v>
      </c>
      <c r="BD6" s="1">
        <v>11814</v>
      </c>
      <c r="BE6" s="181">
        <f>BD6/BC6*100</f>
        <v>84.6821016414594</v>
      </c>
      <c r="BF6" s="20">
        <f aca="true" t="shared" si="3" ref="BF6:BF46">(C6+G6+M6+AB6+AR6+AV6+BB6)</f>
        <v>714776</v>
      </c>
      <c r="BG6" s="20">
        <f aca="true" t="shared" si="4" ref="BG6:BG46">(D6+H6+N6+AC6+AS6+AW6+BC6)</f>
        <v>861954</v>
      </c>
      <c r="BH6" s="20">
        <f aca="true" t="shared" si="5" ref="BH6:BH46">(E6+I6+O6+AD6+AT6+AX6+BD6)</f>
        <v>863909</v>
      </c>
      <c r="BI6" s="181">
        <f>BH6/BG6*100</f>
        <v>100.2268102474146</v>
      </c>
      <c r="BJ6" s="4" t="s">
        <v>35</v>
      </c>
      <c r="BK6" s="30" t="s">
        <v>49</v>
      </c>
      <c r="BL6" s="20">
        <f aca="true" t="shared" si="6" ref="BL6:BL48">(BF6-BP6)</f>
        <v>703916</v>
      </c>
      <c r="BM6" s="20">
        <f aca="true" t="shared" si="7" ref="BM6:BM46">(BG6-BQ6)</f>
        <v>829361</v>
      </c>
      <c r="BN6" s="20">
        <f aca="true" t="shared" si="8" ref="BN6:BN46">(BH6-BR6)</f>
        <v>834042</v>
      </c>
      <c r="BO6" s="181">
        <f>BN6/BM6*100</f>
        <v>100.56441043164557</v>
      </c>
      <c r="BP6" s="20">
        <f aca="true" t="shared" si="9" ref="BP6:BP46">(AH6+AV6+BB6)</f>
        <v>10860</v>
      </c>
      <c r="BQ6" s="20">
        <f aca="true" t="shared" si="10" ref="BQ6:BQ46">(AI6+AW6+BC6)</f>
        <v>32593</v>
      </c>
      <c r="BR6" s="20">
        <f aca="true" t="shared" si="11" ref="BR6:BR46">(AJ6+AX6+BD6)</f>
        <v>29867</v>
      </c>
      <c r="BS6" s="181">
        <f>BR6/BQ6*100</f>
        <v>91.63624091062498</v>
      </c>
      <c r="BT6" s="139"/>
      <c r="BU6" s="140"/>
      <c r="BV6" s="140"/>
      <c r="BW6" s="170"/>
      <c r="BX6" s="170"/>
      <c r="BY6" s="170"/>
      <c r="BZ6" s="170"/>
      <c r="CA6" s="170"/>
      <c r="CB6" s="170"/>
      <c r="CC6" s="170"/>
      <c r="CD6" s="170"/>
      <c r="CE6" s="139"/>
      <c r="CF6" s="140"/>
      <c r="CG6" s="140"/>
      <c r="CH6" s="170"/>
      <c r="CI6" s="170"/>
      <c r="CJ6" s="170"/>
      <c r="CK6" s="170"/>
      <c r="CL6" s="170"/>
      <c r="CM6" s="170"/>
      <c r="CN6" s="170"/>
      <c r="CO6" s="170"/>
      <c r="CP6" s="139"/>
      <c r="CQ6" s="140"/>
      <c r="CR6" s="140"/>
      <c r="CS6" s="170"/>
      <c r="CT6" s="170"/>
      <c r="CU6" s="170"/>
      <c r="CV6" s="170"/>
      <c r="CW6" s="170"/>
      <c r="CX6" s="170"/>
      <c r="CY6" s="170"/>
      <c r="CZ6" s="170"/>
      <c r="DA6" s="139"/>
      <c r="DB6" s="140"/>
      <c r="DC6" s="140"/>
      <c r="DD6" s="170"/>
      <c r="DE6" s="170"/>
      <c r="DF6" s="170"/>
      <c r="DG6" s="170"/>
      <c r="DH6" s="170"/>
      <c r="DI6" s="170"/>
      <c r="DJ6" s="170"/>
      <c r="DK6" s="170"/>
    </row>
    <row r="7" spans="1:115" ht="12.75">
      <c r="A7" s="309" t="s">
        <v>36</v>
      </c>
      <c r="B7" s="309" t="s">
        <v>50</v>
      </c>
      <c r="C7" s="314">
        <v>137822</v>
      </c>
      <c r="D7" s="315">
        <v>77726</v>
      </c>
      <c r="E7" s="315">
        <v>77726</v>
      </c>
      <c r="F7" s="316">
        <f>E7/D7*100</f>
        <v>100</v>
      </c>
      <c r="G7" s="314">
        <v>46864</v>
      </c>
      <c r="H7" s="315">
        <v>25695</v>
      </c>
      <c r="I7" s="315">
        <v>25695</v>
      </c>
      <c r="J7" s="316">
        <f>I7/H7*100</f>
        <v>100</v>
      </c>
      <c r="K7" s="309" t="s">
        <v>36</v>
      </c>
      <c r="L7" s="309" t="s">
        <v>50</v>
      </c>
      <c r="M7" s="314">
        <v>95856</v>
      </c>
      <c r="N7" s="315">
        <v>31819</v>
      </c>
      <c r="O7" s="315">
        <v>32275</v>
      </c>
      <c r="P7" s="316">
        <f>O7/N7*100</f>
        <v>101.43310600584556</v>
      </c>
      <c r="Q7" s="317">
        <v>12085</v>
      </c>
      <c r="R7" s="318">
        <v>0</v>
      </c>
      <c r="S7" s="318">
        <v>0</v>
      </c>
      <c r="T7" s="319">
        <v>0</v>
      </c>
      <c r="U7" s="320">
        <v>456</v>
      </c>
      <c r="V7" s="315" t="s">
        <v>36</v>
      </c>
      <c r="W7" s="309" t="s">
        <v>50</v>
      </c>
      <c r="X7" s="308">
        <f t="shared" si="0"/>
        <v>83771</v>
      </c>
      <c r="Y7" s="308">
        <f t="shared" si="1"/>
        <v>31819</v>
      </c>
      <c r="Z7" s="321">
        <f>O7-U7</f>
        <v>31819</v>
      </c>
      <c r="AA7" s="316">
        <f>Z7/Y7*100</f>
        <v>100</v>
      </c>
      <c r="AB7" s="289">
        <f>AH7+AL7</f>
        <v>0</v>
      </c>
      <c r="AC7" s="315">
        <v>1477</v>
      </c>
      <c r="AD7" s="315">
        <v>1477</v>
      </c>
      <c r="AE7" s="316">
        <f>AD7/AC7*100</f>
        <v>100</v>
      </c>
      <c r="AF7" s="315" t="s">
        <v>36</v>
      </c>
      <c r="AG7" s="309" t="s">
        <v>50</v>
      </c>
      <c r="AH7" s="314">
        <v>0</v>
      </c>
      <c r="AI7" s="315">
        <v>0</v>
      </c>
      <c r="AJ7" s="315">
        <v>0</v>
      </c>
      <c r="AK7" s="322">
        <v>0</v>
      </c>
      <c r="AL7" s="314">
        <v>0</v>
      </c>
      <c r="AM7" s="315">
        <v>1477</v>
      </c>
      <c r="AN7" s="308">
        <f>AD7-AJ7</f>
        <v>1477</v>
      </c>
      <c r="AO7" s="316">
        <f>AN7/AM7*100</f>
        <v>100</v>
      </c>
      <c r="AP7" s="315" t="s">
        <v>36</v>
      </c>
      <c r="AQ7" s="309" t="s">
        <v>50</v>
      </c>
      <c r="AR7" s="314">
        <v>0</v>
      </c>
      <c r="AS7" s="315">
        <v>0</v>
      </c>
      <c r="AT7" s="315">
        <v>0</v>
      </c>
      <c r="AU7" s="322">
        <v>0</v>
      </c>
      <c r="AV7" s="314">
        <v>0</v>
      </c>
      <c r="AW7" s="315">
        <v>146</v>
      </c>
      <c r="AX7" s="315">
        <v>146</v>
      </c>
      <c r="AY7" s="316">
        <f t="shared" si="2"/>
        <v>100</v>
      </c>
      <c r="AZ7" s="315" t="s">
        <v>36</v>
      </c>
      <c r="BA7" s="309" t="s">
        <v>50</v>
      </c>
      <c r="BB7" s="314">
        <v>1105</v>
      </c>
      <c r="BC7" s="315">
        <v>2227</v>
      </c>
      <c r="BD7" s="315">
        <v>2227</v>
      </c>
      <c r="BE7" s="316">
        <f>BD7/BC7*100</f>
        <v>100</v>
      </c>
      <c r="BF7" s="308">
        <f t="shared" si="3"/>
        <v>281647</v>
      </c>
      <c r="BG7" s="308">
        <f t="shared" si="4"/>
        <v>139090</v>
      </c>
      <c r="BH7" s="308">
        <f t="shared" si="5"/>
        <v>139546</v>
      </c>
      <c r="BI7" s="316">
        <f>BH7/BG7*100</f>
        <v>100.32784528003451</v>
      </c>
      <c r="BJ7" s="315" t="s">
        <v>36</v>
      </c>
      <c r="BK7" s="309" t="s">
        <v>50</v>
      </c>
      <c r="BL7" s="308">
        <f t="shared" si="6"/>
        <v>280542</v>
      </c>
      <c r="BM7" s="308">
        <f t="shared" si="7"/>
        <v>136717</v>
      </c>
      <c r="BN7" s="308">
        <f t="shared" si="8"/>
        <v>137173</v>
      </c>
      <c r="BO7" s="316">
        <f>BN7/BM7*100</f>
        <v>100.33353569782837</v>
      </c>
      <c r="BP7" s="308">
        <f t="shared" si="9"/>
        <v>1105</v>
      </c>
      <c r="BQ7" s="308">
        <f t="shared" si="10"/>
        <v>2373</v>
      </c>
      <c r="BR7" s="308">
        <f t="shared" si="11"/>
        <v>2373</v>
      </c>
      <c r="BS7" s="316">
        <f>BR7/BQ7*100</f>
        <v>100</v>
      </c>
      <c r="BT7" s="135">
        <v>1</v>
      </c>
      <c r="BU7" s="135" t="s">
        <v>35</v>
      </c>
      <c r="BV7" s="141" t="s">
        <v>185</v>
      </c>
      <c r="BW7" s="141">
        <v>67446</v>
      </c>
      <c r="BX7" s="141">
        <v>74170</v>
      </c>
      <c r="BY7" s="217">
        <v>71770</v>
      </c>
      <c r="BZ7" s="212">
        <f>BY7/BX7*100</f>
        <v>96.76419037346636</v>
      </c>
      <c r="CA7" s="141">
        <v>23682</v>
      </c>
      <c r="CB7" s="217">
        <v>25939</v>
      </c>
      <c r="CC7" s="217">
        <v>25250</v>
      </c>
      <c r="CD7" s="212">
        <f>CC7/CB7*100</f>
        <v>97.34376807124407</v>
      </c>
      <c r="CE7" s="135">
        <v>1</v>
      </c>
      <c r="CF7" s="135" t="s">
        <v>35</v>
      </c>
      <c r="CG7" s="141" t="s">
        <v>185</v>
      </c>
      <c r="CH7" s="141">
        <v>93732</v>
      </c>
      <c r="CI7" s="141">
        <v>99532</v>
      </c>
      <c r="CJ7" s="141">
        <v>99535</v>
      </c>
      <c r="CK7" s="212">
        <f>CJ7/CI7*100</f>
        <v>100.00301410601615</v>
      </c>
      <c r="CL7" s="141">
        <v>0</v>
      </c>
      <c r="CM7" s="141">
        <v>0</v>
      </c>
      <c r="CN7" s="141">
        <v>0</v>
      </c>
      <c r="CO7" s="260">
        <v>0</v>
      </c>
      <c r="CP7" s="135">
        <v>1</v>
      </c>
      <c r="CQ7" s="135" t="s">
        <v>35</v>
      </c>
      <c r="CR7" s="141" t="s">
        <v>185</v>
      </c>
      <c r="CS7" s="141">
        <v>0</v>
      </c>
      <c r="CT7" s="217">
        <v>0</v>
      </c>
      <c r="CU7" s="217">
        <v>0</v>
      </c>
      <c r="CV7" s="216">
        <v>0</v>
      </c>
      <c r="CW7" s="141">
        <v>0</v>
      </c>
      <c r="CX7" s="217">
        <v>0</v>
      </c>
      <c r="CY7" s="217">
        <v>0</v>
      </c>
      <c r="CZ7" s="260">
        <v>0</v>
      </c>
      <c r="DA7" s="135">
        <v>1</v>
      </c>
      <c r="DB7" s="135" t="s">
        <v>35</v>
      </c>
      <c r="DC7" s="141" t="s">
        <v>185</v>
      </c>
      <c r="DD7" s="141">
        <v>3000</v>
      </c>
      <c r="DE7" s="217">
        <v>5212</v>
      </c>
      <c r="DF7" s="217">
        <v>5212</v>
      </c>
      <c r="DG7" s="212">
        <f>DF7/DE7*100</f>
        <v>100</v>
      </c>
      <c r="DH7" s="171">
        <f>BW7+CA7+CH7+CL7+CS7+CW7+DD7</f>
        <v>187860</v>
      </c>
      <c r="DI7" s="171">
        <f>BX7+CB7+CI7+CM7+CT7+CX7+DE7</f>
        <v>204853</v>
      </c>
      <c r="DJ7" s="171">
        <f>BY7+CC7+CJ7+CN7+CU7+CY7+DF7</f>
        <v>201767</v>
      </c>
      <c r="DK7" s="212">
        <f>DJ7/DI7*100</f>
        <v>98.49355391427024</v>
      </c>
    </row>
    <row r="8" spans="1:115" ht="12.75">
      <c r="A8" s="309" t="s">
        <v>37</v>
      </c>
      <c r="B8" s="309" t="s">
        <v>51</v>
      </c>
      <c r="C8" s="314">
        <v>115584</v>
      </c>
      <c r="D8" s="315">
        <v>120783</v>
      </c>
      <c r="E8" s="315">
        <v>118690</v>
      </c>
      <c r="F8" s="316">
        <f aca="true" t="shared" si="12" ref="F8:F53">E8/D8*100</f>
        <v>98.26714024324616</v>
      </c>
      <c r="G8" s="314">
        <v>40248</v>
      </c>
      <c r="H8" s="315">
        <v>41673</v>
      </c>
      <c r="I8" s="315">
        <v>41086</v>
      </c>
      <c r="J8" s="316">
        <f aca="true" t="shared" si="13" ref="J8:J47">I8/H8*100</f>
        <v>98.59141410505603</v>
      </c>
      <c r="K8" s="309" t="s">
        <v>37</v>
      </c>
      <c r="L8" s="309" t="s">
        <v>51</v>
      </c>
      <c r="M8" s="314">
        <v>39872</v>
      </c>
      <c r="N8" s="315">
        <v>42528</v>
      </c>
      <c r="O8" s="315">
        <v>42528</v>
      </c>
      <c r="P8" s="316">
        <f aca="true" t="shared" si="14" ref="P8:P47">O8/N8*100</f>
        <v>100</v>
      </c>
      <c r="Q8" s="317">
        <v>137</v>
      </c>
      <c r="R8" s="318">
        <v>0</v>
      </c>
      <c r="S8" s="318">
        <v>0</v>
      </c>
      <c r="T8" s="319">
        <v>0</v>
      </c>
      <c r="U8" s="320">
        <v>0</v>
      </c>
      <c r="V8" s="315" t="s">
        <v>37</v>
      </c>
      <c r="W8" s="309" t="s">
        <v>51</v>
      </c>
      <c r="X8" s="308">
        <f t="shared" si="0"/>
        <v>39735</v>
      </c>
      <c r="Y8" s="308">
        <f t="shared" si="1"/>
        <v>42528</v>
      </c>
      <c r="Z8" s="321">
        <f aca="true" t="shared" si="15" ref="Z8:Z46">O8-U8</f>
        <v>42528</v>
      </c>
      <c r="AA8" s="316">
        <f aca="true" t="shared" si="16" ref="AA8:AA47">Z8/Y8*100</f>
        <v>100</v>
      </c>
      <c r="AB8" s="289">
        <f aca="true" t="shared" si="17" ref="AB8:AB46">AH8+AL8</f>
        <v>0</v>
      </c>
      <c r="AC8" s="315">
        <v>0</v>
      </c>
      <c r="AD8" s="315">
        <v>0</v>
      </c>
      <c r="AE8" s="323">
        <v>0</v>
      </c>
      <c r="AF8" s="315" t="s">
        <v>37</v>
      </c>
      <c r="AG8" s="309" t="s">
        <v>51</v>
      </c>
      <c r="AH8" s="314">
        <v>0</v>
      </c>
      <c r="AI8" s="315">
        <v>0</v>
      </c>
      <c r="AJ8" s="315">
        <v>0</v>
      </c>
      <c r="AK8" s="322">
        <v>0</v>
      </c>
      <c r="AL8" s="314">
        <v>0</v>
      </c>
      <c r="AM8" s="315">
        <v>0</v>
      </c>
      <c r="AN8" s="308">
        <f aca="true" t="shared" si="18" ref="AN8:AN44">AD8-AJ8</f>
        <v>0</v>
      </c>
      <c r="AO8" s="322">
        <v>0</v>
      </c>
      <c r="AP8" s="315" t="s">
        <v>37</v>
      </c>
      <c r="AQ8" s="309" t="s">
        <v>51</v>
      </c>
      <c r="AR8" s="314">
        <v>0</v>
      </c>
      <c r="AS8" s="315">
        <v>0</v>
      </c>
      <c r="AT8" s="315">
        <v>0</v>
      </c>
      <c r="AU8" s="322">
        <v>0</v>
      </c>
      <c r="AV8" s="314">
        <v>0</v>
      </c>
      <c r="AW8" s="315">
        <v>406</v>
      </c>
      <c r="AX8" s="315">
        <v>406</v>
      </c>
      <c r="AY8" s="316">
        <f t="shared" si="2"/>
        <v>100</v>
      </c>
      <c r="AZ8" s="315" t="s">
        <v>37</v>
      </c>
      <c r="BA8" s="309" t="s">
        <v>51</v>
      </c>
      <c r="BB8" s="314">
        <v>1150</v>
      </c>
      <c r="BC8" s="315">
        <v>799</v>
      </c>
      <c r="BD8" s="315">
        <v>799</v>
      </c>
      <c r="BE8" s="316">
        <f aca="true" t="shared" si="19" ref="BE8:BE47">BD8/BC8*100</f>
        <v>100</v>
      </c>
      <c r="BF8" s="308">
        <f t="shared" si="3"/>
        <v>196854</v>
      </c>
      <c r="BG8" s="308">
        <f t="shared" si="4"/>
        <v>206189</v>
      </c>
      <c r="BH8" s="308">
        <f t="shared" si="5"/>
        <v>203509</v>
      </c>
      <c r="BI8" s="316">
        <f aca="true" t="shared" si="20" ref="BI8:BI47">BH8/BG8*100</f>
        <v>98.70022164130967</v>
      </c>
      <c r="BJ8" s="315" t="s">
        <v>37</v>
      </c>
      <c r="BK8" s="309" t="s">
        <v>51</v>
      </c>
      <c r="BL8" s="308">
        <f t="shared" si="6"/>
        <v>195704</v>
      </c>
      <c r="BM8" s="308">
        <f t="shared" si="7"/>
        <v>204984</v>
      </c>
      <c r="BN8" s="308">
        <f t="shared" si="8"/>
        <v>202304</v>
      </c>
      <c r="BO8" s="316">
        <f aca="true" t="shared" si="21" ref="BO8:BO47">BN8/BM8*100</f>
        <v>98.6925808843617</v>
      </c>
      <c r="BP8" s="308">
        <f t="shared" si="9"/>
        <v>1150</v>
      </c>
      <c r="BQ8" s="308">
        <f t="shared" si="10"/>
        <v>1205</v>
      </c>
      <c r="BR8" s="308">
        <f t="shared" si="11"/>
        <v>1205</v>
      </c>
      <c r="BS8" s="316">
        <f aca="true" t="shared" si="22" ref="BS8:BS47">BR8/BQ8*100</f>
        <v>100</v>
      </c>
      <c r="BT8" s="135">
        <v>1</v>
      </c>
      <c r="BU8" s="135" t="s">
        <v>36</v>
      </c>
      <c r="BV8" s="141" t="s">
        <v>186</v>
      </c>
      <c r="BW8" s="143">
        <f aca="true" t="shared" si="23" ref="BW8:CC8">(BW9-BW7)</f>
        <v>48864</v>
      </c>
      <c r="BX8" s="143">
        <f t="shared" si="23"/>
        <v>95035</v>
      </c>
      <c r="BY8" s="143">
        <f t="shared" si="23"/>
        <v>94743</v>
      </c>
      <c r="BZ8" s="212">
        <f>BY8/BX8*100</f>
        <v>99.6927447782396</v>
      </c>
      <c r="CA8" s="143">
        <f t="shared" si="23"/>
        <v>16175</v>
      </c>
      <c r="CB8" s="143">
        <f t="shared" si="23"/>
        <v>33753</v>
      </c>
      <c r="CC8" s="143">
        <f t="shared" si="23"/>
        <v>34949</v>
      </c>
      <c r="CD8" s="212">
        <f>CC8/CB8*100</f>
        <v>103.54338873581608</v>
      </c>
      <c r="CE8" s="135">
        <v>1</v>
      </c>
      <c r="CF8" s="135" t="s">
        <v>36</v>
      </c>
      <c r="CG8" s="141" t="s">
        <v>186</v>
      </c>
      <c r="CH8" s="143">
        <f aca="true" t="shared" si="24" ref="CH8:CN8">(CH9-CH7)</f>
        <v>454017</v>
      </c>
      <c r="CI8" s="143">
        <f t="shared" si="24"/>
        <v>500932</v>
      </c>
      <c r="CJ8" s="143">
        <f t="shared" si="24"/>
        <v>507795</v>
      </c>
      <c r="CK8" s="212">
        <f>CJ8/CI8*100</f>
        <v>101.37004623382015</v>
      </c>
      <c r="CL8" s="143">
        <f t="shared" si="24"/>
        <v>0</v>
      </c>
      <c r="CM8" s="143">
        <f t="shared" si="24"/>
        <v>0</v>
      </c>
      <c r="CN8" s="143">
        <f t="shared" si="24"/>
        <v>0</v>
      </c>
      <c r="CO8" s="260">
        <v>0</v>
      </c>
      <c r="CP8" s="135">
        <v>1</v>
      </c>
      <c r="CQ8" s="135" t="s">
        <v>36</v>
      </c>
      <c r="CR8" s="141" t="s">
        <v>186</v>
      </c>
      <c r="CS8" s="143">
        <f aca="true" t="shared" si="25" ref="CS8:CY8">(CS9-CS7)</f>
        <v>0</v>
      </c>
      <c r="CT8" s="143">
        <f t="shared" si="25"/>
        <v>0</v>
      </c>
      <c r="CU8" s="143">
        <f t="shared" si="25"/>
        <v>0</v>
      </c>
      <c r="CV8" s="216">
        <v>0</v>
      </c>
      <c r="CW8" s="143">
        <f t="shared" si="25"/>
        <v>6900</v>
      </c>
      <c r="CX8" s="143">
        <f t="shared" si="25"/>
        <v>18642</v>
      </c>
      <c r="CY8" s="143">
        <f t="shared" si="25"/>
        <v>18053</v>
      </c>
      <c r="CZ8" s="212">
        <f>CY8/CX8*100</f>
        <v>96.84046776096984</v>
      </c>
      <c r="DA8" s="135">
        <v>1</v>
      </c>
      <c r="DB8" s="135" t="s">
        <v>36</v>
      </c>
      <c r="DC8" s="141" t="s">
        <v>186</v>
      </c>
      <c r="DD8" s="143">
        <f aca="true" t="shared" si="26" ref="DD8:DJ8">(DD9-DD7)</f>
        <v>960</v>
      </c>
      <c r="DE8" s="143">
        <f t="shared" si="26"/>
        <v>8739</v>
      </c>
      <c r="DF8" s="143">
        <f t="shared" si="26"/>
        <v>6602</v>
      </c>
      <c r="DG8" s="212">
        <f>DF8/DE8*100</f>
        <v>75.54640119006751</v>
      </c>
      <c r="DH8" s="143">
        <f t="shared" si="26"/>
        <v>526916</v>
      </c>
      <c r="DI8" s="143">
        <f t="shared" si="26"/>
        <v>657101</v>
      </c>
      <c r="DJ8" s="143">
        <f t="shared" si="26"/>
        <v>662142</v>
      </c>
      <c r="DK8" s="212">
        <f>DJ8/DI8*100</f>
        <v>100.7671575602533</v>
      </c>
    </row>
    <row r="9" spans="1:115" ht="12.75">
      <c r="A9" s="309" t="s">
        <v>38</v>
      </c>
      <c r="B9" s="310" t="s">
        <v>235</v>
      </c>
      <c r="C9" s="314">
        <v>73678</v>
      </c>
      <c r="D9" s="315">
        <v>77905</v>
      </c>
      <c r="E9" s="315">
        <v>76047</v>
      </c>
      <c r="F9" s="316">
        <f t="shared" si="12"/>
        <v>97.61504396380207</v>
      </c>
      <c r="G9" s="314">
        <v>24364</v>
      </c>
      <c r="H9" s="315">
        <v>25477</v>
      </c>
      <c r="I9" s="315">
        <v>24941</v>
      </c>
      <c r="J9" s="316">
        <f t="shared" si="13"/>
        <v>97.8961416179299</v>
      </c>
      <c r="K9" s="309" t="s">
        <v>38</v>
      </c>
      <c r="L9" s="310" t="s">
        <v>235</v>
      </c>
      <c r="M9" s="314">
        <v>25540</v>
      </c>
      <c r="N9" s="315">
        <v>32067</v>
      </c>
      <c r="O9" s="315">
        <v>31201</v>
      </c>
      <c r="P9" s="316">
        <f t="shared" si="14"/>
        <v>97.29940437209592</v>
      </c>
      <c r="Q9" s="317">
        <v>2549</v>
      </c>
      <c r="R9" s="318">
        <v>0</v>
      </c>
      <c r="S9" s="318">
        <v>0</v>
      </c>
      <c r="T9" s="319">
        <v>0</v>
      </c>
      <c r="U9" s="320">
        <v>0</v>
      </c>
      <c r="V9" s="315" t="s">
        <v>38</v>
      </c>
      <c r="W9" s="310" t="s">
        <v>235</v>
      </c>
      <c r="X9" s="308">
        <f t="shared" si="0"/>
        <v>22991</v>
      </c>
      <c r="Y9" s="308">
        <f t="shared" si="1"/>
        <v>32067</v>
      </c>
      <c r="Z9" s="321">
        <f t="shared" si="15"/>
        <v>31201</v>
      </c>
      <c r="AA9" s="316">
        <f t="shared" si="16"/>
        <v>97.29940437209592</v>
      </c>
      <c r="AB9" s="289">
        <f t="shared" si="17"/>
        <v>0</v>
      </c>
      <c r="AC9" s="315">
        <v>810</v>
      </c>
      <c r="AD9" s="315">
        <v>810</v>
      </c>
      <c r="AE9" s="316">
        <f>AD9/AC9*100</f>
        <v>100</v>
      </c>
      <c r="AF9" s="315" t="s">
        <v>38</v>
      </c>
      <c r="AG9" s="310" t="s">
        <v>235</v>
      </c>
      <c r="AH9" s="314">
        <v>0</v>
      </c>
      <c r="AI9" s="315">
        <v>0</v>
      </c>
      <c r="AJ9" s="315">
        <v>0</v>
      </c>
      <c r="AK9" s="322">
        <v>0</v>
      </c>
      <c r="AL9" s="314">
        <v>0</v>
      </c>
      <c r="AM9" s="315">
        <v>810</v>
      </c>
      <c r="AN9" s="308">
        <f t="shared" si="18"/>
        <v>810</v>
      </c>
      <c r="AO9" s="316">
        <f>AN9/AM9*100</f>
        <v>100</v>
      </c>
      <c r="AP9" s="315" t="s">
        <v>38</v>
      </c>
      <c r="AQ9" s="310" t="s">
        <v>235</v>
      </c>
      <c r="AR9" s="314">
        <v>0</v>
      </c>
      <c r="AS9" s="315">
        <v>0</v>
      </c>
      <c r="AT9" s="315">
        <v>0</v>
      </c>
      <c r="AU9" s="322">
        <v>0</v>
      </c>
      <c r="AV9" s="314">
        <v>0</v>
      </c>
      <c r="AW9" s="315">
        <v>1900</v>
      </c>
      <c r="AX9" s="315">
        <v>0</v>
      </c>
      <c r="AY9" s="316">
        <f t="shared" si="2"/>
        <v>0</v>
      </c>
      <c r="AZ9" s="315" t="s">
        <v>38</v>
      </c>
      <c r="BA9" s="310" t="s">
        <v>235</v>
      </c>
      <c r="BB9" s="314">
        <v>100</v>
      </c>
      <c r="BC9" s="315">
        <v>2383</v>
      </c>
      <c r="BD9" s="315">
        <v>2383</v>
      </c>
      <c r="BE9" s="316">
        <f t="shared" si="19"/>
        <v>100</v>
      </c>
      <c r="BF9" s="308">
        <f t="shared" si="3"/>
        <v>123682</v>
      </c>
      <c r="BG9" s="308">
        <f t="shared" si="4"/>
        <v>140542</v>
      </c>
      <c r="BH9" s="308">
        <f t="shared" si="5"/>
        <v>135382</v>
      </c>
      <c r="BI9" s="316">
        <f t="shared" si="20"/>
        <v>96.3284996655804</v>
      </c>
      <c r="BJ9" s="315" t="s">
        <v>38</v>
      </c>
      <c r="BK9" s="310" t="s">
        <v>235</v>
      </c>
      <c r="BL9" s="308">
        <f t="shared" si="6"/>
        <v>123582</v>
      </c>
      <c r="BM9" s="308">
        <f t="shared" si="7"/>
        <v>136259</v>
      </c>
      <c r="BN9" s="308">
        <f t="shared" si="8"/>
        <v>132999</v>
      </c>
      <c r="BO9" s="316">
        <f t="shared" si="21"/>
        <v>97.60749748640457</v>
      </c>
      <c r="BP9" s="308">
        <f t="shared" si="9"/>
        <v>100</v>
      </c>
      <c r="BQ9" s="308">
        <f t="shared" si="10"/>
        <v>4283</v>
      </c>
      <c r="BR9" s="308">
        <f t="shared" si="11"/>
        <v>2383</v>
      </c>
      <c r="BS9" s="316">
        <f t="shared" si="22"/>
        <v>55.63857109502685</v>
      </c>
      <c r="BT9" s="144">
        <v>1</v>
      </c>
      <c r="BU9" s="145"/>
      <c r="BV9" s="145" t="s">
        <v>187</v>
      </c>
      <c r="BW9" s="146">
        <f>C6</f>
        <v>116310</v>
      </c>
      <c r="BX9" s="146">
        <f>D6</f>
        <v>169205</v>
      </c>
      <c r="BY9" s="146">
        <f>E6</f>
        <v>166513</v>
      </c>
      <c r="BZ9" s="213">
        <f>BY9/BX9*100</f>
        <v>98.40903046600278</v>
      </c>
      <c r="CA9" s="146">
        <f>G6</f>
        <v>39857</v>
      </c>
      <c r="CB9" s="146">
        <f>H6</f>
        <v>59692</v>
      </c>
      <c r="CC9" s="146">
        <f>I6</f>
        <v>60199</v>
      </c>
      <c r="CD9" s="213">
        <f>CC9/CB9*100</f>
        <v>100.84936004824768</v>
      </c>
      <c r="CE9" s="144">
        <v>1</v>
      </c>
      <c r="CF9" s="145"/>
      <c r="CG9" s="145" t="s">
        <v>187</v>
      </c>
      <c r="CH9" s="146">
        <f>M6</f>
        <v>547749</v>
      </c>
      <c r="CI9" s="146">
        <f>N6</f>
        <v>600464</v>
      </c>
      <c r="CJ9" s="146">
        <f>O6</f>
        <v>607330</v>
      </c>
      <c r="CK9" s="213">
        <f>CJ9/CI9*100</f>
        <v>101.1434490660556</v>
      </c>
      <c r="CL9" s="146">
        <f>AB6</f>
        <v>0</v>
      </c>
      <c r="CM9" s="146">
        <f>AC6</f>
        <v>0</v>
      </c>
      <c r="CN9" s="146">
        <f>AD6</f>
        <v>0</v>
      </c>
      <c r="CO9" s="261">
        <v>0</v>
      </c>
      <c r="CP9" s="144">
        <v>1</v>
      </c>
      <c r="CQ9" s="145"/>
      <c r="CR9" s="145" t="s">
        <v>187</v>
      </c>
      <c r="CS9" s="146">
        <f>AR6</f>
        <v>0</v>
      </c>
      <c r="CT9" s="146">
        <f>AS6</f>
        <v>0</v>
      </c>
      <c r="CU9" s="146">
        <f>AT6</f>
        <v>0</v>
      </c>
      <c r="CV9" s="222">
        <v>0</v>
      </c>
      <c r="CW9" s="146">
        <f>AV6</f>
        <v>6900</v>
      </c>
      <c r="CX9" s="146">
        <f>AW6</f>
        <v>18642</v>
      </c>
      <c r="CY9" s="146">
        <f>AX6</f>
        <v>18053</v>
      </c>
      <c r="CZ9" s="213">
        <f>CY9/CX9*100</f>
        <v>96.84046776096984</v>
      </c>
      <c r="DA9" s="144">
        <v>1</v>
      </c>
      <c r="DB9" s="145"/>
      <c r="DC9" s="145" t="s">
        <v>187</v>
      </c>
      <c r="DD9" s="146">
        <f>BB6</f>
        <v>3960</v>
      </c>
      <c r="DE9" s="146">
        <f>BC6</f>
        <v>13951</v>
      </c>
      <c r="DF9" s="146">
        <f>BD6</f>
        <v>11814</v>
      </c>
      <c r="DG9" s="213">
        <f>DF9/DE9*100</f>
        <v>84.6821016414594</v>
      </c>
      <c r="DH9" s="146">
        <f>BF6</f>
        <v>714776</v>
      </c>
      <c r="DI9" s="146">
        <f>BG6</f>
        <v>861954</v>
      </c>
      <c r="DJ9" s="146">
        <f>BH6</f>
        <v>863909</v>
      </c>
      <c r="DK9" s="213">
        <f>DJ9/DI9*100</f>
        <v>100.2268102474146</v>
      </c>
    </row>
    <row r="10" spans="1:115" ht="12.75">
      <c r="A10" s="309" t="s">
        <v>39</v>
      </c>
      <c r="B10" s="309" t="s">
        <v>53</v>
      </c>
      <c r="C10" s="314">
        <v>74574</v>
      </c>
      <c r="D10" s="315">
        <v>94371</v>
      </c>
      <c r="E10" s="315">
        <v>85837</v>
      </c>
      <c r="F10" s="316">
        <f t="shared" si="12"/>
        <v>90.95696771253881</v>
      </c>
      <c r="G10" s="314">
        <v>26296</v>
      </c>
      <c r="H10" s="315">
        <v>33336</v>
      </c>
      <c r="I10" s="315">
        <v>30095</v>
      </c>
      <c r="J10" s="316">
        <f t="shared" si="13"/>
        <v>90.27777777777779</v>
      </c>
      <c r="K10" s="309" t="s">
        <v>39</v>
      </c>
      <c r="L10" s="309" t="s">
        <v>53</v>
      </c>
      <c r="M10" s="314">
        <v>71070</v>
      </c>
      <c r="N10" s="315">
        <v>77564</v>
      </c>
      <c r="O10" s="315">
        <v>74101</v>
      </c>
      <c r="P10" s="316">
        <f t="shared" si="14"/>
        <v>95.53529988138827</v>
      </c>
      <c r="Q10" s="317">
        <v>1167</v>
      </c>
      <c r="R10" s="318">
        <v>0</v>
      </c>
      <c r="S10" s="318">
        <v>0</v>
      </c>
      <c r="T10" s="319">
        <v>0</v>
      </c>
      <c r="U10" s="320">
        <v>0</v>
      </c>
      <c r="V10" s="315" t="s">
        <v>39</v>
      </c>
      <c r="W10" s="309" t="s">
        <v>53</v>
      </c>
      <c r="X10" s="308">
        <f t="shared" si="0"/>
        <v>69903</v>
      </c>
      <c r="Y10" s="308">
        <f t="shared" si="1"/>
        <v>77564</v>
      </c>
      <c r="Z10" s="321">
        <f t="shared" si="15"/>
        <v>74101</v>
      </c>
      <c r="AA10" s="316">
        <f t="shared" si="16"/>
        <v>95.53529988138827</v>
      </c>
      <c r="AB10" s="289">
        <f t="shared" si="17"/>
        <v>0</v>
      </c>
      <c r="AC10" s="315">
        <v>127</v>
      </c>
      <c r="AD10" s="315">
        <v>127</v>
      </c>
      <c r="AE10" s="316">
        <f>AD10/AC10*100</f>
        <v>100</v>
      </c>
      <c r="AF10" s="315" t="s">
        <v>39</v>
      </c>
      <c r="AG10" s="309" t="s">
        <v>53</v>
      </c>
      <c r="AH10" s="314">
        <v>0</v>
      </c>
      <c r="AI10" s="315">
        <v>0</v>
      </c>
      <c r="AJ10" s="315">
        <v>0</v>
      </c>
      <c r="AK10" s="322">
        <v>0</v>
      </c>
      <c r="AL10" s="314">
        <v>0</v>
      </c>
      <c r="AM10" s="315">
        <v>127</v>
      </c>
      <c r="AN10" s="308">
        <f t="shared" si="18"/>
        <v>127</v>
      </c>
      <c r="AO10" s="316">
        <f>AN10/AM10*100</f>
        <v>100</v>
      </c>
      <c r="AP10" s="315" t="s">
        <v>39</v>
      </c>
      <c r="AQ10" s="309" t="s">
        <v>53</v>
      </c>
      <c r="AR10" s="314">
        <v>0</v>
      </c>
      <c r="AS10" s="315">
        <v>0</v>
      </c>
      <c r="AT10" s="315">
        <v>0</v>
      </c>
      <c r="AU10" s="322">
        <v>0</v>
      </c>
      <c r="AV10" s="314">
        <v>0</v>
      </c>
      <c r="AW10" s="315">
        <v>209</v>
      </c>
      <c r="AX10" s="315">
        <v>0</v>
      </c>
      <c r="AY10" s="316">
        <f t="shared" si="2"/>
        <v>0</v>
      </c>
      <c r="AZ10" s="315" t="s">
        <v>39</v>
      </c>
      <c r="BA10" s="309" t="s">
        <v>53</v>
      </c>
      <c r="BB10" s="314">
        <v>1500</v>
      </c>
      <c r="BC10" s="315">
        <v>6909</v>
      </c>
      <c r="BD10" s="315">
        <v>1039</v>
      </c>
      <c r="BE10" s="316">
        <f t="shared" si="19"/>
        <v>15.03835576783905</v>
      </c>
      <c r="BF10" s="308">
        <f t="shared" si="3"/>
        <v>173440</v>
      </c>
      <c r="BG10" s="308">
        <f t="shared" si="4"/>
        <v>212516</v>
      </c>
      <c r="BH10" s="308">
        <f t="shared" si="5"/>
        <v>191199</v>
      </c>
      <c r="BI10" s="316">
        <f t="shared" si="20"/>
        <v>89.9692258465245</v>
      </c>
      <c r="BJ10" s="315" t="s">
        <v>39</v>
      </c>
      <c r="BK10" s="309" t="s">
        <v>53</v>
      </c>
      <c r="BL10" s="308">
        <f t="shared" si="6"/>
        <v>171940</v>
      </c>
      <c r="BM10" s="308">
        <f t="shared" si="7"/>
        <v>205398</v>
      </c>
      <c r="BN10" s="308">
        <f t="shared" si="8"/>
        <v>190160</v>
      </c>
      <c r="BO10" s="316">
        <f t="shared" si="21"/>
        <v>92.58123253390977</v>
      </c>
      <c r="BP10" s="308">
        <f t="shared" si="9"/>
        <v>1500</v>
      </c>
      <c r="BQ10" s="308">
        <f t="shared" si="10"/>
        <v>7118</v>
      </c>
      <c r="BR10" s="308">
        <f t="shared" si="11"/>
        <v>1039</v>
      </c>
      <c r="BS10" s="316">
        <f t="shared" si="22"/>
        <v>14.59679685304861</v>
      </c>
      <c r="BT10" s="147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</row>
    <row r="11" spans="1:115" ht="12.75">
      <c r="A11" s="309" t="s">
        <v>40</v>
      </c>
      <c r="B11" s="309" t="s">
        <v>54</v>
      </c>
      <c r="C11" s="314">
        <v>45024</v>
      </c>
      <c r="D11" s="315">
        <v>49403</v>
      </c>
      <c r="E11" s="315">
        <v>49392</v>
      </c>
      <c r="F11" s="316">
        <f t="shared" si="12"/>
        <v>99.97773414569966</v>
      </c>
      <c r="G11" s="314">
        <v>14896</v>
      </c>
      <c r="H11" s="315">
        <v>17902</v>
      </c>
      <c r="I11" s="315">
        <v>17902</v>
      </c>
      <c r="J11" s="316">
        <f t="shared" si="13"/>
        <v>100</v>
      </c>
      <c r="K11" s="309" t="s">
        <v>40</v>
      </c>
      <c r="L11" s="309" t="s">
        <v>54</v>
      </c>
      <c r="M11" s="314">
        <v>33859</v>
      </c>
      <c r="N11" s="315">
        <v>34736</v>
      </c>
      <c r="O11" s="315">
        <v>33870</v>
      </c>
      <c r="P11" s="316">
        <f t="shared" si="14"/>
        <v>97.50690925840627</v>
      </c>
      <c r="Q11" s="317">
        <v>498</v>
      </c>
      <c r="R11" s="318">
        <v>0</v>
      </c>
      <c r="S11" s="318">
        <v>0</v>
      </c>
      <c r="T11" s="319">
        <v>0</v>
      </c>
      <c r="U11" s="320">
        <v>0</v>
      </c>
      <c r="V11" s="315" t="s">
        <v>40</v>
      </c>
      <c r="W11" s="309" t="s">
        <v>54</v>
      </c>
      <c r="X11" s="308">
        <f t="shared" si="0"/>
        <v>33361</v>
      </c>
      <c r="Y11" s="308">
        <f t="shared" si="1"/>
        <v>34736</v>
      </c>
      <c r="Z11" s="321">
        <f t="shared" si="15"/>
        <v>33870</v>
      </c>
      <c r="AA11" s="316">
        <f t="shared" si="16"/>
        <v>97.50690925840627</v>
      </c>
      <c r="AB11" s="289">
        <f t="shared" si="17"/>
        <v>0</v>
      </c>
      <c r="AC11" s="315">
        <v>0</v>
      </c>
      <c r="AD11" s="315">
        <v>0</v>
      </c>
      <c r="AE11" s="323">
        <v>0</v>
      </c>
      <c r="AF11" s="315" t="s">
        <v>40</v>
      </c>
      <c r="AG11" s="309" t="s">
        <v>54</v>
      </c>
      <c r="AH11" s="314">
        <v>0</v>
      </c>
      <c r="AI11" s="315">
        <v>0</v>
      </c>
      <c r="AJ11" s="315">
        <v>0</v>
      </c>
      <c r="AK11" s="322">
        <v>0</v>
      </c>
      <c r="AL11" s="314">
        <v>0</v>
      </c>
      <c r="AM11" s="315">
        <v>0</v>
      </c>
      <c r="AN11" s="308">
        <f t="shared" si="18"/>
        <v>0</v>
      </c>
      <c r="AO11" s="322">
        <v>0</v>
      </c>
      <c r="AP11" s="315" t="s">
        <v>40</v>
      </c>
      <c r="AQ11" s="309" t="s">
        <v>54</v>
      </c>
      <c r="AR11" s="314">
        <v>22</v>
      </c>
      <c r="AS11" s="315">
        <v>0</v>
      </c>
      <c r="AT11" s="315">
        <v>0</v>
      </c>
      <c r="AU11" s="322">
        <v>0</v>
      </c>
      <c r="AV11" s="314">
        <v>0</v>
      </c>
      <c r="AW11" s="315">
        <v>588</v>
      </c>
      <c r="AX11" s="315">
        <v>588</v>
      </c>
      <c r="AY11" s="316">
        <f t="shared" si="2"/>
        <v>100</v>
      </c>
      <c r="AZ11" s="315" t="s">
        <v>40</v>
      </c>
      <c r="BA11" s="309" t="s">
        <v>54</v>
      </c>
      <c r="BB11" s="314">
        <v>0</v>
      </c>
      <c r="BC11" s="315">
        <v>1800</v>
      </c>
      <c r="BD11" s="315">
        <v>1800</v>
      </c>
      <c r="BE11" s="316">
        <f t="shared" si="19"/>
        <v>100</v>
      </c>
      <c r="BF11" s="308">
        <f t="shared" si="3"/>
        <v>93801</v>
      </c>
      <c r="BG11" s="308">
        <f t="shared" si="4"/>
        <v>104429</v>
      </c>
      <c r="BH11" s="308">
        <f t="shared" si="5"/>
        <v>103552</v>
      </c>
      <c r="BI11" s="316">
        <f t="shared" si="20"/>
        <v>99.16019496500014</v>
      </c>
      <c r="BJ11" s="315" t="s">
        <v>40</v>
      </c>
      <c r="BK11" s="309" t="s">
        <v>54</v>
      </c>
      <c r="BL11" s="308">
        <f t="shared" si="6"/>
        <v>93801</v>
      </c>
      <c r="BM11" s="308">
        <f t="shared" si="7"/>
        <v>102041</v>
      </c>
      <c r="BN11" s="308">
        <f t="shared" si="8"/>
        <v>101164</v>
      </c>
      <c r="BO11" s="316">
        <f t="shared" si="21"/>
        <v>99.14054154702522</v>
      </c>
      <c r="BP11" s="308">
        <f t="shared" si="9"/>
        <v>0</v>
      </c>
      <c r="BQ11" s="308">
        <f t="shared" si="10"/>
        <v>2388</v>
      </c>
      <c r="BR11" s="308">
        <f t="shared" si="11"/>
        <v>2388</v>
      </c>
      <c r="BS11" s="316">
        <f t="shared" si="22"/>
        <v>100</v>
      </c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</row>
    <row r="12" spans="1:115" ht="12.75">
      <c r="A12" s="309" t="s">
        <v>42</v>
      </c>
      <c r="B12" s="309" t="s">
        <v>417</v>
      </c>
      <c r="C12" s="314">
        <v>26461</v>
      </c>
      <c r="D12" s="315">
        <v>28471</v>
      </c>
      <c r="E12" s="315">
        <v>28427</v>
      </c>
      <c r="F12" s="316">
        <f t="shared" si="12"/>
        <v>99.84545678058375</v>
      </c>
      <c r="G12" s="314">
        <v>9951</v>
      </c>
      <c r="H12" s="315">
        <v>10177</v>
      </c>
      <c r="I12" s="315">
        <v>10132</v>
      </c>
      <c r="J12" s="316">
        <f t="shared" si="13"/>
        <v>99.55782647145524</v>
      </c>
      <c r="K12" s="309" t="s">
        <v>42</v>
      </c>
      <c r="L12" s="309" t="s">
        <v>417</v>
      </c>
      <c r="M12" s="314">
        <v>36835</v>
      </c>
      <c r="N12" s="315">
        <v>41186</v>
      </c>
      <c r="O12" s="315">
        <v>40549</v>
      </c>
      <c r="P12" s="316">
        <f t="shared" si="14"/>
        <v>98.4533579371631</v>
      </c>
      <c r="Q12" s="317">
        <v>2000</v>
      </c>
      <c r="R12" s="318">
        <v>0</v>
      </c>
      <c r="S12" s="318">
        <v>0</v>
      </c>
      <c r="T12" s="319">
        <v>0</v>
      </c>
      <c r="U12" s="320">
        <v>0</v>
      </c>
      <c r="V12" s="309" t="s">
        <v>42</v>
      </c>
      <c r="W12" s="309" t="s">
        <v>417</v>
      </c>
      <c r="X12" s="308">
        <f t="shared" si="0"/>
        <v>34835</v>
      </c>
      <c r="Y12" s="308">
        <f t="shared" si="1"/>
        <v>41186</v>
      </c>
      <c r="Z12" s="321">
        <f t="shared" si="15"/>
        <v>40549</v>
      </c>
      <c r="AA12" s="316">
        <f t="shared" si="16"/>
        <v>98.4533579371631</v>
      </c>
      <c r="AB12" s="289">
        <f t="shared" si="17"/>
        <v>0</v>
      </c>
      <c r="AC12" s="315">
        <v>0</v>
      </c>
      <c r="AD12" s="315">
        <v>0</v>
      </c>
      <c r="AE12" s="323">
        <v>0</v>
      </c>
      <c r="AF12" s="309" t="s">
        <v>42</v>
      </c>
      <c r="AG12" s="309" t="s">
        <v>417</v>
      </c>
      <c r="AH12" s="314">
        <v>0</v>
      </c>
      <c r="AI12" s="315">
        <v>0</v>
      </c>
      <c r="AJ12" s="315">
        <v>0</v>
      </c>
      <c r="AK12" s="322">
        <v>0</v>
      </c>
      <c r="AL12" s="314">
        <v>0</v>
      </c>
      <c r="AM12" s="315">
        <v>0</v>
      </c>
      <c r="AN12" s="308">
        <f t="shared" si="18"/>
        <v>0</v>
      </c>
      <c r="AO12" s="322">
        <v>0</v>
      </c>
      <c r="AP12" s="309" t="s">
        <v>42</v>
      </c>
      <c r="AQ12" s="309" t="s">
        <v>417</v>
      </c>
      <c r="AR12" s="314">
        <v>0</v>
      </c>
      <c r="AS12" s="315">
        <v>0</v>
      </c>
      <c r="AT12" s="315">
        <v>0</v>
      </c>
      <c r="AU12" s="323">
        <v>0</v>
      </c>
      <c r="AV12" s="314">
        <v>0</v>
      </c>
      <c r="AW12" s="315">
        <v>0</v>
      </c>
      <c r="AX12" s="315">
        <v>0</v>
      </c>
      <c r="AY12" s="323">
        <v>0</v>
      </c>
      <c r="AZ12" s="309" t="s">
        <v>42</v>
      </c>
      <c r="BA12" s="309" t="s">
        <v>417</v>
      </c>
      <c r="BB12" s="314">
        <v>0</v>
      </c>
      <c r="BC12" s="315">
        <v>14</v>
      </c>
      <c r="BD12" s="315">
        <v>0</v>
      </c>
      <c r="BE12" s="323">
        <v>0</v>
      </c>
      <c r="BF12" s="308">
        <f t="shared" si="3"/>
        <v>73247</v>
      </c>
      <c r="BG12" s="308">
        <f t="shared" si="4"/>
        <v>79848</v>
      </c>
      <c r="BH12" s="308">
        <f t="shared" si="5"/>
        <v>79108</v>
      </c>
      <c r="BI12" s="316">
        <f t="shared" si="20"/>
        <v>99.07323915439335</v>
      </c>
      <c r="BJ12" s="309" t="s">
        <v>42</v>
      </c>
      <c r="BK12" s="309" t="s">
        <v>417</v>
      </c>
      <c r="BL12" s="308">
        <f t="shared" si="6"/>
        <v>73247</v>
      </c>
      <c r="BM12" s="308">
        <f t="shared" si="7"/>
        <v>79834</v>
      </c>
      <c r="BN12" s="308">
        <f t="shared" si="8"/>
        <v>79108</v>
      </c>
      <c r="BO12" s="316">
        <f t="shared" si="21"/>
        <v>99.09061302202069</v>
      </c>
      <c r="BP12" s="308">
        <f t="shared" si="9"/>
        <v>0</v>
      </c>
      <c r="BQ12" s="308">
        <f t="shared" si="10"/>
        <v>14</v>
      </c>
      <c r="BR12" s="308">
        <f t="shared" si="11"/>
        <v>0</v>
      </c>
      <c r="BS12" s="323">
        <v>0</v>
      </c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</row>
    <row r="13" spans="1:115" ht="12.75">
      <c r="A13" s="30" t="s">
        <v>55</v>
      </c>
      <c r="B13" s="30" t="s">
        <v>246</v>
      </c>
      <c r="C13" s="51">
        <v>676536</v>
      </c>
      <c r="D13" s="4">
        <v>772052</v>
      </c>
      <c r="E13" s="4">
        <v>758062</v>
      </c>
      <c r="F13" s="181">
        <f t="shared" si="12"/>
        <v>98.1879458896551</v>
      </c>
      <c r="G13" s="51">
        <v>232442</v>
      </c>
      <c r="H13" s="4">
        <v>267194</v>
      </c>
      <c r="I13" s="4">
        <v>260179</v>
      </c>
      <c r="J13" s="181">
        <f t="shared" si="13"/>
        <v>97.37456679416454</v>
      </c>
      <c r="K13" s="30" t="s">
        <v>55</v>
      </c>
      <c r="L13" s="30" t="s">
        <v>246</v>
      </c>
      <c r="M13" s="51">
        <v>167363</v>
      </c>
      <c r="N13" s="4">
        <v>236447</v>
      </c>
      <c r="O13" s="4">
        <v>216904</v>
      </c>
      <c r="P13" s="181">
        <f t="shared" si="14"/>
        <v>91.7347227919999</v>
      </c>
      <c r="Q13" s="54">
        <v>103</v>
      </c>
      <c r="R13" s="206">
        <v>0</v>
      </c>
      <c r="S13" s="206">
        <v>0</v>
      </c>
      <c r="T13" s="193">
        <v>0</v>
      </c>
      <c r="U13" s="205">
        <v>0</v>
      </c>
      <c r="V13" s="4" t="s">
        <v>55</v>
      </c>
      <c r="W13" s="30" t="s">
        <v>246</v>
      </c>
      <c r="X13" s="20">
        <f t="shared" si="0"/>
        <v>167260</v>
      </c>
      <c r="Y13" s="20">
        <f t="shared" si="1"/>
        <v>236447</v>
      </c>
      <c r="Z13" s="209">
        <f t="shared" si="15"/>
        <v>216904</v>
      </c>
      <c r="AA13" s="181">
        <f t="shared" si="16"/>
        <v>91.7347227919999</v>
      </c>
      <c r="AB13" s="53">
        <f t="shared" si="17"/>
        <v>0</v>
      </c>
      <c r="AC13" s="4">
        <v>2</v>
      </c>
      <c r="AD13" s="4">
        <v>2</v>
      </c>
      <c r="AE13" s="181">
        <f aca="true" t="shared" si="27" ref="AE13:AE47">AD13/AC13*100</f>
        <v>100</v>
      </c>
      <c r="AF13" s="4" t="s">
        <v>55</v>
      </c>
      <c r="AG13" s="30" t="s">
        <v>246</v>
      </c>
      <c r="AH13" s="51">
        <v>0</v>
      </c>
      <c r="AI13" s="4">
        <v>0</v>
      </c>
      <c r="AJ13" s="4">
        <v>0</v>
      </c>
      <c r="AK13" s="192">
        <v>0</v>
      </c>
      <c r="AL13" s="51">
        <v>0</v>
      </c>
      <c r="AM13" s="4">
        <v>2</v>
      </c>
      <c r="AN13" s="4">
        <v>2</v>
      </c>
      <c r="AO13" s="181">
        <f>AN13/AM13*100</f>
        <v>100</v>
      </c>
      <c r="AP13" s="4" t="s">
        <v>55</v>
      </c>
      <c r="AQ13" s="30" t="s">
        <v>246</v>
      </c>
      <c r="AR13" s="51">
        <v>0</v>
      </c>
      <c r="AS13" s="4">
        <v>0</v>
      </c>
      <c r="AT13" s="4">
        <v>0</v>
      </c>
      <c r="AU13" s="249">
        <v>0</v>
      </c>
      <c r="AV13" s="51">
        <v>0</v>
      </c>
      <c r="AW13" s="4">
        <v>30</v>
      </c>
      <c r="AX13" s="4">
        <v>0</v>
      </c>
      <c r="AY13" s="249">
        <v>0</v>
      </c>
      <c r="AZ13" s="4" t="s">
        <v>55</v>
      </c>
      <c r="BA13" s="30" t="s">
        <v>246</v>
      </c>
      <c r="BB13" s="51">
        <v>3150</v>
      </c>
      <c r="BC13" s="4">
        <v>7769</v>
      </c>
      <c r="BD13" s="4">
        <v>6522</v>
      </c>
      <c r="BE13" s="181">
        <f t="shared" si="19"/>
        <v>83.9490281889561</v>
      </c>
      <c r="BF13" s="20">
        <f t="shared" si="3"/>
        <v>1079491</v>
      </c>
      <c r="BG13" s="20">
        <f t="shared" si="4"/>
        <v>1283494</v>
      </c>
      <c r="BH13" s="20">
        <f t="shared" si="5"/>
        <v>1241669</v>
      </c>
      <c r="BI13" s="181">
        <f t="shared" si="20"/>
        <v>96.74131706108481</v>
      </c>
      <c r="BJ13" s="4" t="s">
        <v>55</v>
      </c>
      <c r="BK13" s="30" t="s">
        <v>246</v>
      </c>
      <c r="BL13" s="20">
        <f t="shared" si="6"/>
        <v>1076341</v>
      </c>
      <c r="BM13" s="20">
        <f t="shared" si="7"/>
        <v>1275695</v>
      </c>
      <c r="BN13" s="20">
        <f t="shared" si="8"/>
        <v>1235147</v>
      </c>
      <c r="BO13" s="181">
        <f t="shared" si="21"/>
        <v>96.82149730147096</v>
      </c>
      <c r="BP13" s="20">
        <f t="shared" si="9"/>
        <v>3150</v>
      </c>
      <c r="BQ13" s="20">
        <f t="shared" si="10"/>
        <v>7799</v>
      </c>
      <c r="BR13" s="20">
        <f t="shared" si="11"/>
        <v>6522</v>
      </c>
      <c r="BS13" s="181">
        <f t="shared" si="22"/>
        <v>83.62610591101424</v>
      </c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</row>
    <row r="14" spans="1:115" ht="12.75">
      <c r="A14" s="277" t="s">
        <v>45</v>
      </c>
      <c r="B14" s="288" t="s">
        <v>57</v>
      </c>
      <c r="C14" s="286">
        <v>93155</v>
      </c>
      <c r="D14" s="288">
        <v>97682</v>
      </c>
      <c r="E14" s="288">
        <v>97134</v>
      </c>
      <c r="F14" s="324">
        <f t="shared" si="12"/>
        <v>99.43899592555435</v>
      </c>
      <c r="G14" s="286">
        <v>31380</v>
      </c>
      <c r="H14" s="288">
        <v>32567</v>
      </c>
      <c r="I14" s="288">
        <v>32297</v>
      </c>
      <c r="J14" s="324">
        <f t="shared" si="13"/>
        <v>99.17093990849634</v>
      </c>
      <c r="K14" s="277" t="s">
        <v>45</v>
      </c>
      <c r="L14" s="288" t="s">
        <v>57</v>
      </c>
      <c r="M14" s="286">
        <v>29028</v>
      </c>
      <c r="N14" s="288">
        <v>35188</v>
      </c>
      <c r="O14" s="288">
        <v>34427</v>
      </c>
      <c r="P14" s="324">
        <f t="shared" si="14"/>
        <v>97.83733090826419</v>
      </c>
      <c r="Q14" s="325">
        <v>323</v>
      </c>
      <c r="R14" s="326">
        <v>0</v>
      </c>
      <c r="S14" s="326">
        <v>0</v>
      </c>
      <c r="T14" s="327">
        <v>0</v>
      </c>
      <c r="U14" s="328">
        <v>0</v>
      </c>
      <c r="V14" s="288" t="s">
        <v>45</v>
      </c>
      <c r="W14" s="288" t="s">
        <v>57</v>
      </c>
      <c r="X14" s="329">
        <f t="shared" si="0"/>
        <v>28705</v>
      </c>
      <c r="Y14" s="329">
        <f t="shared" si="1"/>
        <v>35188</v>
      </c>
      <c r="Z14" s="330">
        <f t="shared" si="15"/>
        <v>34427</v>
      </c>
      <c r="AA14" s="324">
        <f t="shared" si="16"/>
        <v>97.83733090826419</v>
      </c>
      <c r="AB14" s="278">
        <f t="shared" si="17"/>
        <v>0</v>
      </c>
      <c r="AC14" s="288">
        <v>630</v>
      </c>
      <c r="AD14" s="288">
        <v>630</v>
      </c>
      <c r="AE14" s="324">
        <f t="shared" si="27"/>
        <v>100</v>
      </c>
      <c r="AF14" s="288" t="s">
        <v>45</v>
      </c>
      <c r="AG14" s="288" t="s">
        <v>57</v>
      </c>
      <c r="AH14" s="286">
        <v>0</v>
      </c>
      <c r="AI14" s="288">
        <v>0</v>
      </c>
      <c r="AJ14" s="288">
        <v>0</v>
      </c>
      <c r="AK14" s="279">
        <v>0</v>
      </c>
      <c r="AL14" s="286">
        <v>0</v>
      </c>
      <c r="AM14" s="288">
        <v>630</v>
      </c>
      <c r="AN14" s="329">
        <f t="shared" si="18"/>
        <v>630</v>
      </c>
      <c r="AO14" s="324">
        <f aca="true" t="shared" si="28" ref="AO14:AO28">AN14/AM14*100</f>
        <v>100</v>
      </c>
      <c r="AP14" s="288" t="s">
        <v>45</v>
      </c>
      <c r="AQ14" s="288" t="s">
        <v>57</v>
      </c>
      <c r="AR14" s="286">
        <v>50</v>
      </c>
      <c r="AS14" s="288">
        <v>954</v>
      </c>
      <c r="AT14" s="288">
        <v>954</v>
      </c>
      <c r="AU14" s="324">
        <f aca="true" t="shared" si="29" ref="AU14:AU47">AT14/AS14*100</f>
        <v>100</v>
      </c>
      <c r="AV14" s="286">
        <v>0</v>
      </c>
      <c r="AW14" s="288">
        <v>150</v>
      </c>
      <c r="AX14" s="288">
        <v>180</v>
      </c>
      <c r="AY14" s="324">
        <f>AX14/AW14*100</f>
        <v>120</v>
      </c>
      <c r="AZ14" s="288" t="s">
        <v>45</v>
      </c>
      <c r="BA14" s="288" t="s">
        <v>57</v>
      </c>
      <c r="BB14" s="286">
        <v>200</v>
      </c>
      <c r="BC14" s="288">
        <v>2730</v>
      </c>
      <c r="BD14" s="288">
        <v>1720</v>
      </c>
      <c r="BE14" s="324">
        <f t="shared" si="19"/>
        <v>63.003663003663</v>
      </c>
      <c r="BF14" s="329">
        <f t="shared" si="3"/>
        <v>153813</v>
      </c>
      <c r="BG14" s="329">
        <f t="shared" si="4"/>
        <v>169901</v>
      </c>
      <c r="BH14" s="329">
        <f t="shared" si="5"/>
        <v>167342</v>
      </c>
      <c r="BI14" s="324">
        <f t="shared" si="20"/>
        <v>98.4938287591009</v>
      </c>
      <c r="BJ14" s="288" t="s">
        <v>45</v>
      </c>
      <c r="BK14" s="288" t="s">
        <v>57</v>
      </c>
      <c r="BL14" s="329">
        <f t="shared" si="6"/>
        <v>153613</v>
      </c>
      <c r="BM14" s="329">
        <f t="shared" si="7"/>
        <v>167021</v>
      </c>
      <c r="BN14" s="329">
        <f t="shared" si="8"/>
        <v>165442</v>
      </c>
      <c r="BO14" s="324">
        <f t="shared" si="21"/>
        <v>99.05460989935398</v>
      </c>
      <c r="BP14" s="329">
        <f t="shared" si="9"/>
        <v>200</v>
      </c>
      <c r="BQ14" s="329">
        <f t="shared" si="10"/>
        <v>2880</v>
      </c>
      <c r="BR14" s="329">
        <f t="shared" si="11"/>
        <v>1900</v>
      </c>
      <c r="BS14" s="324">
        <f t="shared" si="22"/>
        <v>65.97222222222221</v>
      </c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</row>
    <row r="15" spans="1:115" ht="12.75">
      <c r="A15" s="277" t="s">
        <v>58</v>
      </c>
      <c r="B15" s="288" t="s">
        <v>59</v>
      </c>
      <c r="C15" s="286">
        <v>96121</v>
      </c>
      <c r="D15" s="288">
        <v>102851</v>
      </c>
      <c r="E15" s="288">
        <v>97090</v>
      </c>
      <c r="F15" s="324">
        <f t="shared" si="12"/>
        <v>94.39869325529163</v>
      </c>
      <c r="G15" s="286">
        <v>32461</v>
      </c>
      <c r="H15" s="288">
        <v>34779</v>
      </c>
      <c r="I15" s="288">
        <v>33765</v>
      </c>
      <c r="J15" s="324">
        <f t="shared" si="13"/>
        <v>97.0844475114293</v>
      </c>
      <c r="K15" s="277" t="s">
        <v>58</v>
      </c>
      <c r="L15" s="288" t="s">
        <v>59</v>
      </c>
      <c r="M15" s="286">
        <v>28603</v>
      </c>
      <c r="N15" s="288">
        <v>34892</v>
      </c>
      <c r="O15" s="288">
        <v>34892</v>
      </c>
      <c r="P15" s="324">
        <f t="shared" si="14"/>
        <v>100</v>
      </c>
      <c r="Q15" s="325">
        <v>228</v>
      </c>
      <c r="R15" s="326">
        <v>0</v>
      </c>
      <c r="S15" s="326">
        <v>0</v>
      </c>
      <c r="T15" s="327">
        <v>0</v>
      </c>
      <c r="U15" s="328">
        <v>0</v>
      </c>
      <c r="V15" s="288" t="s">
        <v>58</v>
      </c>
      <c r="W15" s="288" t="s">
        <v>59</v>
      </c>
      <c r="X15" s="329">
        <f t="shared" si="0"/>
        <v>28375</v>
      </c>
      <c r="Y15" s="329">
        <f t="shared" si="1"/>
        <v>34892</v>
      </c>
      <c r="Z15" s="330">
        <f t="shared" si="15"/>
        <v>34892</v>
      </c>
      <c r="AA15" s="324">
        <f t="shared" si="16"/>
        <v>100</v>
      </c>
      <c r="AB15" s="278">
        <f t="shared" si="17"/>
        <v>0</v>
      </c>
      <c r="AC15" s="288">
        <v>633</v>
      </c>
      <c r="AD15" s="288">
        <v>633</v>
      </c>
      <c r="AE15" s="324">
        <f t="shared" si="27"/>
        <v>100</v>
      </c>
      <c r="AF15" s="288" t="s">
        <v>58</v>
      </c>
      <c r="AG15" s="288" t="s">
        <v>59</v>
      </c>
      <c r="AH15" s="286">
        <v>0</v>
      </c>
      <c r="AI15" s="288">
        <v>0</v>
      </c>
      <c r="AJ15" s="288">
        <v>0</v>
      </c>
      <c r="AK15" s="279">
        <v>0</v>
      </c>
      <c r="AL15" s="286">
        <v>0</v>
      </c>
      <c r="AM15" s="288">
        <v>633</v>
      </c>
      <c r="AN15" s="329">
        <f t="shared" si="18"/>
        <v>633</v>
      </c>
      <c r="AO15" s="324">
        <f t="shared" si="28"/>
        <v>100</v>
      </c>
      <c r="AP15" s="288" t="s">
        <v>58</v>
      </c>
      <c r="AQ15" s="288" t="s">
        <v>59</v>
      </c>
      <c r="AR15" s="286">
        <v>0</v>
      </c>
      <c r="AS15" s="288">
        <v>1976</v>
      </c>
      <c r="AT15" s="288">
        <v>1976</v>
      </c>
      <c r="AU15" s="324">
        <f t="shared" si="29"/>
        <v>100</v>
      </c>
      <c r="AV15" s="286">
        <v>0</v>
      </c>
      <c r="AW15" s="288">
        <v>0</v>
      </c>
      <c r="AX15" s="288">
        <v>0</v>
      </c>
      <c r="AY15" s="331">
        <v>0</v>
      </c>
      <c r="AZ15" s="288" t="s">
        <v>58</v>
      </c>
      <c r="BA15" s="288" t="s">
        <v>59</v>
      </c>
      <c r="BB15" s="286">
        <v>600</v>
      </c>
      <c r="BC15" s="288">
        <v>845</v>
      </c>
      <c r="BD15" s="288">
        <v>845</v>
      </c>
      <c r="BE15" s="324">
        <f t="shared" si="19"/>
        <v>100</v>
      </c>
      <c r="BF15" s="329">
        <f t="shared" si="3"/>
        <v>157785</v>
      </c>
      <c r="BG15" s="329">
        <f t="shared" si="4"/>
        <v>175976</v>
      </c>
      <c r="BH15" s="329">
        <f t="shared" si="5"/>
        <v>169201</v>
      </c>
      <c r="BI15" s="324">
        <f t="shared" si="20"/>
        <v>96.15004318770741</v>
      </c>
      <c r="BJ15" s="288" t="s">
        <v>58</v>
      </c>
      <c r="BK15" s="288" t="s">
        <v>59</v>
      </c>
      <c r="BL15" s="329">
        <f t="shared" si="6"/>
        <v>157185</v>
      </c>
      <c r="BM15" s="329">
        <f t="shared" si="7"/>
        <v>175131</v>
      </c>
      <c r="BN15" s="329">
        <f t="shared" si="8"/>
        <v>168356</v>
      </c>
      <c r="BO15" s="324">
        <f t="shared" si="21"/>
        <v>96.13146730161994</v>
      </c>
      <c r="BP15" s="329">
        <f t="shared" si="9"/>
        <v>600</v>
      </c>
      <c r="BQ15" s="329">
        <f t="shared" si="10"/>
        <v>845</v>
      </c>
      <c r="BR15" s="329">
        <f t="shared" si="11"/>
        <v>845</v>
      </c>
      <c r="BS15" s="324">
        <f t="shared" si="22"/>
        <v>100</v>
      </c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</row>
    <row r="16" spans="1:115" ht="12.75">
      <c r="A16" s="277" t="s">
        <v>60</v>
      </c>
      <c r="B16" s="288" t="s">
        <v>61</v>
      </c>
      <c r="C16" s="286">
        <v>114675</v>
      </c>
      <c r="D16" s="288">
        <v>117232</v>
      </c>
      <c r="E16" s="288">
        <v>115724</v>
      </c>
      <c r="F16" s="324">
        <f t="shared" si="12"/>
        <v>98.71366179882625</v>
      </c>
      <c r="G16" s="286">
        <v>38857</v>
      </c>
      <c r="H16" s="288">
        <v>39498</v>
      </c>
      <c r="I16" s="288">
        <v>38888</v>
      </c>
      <c r="J16" s="324">
        <f t="shared" si="13"/>
        <v>98.45561800597498</v>
      </c>
      <c r="K16" s="277" t="s">
        <v>60</v>
      </c>
      <c r="L16" s="288" t="s">
        <v>61</v>
      </c>
      <c r="M16" s="286">
        <v>26189</v>
      </c>
      <c r="N16" s="288">
        <v>29241</v>
      </c>
      <c r="O16" s="288">
        <v>28393</v>
      </c>
      <c r="P16" s="324">
        <f t="shared" si="14"/>
        <v>97.0999623815875</v>
      </c>
      <c r="Q16" s="325">
        <v>195</v>
      </c>
      <c r="R16" s="326">
        <v>0</v>
      </c>
      <c r="S16" s="326">
        <v>0</v>
      </c>
      <c r="T16" s="327">
        <v>0</v>
      </c>
      <c r="U16" s="328">
        <v>0</v>
      </c>
      <c r="V16" s="288" t="s">
        <v>60</v>
      </c>
      <c r="W16" s="288" t="s">
        <v>61</v>
      </c>
      <c r="X16" s="329">
        <f t="shared" si="0"/>
        <v>25994</v>
      </c>
      <c r="Y16" s="329">
        <f t="shared" si="1"/>
        <v>29241</v>
      </c>
      <c r="Z16" s="330">
        <f t="shared" si="15"/>
        <v>28393</v>
      </c>
      <c r="AA16" s="324">
        <f t="shared" si="16"/>
        <v>97.0999623815875</v>
      </c>
      <c r="AB16" s="278">
        <f t="shared" si="17"/>
        <v>0</v>
      </c>
      <c r="AC16" s="288">
        <v>868</v>
      </c>
      <c r="AD16" s="288">
        <v>842</v>
      </c>
      <c r="AE16" s="324">
        <f t="shared" si="27"/>
        <v>97.00460829493088</v>
      </c>
      <c r="AF16" s="288" t="s">
        <v>60</v>
      </c>
      <c r="AG16" s="288" t="s">
        <v>61</v>
      </c>
      <c r="AH16" s="286">
        <v>0</v>
      </c>
      <c r="AI16" s="288">
        <v>0</v>
      </c>
      <c r="AJ16" s="288">
        <v>0</v>
      </c>
      <c r="AK16" s="279">
        <v>0</v>
      </c>
      <c r="AL16" s="286">
        <v>0</v>
      </c>
      <c r="AM16" s="288">
        <v>868</v>
      </c>
      <c r="AN16" s="329">
        <f t="shared" si="18"/>
        <v>842</v>
      </c>
      <c r="AO16" s="324">
        <f t="shared" si="28"/>
        <v>97.00460829493088</v>
      </c>
      <c r="AP16" s="288" t="s">
        <v>60</v>
      </c>
      <c r="AQ16" s="288" t="s">
        <v>61</v>
      </c>
      <c r="AR16" s="286">
        <v>0</v>
      </c>
      <c r="AS16" s="288">
        <v>2338</v>
      </c>
      <c r="AT16" s="288">
        <v>2338</v>
      </c>
      <c r="AU16" s="324">
        <f t="shared" si="29"/>
        <v>100</v>
      </c>
      <c r="AV16" s="286">
        <v>0</v>
      </c>
      <c r="AW16" s="288">
        <v>1220</v>
      </c>
      <c r="AX16" s="288">
        <v>1220</v>
      </c>
      <c r="AY16" s="324">
        <f>AX16/AW16*100</f>
        <v>100</v>
      </c>
      <c r="AZ16" s="288" t="s">
        <v>60</v>
      </c>
      <c r="BA16" s="288" t="s">
        <v>61</v>
      </c>
      <c r="BB16" s="286">
        <v>0</v>
      </c>
      <c r="BC16" s="288">
        <v>1639</v>
      </c>
      <c r="BD16" s="288">
        <v>1414</v>
      </c>
      <c r="BE16" s="324">
        <f t="shared" si="19"/>
        <v>86.27211714460037</v>
      </c>
      <c r="BF16" s="329">
        <f t="shared" si="3"/>
        <v>179721</v>
      </c>
      <c r="BG16" s="329">
        <f t="shared" si="4"/>
        <v>192036</v>
      </c>
      <c r="BH16" s="329">
        <f t="shared" si="5"/>
        <v>188819</v>
      </c>
      <c r="BI16" s="324">
        <f t="shared" si="20"/>
        <v>98.32479326792894</v>
      </c>
      <c r="BJ16" s="288" t="s">
        <v>60</v>
      </c>
      <c r="BK16" s="288" t="s">
        <v>61</v>
      </c>
      <c r="BL16" s="329">
        <f t="shared" si="6"/>
        <v>179721</v>
      </c>
      <c r="BM16" s="329">
        <f t="shared" si="7"/>
        <v>189177</v>
      </c>
      <c r="BN16" s="329">
        <f t="shared" si="8"/>
        <v>186185</v>
      </c>
      <c r="BO16" s="324">
        <f t="shared" si="21"/>
        <v>98.41841238628375</v>
      </c>
      <c r="BP16" s="329">
        <f t="shared" si="9"/>
        <v>0</v>
      </c>
      <c r="BQ16" s="329">
        <f t="shared" si="10"/>
        <v>2859</v>
      </c>
      <c r="BR16" s="329">
        <f t="shared" si="11"/>
        <v>2634</v>
      </c>
      <c r="BS16" s="324">
        <f t="shared" si="22"/>
        <v>92.13011542497377</v>
      </c>
      <c r="BT16" s="134" t="s">
        <v>44</v>
      </c>
      <c r="BU16" s="165" t="s">
        <v>44</v>
      </c>
      <c r="BV16" s="165" t="s">
        <v>44</v>
      </c>
      <c r="BW16" s="63" t="s">
        <v>136</v>
      </c>
      <c r="BX16" s="64"/>
      <c r="BY16" s="64"/>
      <c r="BZ16" s="65"/>
      <c r="CA16" s="63" t="s">
        <v>136</v>
      </c>
      <c r="CB16" s="64"/>
      <c r="CC16" s="64"/>
      <c r="CD16" s="65"/>
      <c r="CE16" s="134" t="s">
        <v>44</v>
      </c>
      <c r="CF16" s="165" t="s">
        <v>44</v>
      </c>
      <c r="CG16" s="165" t="s">
        <v>44</v>
      </c>
      <c r="CH16" s="16" t="s">
        <v>136</v>
      </c>
      <c r="CI16" s="17"/>
      <c r="CJ16" s="17"/>
      <c r="CK16" s="18"/>
      <c r="CL16" s="63" t="s">
        <v>136</v>
      </c>
      <c r="CM16" s="64"/>
      <c r="CN16" s="64"/>
      <c r="CO16" s="65"/>
      <c r="CP16" s="134" t="s">
        <v>44</v>
      </c>
      <c r="CQ16" s="165" t="s">
        <v>44</v>
      </c>
      <c r="CR16" s="165" t="s">
        <v>44</v>
      </c>
      <c r="CS16" s="16" t="s">
        <v>136</v>
      </c>
      <c r="CT16" s="17"/>
      <c r="CU16" s="17"/>
      <c r="CV16" s="18"/>
      <c r="CW16" s="16" t="s">
        <v>136</v>
      </c>
      <c r="CX16" s="17"/>
      <c r="CY16" s="17"/>
      <c r="CZ16" s="18"/>
      <c r="DA16" s="134" t="s">
        <v>44</v>
      </c>
      <c r="DB16" s="165" t="s">
        <v>44</v>
      </c>
      <c r="DC16" s="165" t="s">
        <v>44</v>
      </c>
      <c r="DD16" s="63" t="s">
        <v>136</v>
      </c>
      <c r="DE16" s="64"/>
      <c r="DF16" s="64"/>
      <c r="DG16" s="65"/>
      <c r="DH16" s="63" t="s">
        <v>34</v>
      </c>
      <c r="DI16" s="64"/>
      <c r="DJ16" s="64"/>
      <c r="DK16" s="65"/>
    </row>
    <row r="17" spans="1:115" ht="12.75">
      <c r="A17" s="277" t="s">
        <v>62</v>
      </c>
      <c r="B17" s="288" t="s">
        <v>63</v>
      </c>
      <c r="C17" s="286">
        <v>72740</v>
      </c>
      <c r="D17" s="288">
        <v>75822</v>
      </c>
      <c r="E17" s="288">
        <v>75146</v>
      </c>
      <c r="F17" s="324">
        <f t="shared" si="12"/>
        <v>99.10843818416818</v>
      </c>
      <c r="G17" s="286">
        <v>24490</v>
      </c>
      <c r="H17" s="288">
        <v>25634</v>
      </c>
      <c r="I17" s="288">
        <v>25171</v>
      </c>
      <c r="J17" s="324">
        <f t="shared" si="13"/>
        <v>98.1938051025981</v>
      </c>
      <c r="K17" s="277" t="s">
        <v>62</v>
      </c>
      <c r="L17" s="288" t="s">
        <v>63</v>
      </c>
      <c r="M17" s="286">
        <v>15454</v>
      </c>
      <c r="N17" s="288">
        <v>28132</v>
      </c>
      <c r="O17" s="288">
        <v>27847</v>
      </c>
      <c r="P17" s="324">
        <f t="shared" si="14"/>
        <v>98.98691881131808</v>
      </c>
      <c r="Q17" s="325">
        <v>0</v>
      </c>
      <c r="R17" s="326">
        <v>0</v>
      </c>
      <c r="S17" s="326">
        <v>0</v>
      </c>
      <c r="T17" s="327">
        <v>0</v>
      </c>
      <c r="U17" s="328">
        <v>77</v>
      </c>
      <c r="V17" s="288" t="s">
        <v>62</v>
      </c>
      <c r="W17" s="288" t="s">
        <v>63</v>
      </c>
      <c r="X17" s="329">
        <f t="shared" si="0"/>
        <v>15454</v>
      </c>
      <c r="Y17" s="329">
        <f t="shared" si="1"/>
        <v>28132</v>
      </c>
      <c r="Z17" s="330">
        <f t="shared" si="15"/>
        <v>27770</v>
      </c>
      <c r="AA17" s="324">
        <f t="shared" si="16"/>
        <v>98.71320915683208</v>
      </c>
      <c r="AB17" s="278">
        <f t="shared" si="17"/>
        <v>0</v>
      </c>
      <c r="AC17" s="288">
        <v>401</v>
      </c>
      <c r="AD17" s="288">
        <v>400</v>
      </c>
      <c r="AE17" s="324">
        <f t="shared" si="27"/>
        <v>99.75062344139651</v>
      </c>
      <c r="AF17" s="288" t="s">
        <v>62</v>
      </c>
      <c r="AG17" s="288" t="s">
        <v>63</v>
      </c>
      <c r="AH17" s="286">
        <v>0</v>
      </c>
      <c r="AI17" s="288">
        <v>0</v>
      </c>
      <c r="AJ17" s="288">
        <v>0</v>
      </c>
      <c r="AK17" s="279">
        <v>0</v>
      </c>
      <c r="AL17" s="286">
        <v>0</v>
      </c>
      <c r="AM17" s="288">
        <v>401</v>
      </c>
      <c r="AN17" s="329">
        <f t="shared" si="18"/>
        <v>400</v>
      </c>
      <c r="AO17" s="324">
        <f t="shared" si="28"/>
        <v>99.75062344139651</v>
      </c>
      <c r="AP17" s="288" t="s">
        <v>62</v>
      </c>
      <c r="AQ17" s="288" t="s">
        <v>63</v>
      </c>
      <c r="AR17" s="286">
        <v>0</v>
      </c>
      <c r="AS17" s="288">
        <v>151</v>
      </c>
      <c r="AT17" s="288">
        <v>143</v>
      </c>
      <c r="AU17" s="324">
        <f t="shared" si="29"/>
        <v>94.70198675496688</v>
      </c>
      <c r="AV17" s="286">
        <v>0</v>
      </c>
      <c r="AW17" s="288">
        <v>0</v>
      </c>
      <c r="AX17" s="288">
        <v>0</v>
      </c>
      <c r="AY17" s="331">
        <v>0</v>
      </c>
      <c r="AZ17" s="288" t="s">
        <v>62</v>
      </c>
      <c r="BA17" s="288" t="s">
        <v>63</v>
      </c>
      <c r="BB17" s="286">
        <v>0</v>
      </c>
      <c r="BC17" s="288">
        <v>287</v>
      </c>
      <c r="BD17" s="288">
        <v>287</v>
      </c>
      <c r="BE17" s="324">
        <f t="shared" si="19"/>
        <v>100</v>
      </c>
      <c r="BF17" s="329">
        <f t="shared" si="3"/>
        <v>112684</v>
      </c>
      <c r="BG17" s="329">
        <f t="shared" si="4"/>
        <v>130427</v>
      </c>
      <c r="BH17" s="329">
        <f t="shared" si="5"/>
        <v>128994</v>
      </c>
      <c r="BI17" s="324">
        <f t="shared" si="20"/>
        <v>98.90130111096629</v>
      </c>
      <c r="BJ17" s="288" t="s">
        <v>62</v>
      </c>
      <c r="BK17" s="288" t="s">
        <v>63</v>
      </c>
      <c r="BL17" s="329">
        <f t="shared" si="6"/>
        <v>112684</v>
      </c>
      <c r="BM17" s="329">
        <f t="shared" si="7"/>
        <v>130140</v>
      </c>
      <c r="BN17" s="329">
        <f t="shared" si="8"/>
        <v>128707</v>
      </c>
      <c r="BO17" s="324">
        <f t="shared" si="21"/>
        <v>98.89887813124328</v>
      </c>
      <c r="BP17" s="329">
        <f t="shared" si="9"/>
        <v>0</v>
      </c>
      <c r="BQ17" s="329">
        <f t="shared" si="10"/>
        <v>287</v>
      </c>
      <c r="BR17" s="329">
        <f t="shared" si="11"/>
        <v>287</v>
      </c>
      <c r="BS17" s="324">
        <f t="shared" si="22"/>
        <v>100</v>
      </c>
      <c r="BT17" s="135" t="s">
        <v>46</v>
      </c>
      <c r="BU17" s="166" t="s">
        <v>180</v>
      </c>
      <c r="BV17" s="166" t="s">
        <v>181</v>
      </c>
      <c r="BW17" s="18" t="s">
        <v>138</v>
      </c>
      <c r="BX17" s="18"/>
      <c r="BY17" s="18"/>
      <c r="BZ17" s="18"/>
      <c r="CA17" s="18" t="s">
        <v>139</v>
      </c>
      <c r="CB17" s="18"/>
      <c r="CC17" s="18"/>
      <c r="CD17" s="18"/>
      <c r="CE17" s="135" t="s">
        <v>46</v>
      </c>
      <c r="CF17" s="166" t="s">
        <v>180</v>
      </c>
      <c r="CG17" s="166" t="s">
        <v>181</v>
      </c>
      <c r="CH17" s="65" t="s">
        <v>140</v>
      </c>
      <c r="CI17" s="65"/>
      <c r="CJ17" s="65"/>
      <c r="CK17" s="65"/>
      <c r="CL17" s="18" t="s">
        <v>143</v>
      </c>
      <c r="CM17" s="18"/>
      <c r="CN17" s="18"/>
      <c r="CO17" s="18"/>
      <c r="CP17" s="135" t="s">
        <v>46</v>
      </c>
      <c r="CQ17" s="166" t="s">
        <v>180</v>
      </c>
      <c r="CR17" s="166" t="s">
        <v>181</v>
      </c>
      <c r="CS17" s="65" t="s">
        <v>146</v>
      </c>
      <c r="CT17" s="65"/>
      <c r="CU17" s="65"/>
      <c r="CV17" s="65"/>
      <c r="CW17" s="65" t="s">
        <v>147</v>
      </c>
      <c r="CX17" s="65"/>
      <c r="CY17" s="65"/>
      <c r="CZ17" s="65"/>
      <c r="DA17" s="135" t="s">
        <v>46</v>
      </c>
      <c r="DB17" s="166" t="s">
        <v>180</v>
      </c>
      <c r="DC17" s="166" t="s">
        <v>181</v>
      </c>
      <c r="DD17" s="18" t="s">
        <v>148</v>
      </c>
      <c r="DE17" s="18"/>
      <c r="DF17" s="18"/>
      <c r="DG17" s="18"/>
      <c r="DH17" s="18" t="s">
        <v>149</v>
      </c>
      <c r="DI17" s="18"/>
      <c r="DJ17" s="18"/>
      <c r="DK17" s="18"/>
    </row>
    <row r="18" spans="1:115" ht="12.75">
      <c r="A18" s="277" t="s">
        <v>64</v>
      </c>
      <c r="B18" s="288" t="s">
        <v>65</v>
      </c>
      <c r="C18" s="286">
        <v>104758</v>
      </c>
      <c r="D18" s="288">
        <v>107715</v>
      </c>
      <c r="E18" s="288">
        <v>106000</v>
      </c>
      <c r="F18" s="324">
        <f t="shared" si="12"/>
        <v>98.40783549180708</v>
      </c>
      <c r="G18" s="286">
        <v>35407</v>
      </c>
      <c r="H18" s="288">
        <v>36633</v>
      </c>
      <c r="I18" s="288">
        <v>36633</v>
      </c>
      <c r="J18" s="324">
        <f t="shared" si="13"/>
        <v>100</v>
      </c>
      <c r="K18" s="277" t="s">
        <v>64</v>
      </c>
      <c r="L18" s="288" t="s">
        <v>65</v>
      </c>
      <c r="M18" s="286">
        <v>28112</v>
      </c>
      <c r="N18" s="288">
        <v>31462</v>
      </c>
      <c r="O18" s="288">
        <v>32131</v>
      </c>
      <c r="P18" s="324">
        <f t="shared" si="14"/>
        <v>102.12637467421015</v>
      </c>
      <c r="Q18" s="325">
        <v>559</v>
      </c>
      <c r="R18" s="326">
        <v>0</v>
      </c>
      <c r="S18" s="326">
        <v>0</v>
      </c>
      <c r="T18" s="327">
        <v>0</v>
      </c>
      <c r="U18" s="328">
        <v>129</v>
      </c>
      <c r="V18" s="288" t="s">
        <v>64</v>
      </c>
      <c r="W18" s="288" t="s">
        <v>65</v>
      </c>
      <c r="X18" s="329">
        <f t="shared" si="0"/>
        <v>27553</v>
      </c>
      <c r="Y18" s="329">
        <f t="shared" si="1"/>
        <v>31462</v>
      </c>
      <c r="Z18" s="330">
        <f t="shared" si="15"/>
        <v>32002</v>
      </c>
      <c r="AA18" s="324">
        <f t="shared" si="16"/>
        <v>101.71635623927277</v>
      </c>
      <c r="AB18" s="278">
        <f t="shared" si="17"/>
        <v>0</v>
      </c>
      <c r="AC18" s="288">
        <v>995</v>
      </c>
      <c r="AD18" s="288">
        <v>995</v>
      </c>
      <c r="AE18" s="324">
        <f t="shared" si="27"/>
        <v>100</v>
      </c>
      <c r="AF18" s="288" t="s">
        <v>64</v>
      </c>
      <c r="AG18" s="288" t="s">
        <v>65</v>
      </c>
      <c r="AH18" s="286">
        <v>0</v>
      </c>
      <c r="AI18" s="288">
        <v>0</v>
      </c>
      <c r="AJ18" s="288">
        <v>0</v>
      </c>
      <c r="AK18" s="279">
        <v>0</v>
      </c>
      <c r="AL18" s="286">
        <v>0</v>
      </c>
      <c r="AM18" s="288">
        <v>995</v>
      </c>
      <c r="AN18" s="329">
        <f t="shared" si="18"/>
        <v>995</v>
      </c>
      <c r="AO18" s="324">
        <f t="shared" si="28"/>
        <v>100</v>
      </c>
      <c r="AP18" s="288" t="s">
        <v>64</v>
      </c>
      <c r="AQ18" s="288" t="s">
        <v>65</v>
      </c>
      <c r="AR18" s="286">
        <v>80</v>
      </c>
      <c r="AS18" s="288">
        <v>2460</v>
      </c>
      <c r="AT18" s="288">
        <v>2457</v>
      </c>
      <c r="AU18" s="324">
        <f t="shared" si="29"/>
        <v>99.8780487804878</v>
      </c>
      <c r="AV18" s="286">
        <v>0</v>
      </c>
      <c r="AW18" s="288">
        <v>0</v>
      </c>
      <c r="AX18" s="288">
        <v>0</v>
      </c>
      <c r="AY18" s="331">
        <v>0</v>
      </c>
      <c r="AZ18" s="288" t="s">
        <v>64</v>
      </c>
      <c r="BA18" s="288" t="s">
        <v>65</v>
      </c>
      <c r="BB18" s="286">
        <v>0</v>
      </c>
      <c r="BC18" s="288">
        <v>345</v>
      </c>
      <c r="BD18" s="288">
        <v>345</v>
      </c>
      <c r="BE18" s="324">
        <f t="shared" si="19"/>
        <v>100</v>
      </c>
      <c r="BF18" s="329">
        <f t="shared" si="3"/>
        <v>168357</v>
      </c>
      <c r="BG18" s="329">
        <f t="shared" si="4"/>
        <v>179610</v>
      </c>
      <c r="BH18" s="329">
        <f t="shared" si="5"/>
        <v>178561</v>
      </c>
      <c r="BI18" s="324">
        <f t="shared" si="20"/>
        <v>99.41595679527866</v>
      </c>
      <c r="BJ18" s="288" t="s">
        <v>64</v>
      </c>
      <c r="BK18" s="288" t="s">
        <v>65</v>
      </c>
      <c r="BL18" s="329">
        <f t="shared" si="6"/>
        <v>168357</v>
      </c>
      <c r="BM18" s="329">
        <f t="shared" si="7"/>
        <v>179265</v>
      </c>
      <c r="BN18" s="329">
        <f t="shared" si="8"/>
        <v>178216</v>
      </c>
      <c r="BO18" s="324">
        <f t="shared" si="21"/>
        <v>99.4148327894458</v>
      </c>
      <c r="BP18" s="329">
        <f t="shared" si="9"/>
        <v>0</v>
      </c>
      <c r="BQ18" s="329">
        <f t="shared" si="10"/>
        <v>345</v>
      </c>
      <c r="BR18" s="329">
        <f t="shared" si="11"/>
        <v>345</v>
      </c>
      <c r="BS18" s="324">
        <f t="shared" si="22"/>
        <v>100</v>
      </c>
      <c r="BT18" s="135" t="s">
        <v>43</v>
      </c>
      <c r="BU18" s="166" t="s">
        <v>182</v>
      </c>
      <c r="BV18" s="167" t="s">
        <v>183</v>
      </c>
      <c r="BW18" s="63" t="s">
        <v>132</v>
      </c>
      <c r="BX18" s="64"/>
      <c r="BY18" s="64"/>
      <c r="BZ18" s="65"/>
      <c r="CA18" s="63" t="s">
        <v>133</v>
      </c>
      <c r="CB18" s="64"/>
      <c r="CC18" s="64"/>
      <c r="CD18" s="65"/>
      <c r="CE18" s="135" t="s">
        <v>43</v>
      </c>
      <c r="CF18" s="166" t="s">
        <v>182</v>
      </c>
      <c r="CG18" s="167" t="s">
        <v>183</v>
      </c>
      <c r="CH18" s="16" t="s">
        <v>134</v>
      </c>
      <c r="CI18" s="17"/>
      <c r="CJ18" s="17"/>
      <c r="CK18" s="18"/>
      <c r="CL18" s="63" t="s">
        <v>169</v>
      </c>
      <c r="CM18" s="64"/>
      <c r="CN18" s="64"/>
      <c r="CO18" s="65"/>
      <c r="CP18" s="135" t="s">
        <v>43</v>
      </c>
      <c r="CQ18" s="166" t="s">
        <v>182</v>
      </c>
      <c r="CR18" s="167" t="s">
        <v>183</v>
      </c>
      <c r="CS18" s="16" t="s">
        <v>0</v>
      </c>
      <c r="CT18" s="17"/>
      <c r="CU18" s="17"/>
      <c r="CV18" s="18"/>
      <c r="CW18" s="16" t="s">
        <v>41</v>
      </c>
      <c r="CX18" s="17"/>
      <c r="CY18" s="17"/>
      <c r="CZ18" s="18"/>
      <c r="DA18" s="135" t="s">
        <v>43</v>
      </c>
      <c r="DB18" s="166" t="s">
        <v>182</v>
      </c>
      <c r="DC18" s="167" t="s">
        <v>183</v>
      </c>
      <c r="DD18" s="63" t="s">
        <v>135</v>
      </c>
      <c r="DE18" s="64"/>
      <c r="DF18" s="64"/>
      <c r="DG18" s="65"/>
      <c r="DH18" s="63" t="s">
        <v>1</v>
      </c>
      <c r="DI18" s="64"/>
      <c r="DJ18" s="64"/>
      <c r="DK18" s="65"/>
    </row>
    <row r="19" spans="1:115" ht="12.75">
      <c r="A19" s="277" t="s">
        <v>66</v>
      </c>
      <c r="B19" s="288" t="s">
        <v>67</v>
      </c>
      <c r="C19" s="286">
        <v>102789</v>
      </c>
      <c r="D19" s="288">
        <v>110372</v>
      </c>
      <c r="E19" s="288">
        <v>109537</v>
      </c>
      <c r="F19" s="324">
        <f t="shared" si="12"/>
        <v>99.24346754611678</v>
      </c>
      <c r="G19" s="286">
        <v>34821</v>
      </c>
      <c r="H19" s="288">
        <v>37140</v>
      </c>
      <c r="I19" s="288">
        <v>37028</v>
      </c>
      <c r="J19" s="324">
        <f t="shared" si="13"/>
        <v>99.69843834141088</v>
      </c>
      <c r="K19" s="277" t="s">
        <v>66</v>
      </c>
      <c r="L19" s="288" t="s">
        <v>67</v>
      </c>
      <c r="M19" s="286">
        <v>42230</v>
      </c>
      <c r="N19" s="288">
        <v>45039</v>
      </c>
      <c r="O19" s="288">
        <v>44888</v>
      </c>
      <c r="P19" s="324">
        <f t="shared" si="14"/>
        <v>99.664735007438</v>
      </c>
      <c r="Q19" s="325">
        <v>84</v>
      </c>
      <c r="R19" s="326">
        <v>0</v>
      </c>
      <c r="S19" s="326">
        <v>0</v>
      </c>
      <c r="T19" s="327">
        <v>0</v>
      </c>
      <c r="U19" s="328">
        <v>0</v>
      </c>
      <c r="V19" s="288" t="s">
        <v>66</v>
      </c>
      <c r="W19" s="288" t="s">
        <v>67</v>
      </c>
      <c r="X19" s="329">
        <f t="shared" si="0"/>
        <v>42146</v>
      </c>
      <c r="Y19" s="329">
        <f t="shared" si="1"/>
        <v>45039</v>
      </c>
      <c r="Z19" s="330">
        <f t="shared" si="15"/>
        <v>44888</v>
      </c>
      <c r="AA19" s="324">
        <f t="shared" si="16"/>
        <v>99.664735007438</v>
      </c>
      <c r="AB19" s="278">
        <f t="shared" si="17"/>
        <v>0</v>
      </c>
      <c r="AC19" s="288">
        <v>824</v>
      </c>
      <c r="AD19" s="288">
        <v>821</v>
      </c>
      <c r="AE19" s="324">
        <f t="shared" si="27"/>
        <v>99.63592233009709</v>
      </c>
      <c r="AF19" s="288" t="s">
        <v>66</v>
      </c>
      <c r="AG19" s="288" t="s">
        <v>67</v>
      </c>
      <c r="AH19" s="286">
        <v>0</v>
      </c>
      <c r="AI19" s="288">
        <v>0</v>
      </c>
      <c r="AJ19" s="288">
        <v>0</v>
      </c>
      <c r="AK19" s="279">
        <v>0</v>
      </c>
      <c r="AL19" s="286">
        <v>0</v>
      </c>
      <c r="AM19" s="288">
        <v>824</v>
      </c>
      <c r="AN19" s="329">
        <f t="shared" si="18"/>
        <v>821</v>
      </c>
      <c r="AO19" s="324">
        <f t="shared" si="28"/>
        <v>99.63592233009709</v>
      </c>
      <c r="AP19" s="288" t="s">
        <v>66</v>
      </c>
      <c r="AQ19" s="288" t="s">
        <v>67</v>
      </c>
      <c r="AR19" s="286">
        <v>0</v>
      </c>
      <c r="AS19" s="288">
        <v>2142</v>
      </c>
      <c r="AT19" s="288">
        <v>2142</v>
      </c>
      <c r="AU19" s="324">
        <f t="shared" si="29"/>
        <v>100</v>
      </c>
      <c r="AV19" s="286">
        <v>0</v>
      </c>
      <c r="AW19" s="288">
        <v>0</v>
      </c>
      <c r="AX19" s="288">
        <v>0</v>
      </c>
      <c r="AY19" s="331">
        <v>0</v>
      </c>
      <c r="AZ19" s="288" t="s">
        <v>66</v>
      </c>
      <c r="BA19" s="288" t="s">
        <v>67</v>
      </c>
      <c r="BB19" s="286">
        <v>116</v>
      </c>
      <c r="BC19" s="288">
        <v>2384</v>
      </c>
      <c r="BD19" s="288">
        <v>2384</v>
      </c>
      <c r="BE19" s="324">
        <f t="shared" si="19"/>
        <v>100</v>
      </c>
      <c r="BF19" s="329">
        <f t="shared" si="3"/>
        <v>179956</v>
      </c>
      <c r="BG19" s="329">
        <f t="shared" si="4"/>
        <v>197901</v>
      </c>
      <c r="BH19" s="329">
        <f t="shared" si="5"/>
        <v>196800</v>
      </c>
      <c r="BI19" s="324">
        <f t="shared" si="20"/>
        <v>99.44366122455168</v>
      </c>
      <c r="BJ19" s="288" t="s">
        <v>66</v>
      </c>
      <c r="BK19" s="288" t="s">
        <v>67</v>
      </c>
      <c r="BL19" s="329">
        <f t="shared" si="6"/>
        <v>179840</v>
      </c>
      <c r="BM19" s="329">
        <f t="shared" si="7"/>
        <v>195517</v>
      </c>
      <c r="BN19" s="329">
        <f t="shared" si="8"/>
        <v>194416</v>
      </c>
      <c r="BO19" s="324">
        <f t="shared" si="21"/>
        <v>99.43687761166548</v>
      </c>
      <c r="BP19" s="329">
        <f t="shared" si="9"/>
        <v>116</v>
      </c>
      <c r="BQ19" s="329">
        <f t="shared" si="10"/>
        <v>2384</v>
      </c>
      <c r="BR19" s="329">
        <f t="shared" si="11"/>
        <v>2384</v>
      </c>
      <c r="BS19" s="324">
        <f t="shared" si="22"/>
        <v>100</v>
      </c>
      <c r="BT19" s="135" t="s">
        <v>44</v>
      </c>
      <c r="BU19" s="166" t="s">
        <v>43</v>
      </c>
      <c r="BV19" s="167" t="s">
        <v>184</v>
      </c>
      <c r="BW19" s="21" t="s">
        <v>154</v>
      </c>
      <c r="BX19" s="21" t="s">
        <v>155</v>
      </c>
      <c r="BY19" s="21" t="s">
        <v>220</v>
      </c>
      <c r="BZ19" s="21" t="s">
        <v>221</v>
      </c>
      <c r="CA19" s="21" t="s">
        <v>154</v>
      </c>
      <c r="CB19" s="21" t="s">
        <v>155</v>
      </c>
      <c r="CC19" s="21" t="s">
        <v>220</v>
      </c>
      <c r="CD19" s="21" t="s">
        <v>221</v>
      </c>
      <c r="CE19" s="135" t="s">
        <v>44</v>
      </c>
      <c r="CF19" s="166" t="s">
        <v>43</v>
      </c>
      <c r="CG19" s="167" t="s">
        <v>184</v>
      </c>
      <c r="CH19" s="21" t="s">
        <v>154</v>
      </c>
      <c r="CI19" s="21" t="s">
        <v>155</v>
      </c>
      <c r="CJ19" s="21" t="s">
        <v>220</v>
      </c>
      <c r="CK19" s="21" t="s">
        <v>221</v>
      </c>
      <c r="CL19" s="21" t="s">
        <v>154</v>
      </c>
      <c r="CM19" s="21" t="s">
        <v>155</v>
      </c>
      <c r="CN19" s="21" t="s">
        <v>220</v>
      </c>
      <c r="CO19" s="21" t="s">
        <v>221</v>
      </c>
      <c r="CP19" s="135" t="s">
        <v>44</v>
      </c>
      <c r="CQ19" s="166" t="s">
        <v>43</v>
      </c>
      <c r="CR19" s="167" t="s">
        <v>184</v>
      </c>
      <c r="CS19" s="21" t="s">
        <v>154</v>
      </c>
      <c r="CT19" s="21" t="s">
        <v>155</v>
      </c>
      <c r="CU19" s="21" t="s">
        <v>220</v>
      </c>
      <c r="CV19" s="21" t="s">
        <v>221</v>
      </c>
      <c r="CW19" s="21" t="s">
        <v>154</v>
      </c>
      <c r="CX19" s="21" t="s">
        <v>155</v>
      </c>
      <c r="CY19" s="21" t="s">
        <v>220</v>
      </c>
      <c r="CZ19" s="21" t="s">
        <v>221</v>
      </c>
      <c r="DA19" s="135" t="s">
        <v>44</v>
      </c>
      <c r="DB19" s="166" t="s">
        <v>43</v>
      </c>
      <c r="DC19" s="167" t="s">
        <v>184</v>
      </c>
      <c r="DD19" s="21" t="s">
        <v>154</v>
      </c>
      <c r="DE19" s="21" t="s">
        <v>155</v>
      </c>
      <c r="DF19" s="21" t="s">
        <v>220</v>
      </c>
      <c r="DG19" s="21" t="s">
        <v>221</v>
      </c>
      <c r="DH19" s="21" t="s">
        <v>154</v>
      </c>
      <c r="DI19" s="21" t="s">
        <v>155</v>
      </c>
      <c r="DJ19" s="21" t="s">
        <v>220</v>
      </c>
      <c r="DK19" s="21" t="s">
        <v>221</v>
      </c>
    </row>
    <row r="20" spans="1:115" ht="12.75">
      <c r="A20" s="277" t="s">
        <v>68</v>
      </c>
      <c r="B20" s="288" t="s">
        <v>69</v>
      </c>
      <c r="C20" s="286">
        <v>95524</v>
      </c>
      <c r="D20" s="288">
        <v>98523</v>
      </c>
      <c r="E20" s="288">
        <v>97489</v>
      </c>
      <c r="F20" s="324">
        <f t="shared" si="12"/>
        <v>98.95049886828457</v>
      </c>
      <c r="G20" s="286">
        <v>32397</v>
      </c>
      <c r="H20" s="288">
        <v>33326</v>
      </c>
      <c r="I20" s="288">
        <v>32861</v>
      </c>
      <c r="J20" s="324">
        <f t="shared" si="13"/>
        <v>98.60469303246714</v>
      </c>
      <c r="K20" s="277" t="s">
        <v>68</v>
      </c>
      <c r="L20" s="288" t="s">
        <v>69</v>
      </c>
      <c r="M20" s="286">
        <v>28362</v>
      </c>
      <c r="N20" s="288">
        <v>32847</v>
      </c>
      <c r="O20" s="288">
        <v>31942</v>
      </c>
      <c r="P20" s="324">
        <f t="shared" si="14"/>
        <v>97.24480165616343</v>
      </c>
      <c r="Q20" s="325">
        <v>210</v>
      </c>
      <c r="R20" s="326">
        <v>0</v>
      </c>
      <c r="S20" s="326">
        <v>0</v>
      </c>
      <c r="T20" s="327">
        <v>0</v>
      </c>
      <c r="U20" s="328">
        <v>0</v>
      </c>
      <c r="V20" s="288" t="s">
        <v>68</v>
      </c>
      <c r="W20" s="288" t="s">
        <v>69</v>
      </c>
      <c r="X20" s="329">
        <f t="shared" si="0"/>
        <v>28152</v>
      </c>
      <c r="Y20" s="329">
        <f t="shared" si="1"/>
        <v>32847</v>
      </c>
      <c r="Z20" s="330">
        <f t="shared" si="15"/>
        <v>31942</v>
      </c>
      <c r="AA20" s="324">
        <f t="shared" si="16"/>
        <v>97.24480165616343</v>
      </c>
      <c r="AB20" s="278">
        <f t="shared" si="17"/>
        <v>0</v>
      </c>
      <c r="AC20" s="288">
        <v>789</v>
      </c>
      <c r="AD20" s="288">
        <v>789</v>
      </c>
      <c r="AE20" s="324">
        <f t="shared" si="27"/>
        <v>100</v>
      </c>
      <c r="AF20" s="288" t="s">
        <v>68</v>
      </c>
      <c r="AG20" s="288" t="s">
        <v>69</v>
      </c>
      <c r="AH20" s="286">
        <v>0</v>
      </c>
      <c r="AI20" s="288">
        <v>0</v>
      </c>
      <c r="AJ20" s="288">
        <v>0</v>
      </c>
      <c r="AK20" s="279">
        <v>0</v>
      </c>
      <c r="AL20" s="286">
        <v>0</v>
      </c>
      <c r="AM20" s="288">
        <v>789</v>
      </c>
      <c r="AN20" s="329">
        <f t="shared" si="18"/>
        <v>789</v>
      </c>
      <c r="AO20" s="324">
        <f t="shared" si="28"/>
        <v>100</v>
      </c>
      <c r="AP20" s="288" t="s">
        <v>68</v>
      </c>
      <c r="AQ20" s="288" t="s">
        <v>69</v>
      </c>
      <c r="AR20" s="286">
        <v>0</v>
      </c>
      <c r="AS20" s="288">
        <v>2074</v>
      </c>
      <c r="AT20" s="288">
        <v>2066</v>
      </c>
      <c r="AU20" s="324">
        <f t="shared" si="29"/>
        <v>99.61427193828351</v>
      </c>
      <c r="AV20" s="286">
        <v>0</v>
      </c>
      <c r="AW20" s="288">
        <v>0</v>
      </c>
      <c r="AX20" s="288">
        <v>0</v>
      </c>
      <c r="AY20" s="331">
        <v>0</v>
      </c>
      <c r="AZ20" s="288" t="s">
        <v>68</v>
      </c>
      <c r="BA20" s="288" t="s">
        <v>69</v>
      </c>
      <c r="BB20" s="286">
        <v>225</v>
      </c>
      <c r="BC20" s="288">
        <v>392</v>
      </c>
      <c r="BD20" s="288">
        <v>392</v>
      </c>
      <c r="BE20" s="324">
        <f t="shared" si="19"/>
        <v>100</v>
      </c>
      <c r="BF20" s="329">
        <f t="shared" si="3"/>
        <v>156508</v>
      </c>
      <c r="BG20" s="329">
        <f t="shared" si="4"/>
        <v>167951</v>
      </c>
      <c r="BH20" s="329">
        <f t="shared" si="5"/>
        <v>165539</v>
      </c>
      <c r="BI20" s="324">
        <f t="shared" si="20"/>
        <v>98.56386684211466</v>
      </c>
      <c r="BJ20" s="288" t="s">
        <v>68</v>
      </c>
      <c r="BK20" s="288" t="s">
        <v>69</v>
      </c>
      <c r="BL20" s="329">
        <f t="shared" si="6"/>
        <v>156283</v>
      </c>
      <c r="BM20" s="329">
        <f t="shared" si="7"/>
        <v>167559</v>
      </c>
      <c r="BN20" s="329">
        <f t="shared" si="8"/>
        <v>165147</v>
      </c>
      <c r="BO20" s="324">
        <f t="shared" si="21"/>
        <v>98.56050704527958</v>
      </c>
      <c r="BP20" s="329">
        <f t="shared" si="9"/>
        <v>225</v>
      </c>
      <c r="BQ20" s="329">
        <f t="shared" si="10"/>
        <v>392</v>
      </c>
      <c r="BR20" s="329">
        <f t="shared" si="11"/>
        <v>392</v>
      </c>
      <c r="BS20" s="324">
        <f t="shared" si="22"/>
        <v>100</v>
      </c>
      <c r="BT20" s="137"/>
      <c r="BU20" s="168"/>
      <c r="BV20" s="169"/>
      <c r="BW20" s="22" t="s">
        <v>4</v>
      </c>
      <c r="BX20" s="22" t="s">
        <v>4</v>
      </c>
      <c r="BY20" s="22" t="s">
        <v>249</v>
      </c>
      <c r="BZ20" s="22" t="s">
        <v>222</v>
      </c>
      <c r="CA20" s="22" t="s">
        <v>4</v>
      </c>
      <c r="CB20" s="22" t="s">
        <v>4</v>
      </c>
      <c r="CC20" s="22" t="s">
        <v>249</v>
      </c>
      <c r="CD20" s="22" t="s">
        <v>222</v>
      </c>
      <c r="CE20" s="137"/>
      <c r="CF20" s="168"/>
      <c r="CG20" s="169"/>
      <c r="CH20" s="22" t="s">
        <v>4</v>
      </c>
      <c r="CI20" s="22" t="s">
        <v>4</v>
      </c>
      <c r="CJ20" s="22" t="s">
        <v>249</v>
      </c>
      <c r="CK20" s="22" t="s">
        <v>222</v>
      </c>
      <c r="CL20" s="22" t="s">
        <v>4</v>
      </c>
      <c r="CM20" s="22" t="s">
        <v>4</v>
      </c>
      <c r="CN20" s="22" t="s">
        <v>249</v>
      </c>
      <c r="CO20" s="22" t="s">
        <v>222</v>
      </c>
      <c r="CP20" s="137"/>
      <c r="CQ20" s="168"/>
      <c r="CR20" s="169"/>
      <c r="CS20" s="22" t="s">
        <v>4</v>
      </c>
      <c r="CT20" s="22" t="s">
        <v>4</v>
      </c>
      <c r="CU20" s="22" t="s">
        <v>249</v>
      </c>
      <c r="CV20" s="22" t="s">
        <v>222</v>
      </c>
      <c r="CW20" s="22" t="s">
        <v>4</v>
      </c>
      <c r="CX20" s="22" t="s">
        <v>4</v>
      </c>
      <c r="CY20" s="22" t="s">
        <v>249</v>
      </c>
      <c r="CZ20" s="22" t="s">
        <v>222</v>
      </c>
      <c r="DA20" s="137"/>
      <c r="DB20" s="168"/>
      <c r="DC20" s="169"/>
      <c r="DD20" s="22" t="s">
        <v>4</v>
      </c>
      <c r="DE20" s="22" t="s">
        <v>4</v>
      </c>
      <c r="DF20" s="22" t="s">
        <v>249</v>
      </c>
      <c r="DG20" s="22" t="s">
        <v>222</v>
      </c>
      <c r="DH20" s="22" t="s">
        <v>4</v>
      </c>
      <c r="DI20" s="22" t="s">
        <v>4</v>
      </c>
      <c r="DJ20" s="22" t="s">
        <v>249</v>
      </c>
      <c r="DK20" s="22" t="s">
        <v>222</v>
      </c>
    </row>
    <row r="21" spans="1:115" ht="12.75">
      <c r="A21" s="311" t="s">
        <v>70</v>
      </c>
      <c r="B21" s="288" t="s">
        <v>236</v>
      </c>
      <c r="C21" s="286">
        <v>23207</v>
      </c>
      <c r="D21" s="288">
        <v>24100</v>
      </c>
      <c r="E21" s="288">
        <v>24038</v>
      </c>
      <c r="F21" s="324">
        <f t="shared" si="12"/>
        <v>99.74273858921163</v>
      </c>
      <c r="G21" s="286">
        <v>7826</v>
      </c>
      <c r="H21" s="288">
        <v>8095</v>
      </c>
      <c r="I21" s="288">
        <v>8071</v>
      </c>
      <c r="J21" s="324">
        <f t="shared" si="13"/>
        <v>99.70352069178506</v>
      </c>
      <c r="K21" s="311" t="s">
        <v>70</v>
      </c>
      <c r="L21" s="288" t="s">
        <v>236</v>
      </c>
      <c r="M21" s="286">
        <v>7061</v>
      </c>
      <c r="N21" s="288">
        <v>8956</v>
      </c>
      <c r="O21" s="288">
        <v>8767</v>
      </c>
      <c r="P21" s="324">
        <f t="shared" si="14"/>
        <v>97.88968289414917</v>
      </c>
      <c r="Q21" s="325">
        <v>192</v>
      </c>
      <c r="R21" s="326">
        <v>0</v>
      </c>
      <c r="S21" s="326">
        <v>0</v>
      </c>
      <c r="T21" s="327">
        <v>0</v>
      </c>
      <c r="U21" s="328">
        <v>0</v>
      </c>
      <c r="V21" s="287" t="s">
        <v>70</v>
      </c>
      <c r="W21" s="288" t="s">
        <v>236</v>
      </c>
      <c r="X21" s="329">
        <f t="shared" si="0"/>
        <v>6869</v>
      </c>
      <c r="Y21" s="329">
        <f t="shared" si="1"/>
        <v>8956</v>
      </c>
      <c r="Z21" s="330">
        <f t="shared" si="15"/>
        <v>8767</v>
      </c>
      <c r="AA21" s="324">
        <f t="shared" si="16"/>
        <v>97.88968289414917</v>
      </c>
      <c r="AB21" s="278">
        <f t="shared" si="17"/>
        <v>0</v>
      </c>
      <c r="AC21" s="288">
        <v>265</v>
      </c>
      <c r="AD21" s="288">
        <v>265</v>
      </c>
      <c r="AE21" s="324">
        <f t="shared" si="27"/>
        <v>100</v>
      </c>
      <c r="AF21" s="287" t="s">
        <v>70</v>
      </c>
      <c r="AG21" s="288" t="s">
        <v>236</v>
      </c>
      <c r="AH21" s="286">
        <v>0</v>
      </c>
      <c r="AI21" s="288">
        <v>0</v>
      </c>
      <c r="AJ21" s="288">
        <v>0</v>
      </c>
      <c r="AK21" s="279">
        <v>0</v>
      </c>
      <c r="AL21" s="286">
        <v>0</v>
      </c>
      <c r="AM21" s="288">
        <v>265</v>
      </c>
      <c r="AN21" s="329">
        <f t="shared" si="18"/>
        <v>265</v>
      </c>
      <c r="AO21" s="324">
        <f t="shared" si="28"/>
        <v>100</v>
      </c>
      <c r="AP21" s="287" t="s">
        <v>70</v>
      </c>
      <c r="AQ21" s="288" t="s">
        <v>236</v>
      </c>
      <c r="AR21" s="286">
        <v>0</v>
      </c>
      <c r="AS21" s="288">
        <v>83</v>
      </c>
      <c r="AT21" s="288">
        <v>83</v>
      </c>
      <c r="AU21" s="324">
        <f t="shared" si="29"/>
        <v>100</v>
      </c>
      <c r="AV21" s="286">
        <v>0</v>
      </c>
      <c r="AW21" s="288">
        <v>0</v>
      </c>
      <c r="AX21" s="288">
        <v>0</v>
      </c>
      <c r="AY21" s="331">
        <v>0</v>
      </c>
      <c r="AZ21" s="287" t="s">
        <v>70</v>
      </c>
      <c r="BA21" s="288" t="s">
        <v>236</v>
      </c>
      <c r="BB21" s="286">
        <v>0</v>
      </c>
      <c r="BC21" s="288">
        <v>226</v>
      </c>
      <c r="BD21" s="288">
        <v>226</v>
      </c>
      <c r="BE21" s="324">
        <f t="shared" si="19"/>
        <v>100</v>
      </c>
      <c r="BF21" s="329">
        <f t="shared" si="3"/>
        <v>38094</v>
      </c>
      <c r="BG21" s="329">
        <f t="shared" si="4"/>
        <v>41725</v>
      </c>
      <c r="BH21" s="329">
        <f t="shared" si="5"/>
        <v>41450</v>
      </c>
      <c r="BI21" s="324">
        <f t="shared" si="20"/>
        <v>99.34092270820851</v>
      </c>
      <c r="BJ21" s="287" t="s">
        <v>70</v>
      </c>
      <c r="BK21" s="288" t="s">
        <v>236</v>
      </c>
      <c r="BL21" s="329">
        <f t="shared" si="6"/>
        <v>38094</v>
      </c>
      <c r="BM21" s="329">
        <f t="shared" si="7"/>
        <v>41499</v>
      </c>
      <c r="BN21" s="329">
        <f t="shared" si="8"/>
        <v>41224</v>
      </c>
      <c r="BO21" s="324">
        <f t="shared" si="21"/>
        <v>99.3373334297212</v>
      </c>
      <c r="BP21" s="329">
        <f t="shared" si="9"/>
        <v>0</v>
      </c>
      <c r="BQ21" s="329">
        <f t="shared" si="10"/>
        <v>226</v>
      </c>
      <c r="BR21" s="329">
        <f t="shared" si="11"/>
        <v>226</v>
      </c>
      <c r="BS21" s="324">
        <f t="shared" si="22"/>
        <v>100</v>
      </c>
      <c r="BT21" s="141"/>
      <c r="BU21" s="141"/>
      <c r="BV21" s="141"/>
      <c r="BW21" s="140"/>
      <c r="BX21" s="140"/>
      <c r="BY21" s="140"/>
      <c r="BZ21" s="140"/>
      <c r="CA21" s="140"/>
      <c r="CB21" s="140"/>
      <c r="CC21" s="140"/>
      <c r="CD21" s="140"/>
      <c r="CE21" s="141"/>
      <c r="CF21" s="141"/>
      <c r="CG21" s="141"/>
      <c r="CH21" s="140"/>
      <c r="CI21" s="140"/>
      <c r="CJ21" s="140"/>
      <c r="CK21" s="140"/>
      <c r="CL21" s="140"/>
      <c r="CM21" s="170"/>
      <c r="CN21" s="170"/>
      <c r="CO21" s="170"/>
      <c r="CP21" s="141"/>
      <c r="CQ21" s="141"/>
      <c r="CR21" s="141"/>
      <c r="CS21" s="140"/>
      <c r="CT21" s="140"/>
      <c r="CU21" s="140"/>
      <c r="CV21" s="170"/>
      <c r="CW21" s="170"/>
      <c r="CX21" s="170"/>
      <c r="CY21" s="170"/>
      <c r="CZ21" s="170"/>
      <c r="DA21" s="141"/>
      <c r="DB21" s="141"/>
      <c r="DC21" s="141"/>
      <c r="DD21" s="140"/>
      <c r="DE21" s="170"/>
      <c r="DF21" s="170"/>
      <c r="DG21" s="170"/>
      <c r="DH21" s="170"/>
      <c r="DI21" s="170"/>
      <c r="DJ21" s="170"/>
      <c r="DK21" s="170"/>
    </row>
    <row r="22" spans="1:115" ht="12.75">
      <c r="A22" s="311" t="s">
        <v>72</v>
      </c>
      <c r="B22" s="288" t="s">
        <v>73</v>
      </c>
      <c r="C22" s="286">
        <v>78961</v>
      </c>
      <c r="D22" s="288">
        <v>83850</v>
      </c>
      <c r="E22" s="288">
        <v>83173</v>
      </c>
      <c r="F22" s="324">
        <f t="shared" si="12"/>
        <v>99.19260584376863</v>
      </c>
      <c r="G22" s="286">
        <v>26950</v>
      </c>
      <c r="H22" s="288">
        <v>28688</v>
      </c>
      <c r="I22" s="288">
        <v>28220</v>
      </c>
      <c r="J22" s="324">
        <f t="shared" si="13"/>
        <v>98.36865588399331</v>
      </c>
      <c r="K22" s="311" t="s">
        <v>72</v>
      </c>
      <c r="L22" s="288" t="s">
        <v>73</v>
      </c>
      <c r="M22" s="286">
        <v>25410</v>
      </c>
      <c r="N22" s="288">
        <v>27865</v>
      </c>
      <c r="O22" s="288">
        <v>27841</v>
      </c>
      <c r="P22" s="324">
        <f t="shared" si="14"/>
        <v>99.91387044679706</v>
      </c>
      <c r="Q22" s="325">
        <v>862</v>
      </c>
      <c r="R22" s="326">
        <v>0</v>
      </c>
      <c r="S22" s="326">
        <v>0</v>
      </c>
      <c r="T22" s="327">
        <v>0</v>
      </c>
      <c r="U22" s="328">
        <v>0</v>
      </c>
      <c r="V22" s="287" t="s">
        <v>72</v>
      </c>
      <c r="W22" s="288" t="s">
        <v>73</v>
      </c>
      <c r="X22" s="329">
        <f t="shared" si="0"/>
        <v>24548</v>
      </c>
      <c r="Y22" s="329">
        <f t="shared" si="1"/>
        <v>27865</v>
      </c>
      <c r="Z22" s="330">
        <f t="shared" si="15"/>
        <v>27841</v>
      </c>
      <c r="AA22" s="324">
        <f t="shared" si="16"/>
        <v>99.91387044679706</v>
      </c>
      <c r="AB22" s="278">
        <f t="shared" si="17"/>
        <v>0</v>
      </c>
      <c r="AC22" s="288">
        <v>603</v>
      </c>
      <c r="AD22" s="288">
        <v>603</v>
      </c>
      <c r="AE22" s="324">
        <f t="shared" si="27"/>
        <v>100</v>
      </c>
      <c r="AF22" s="287" t="s">
        <v>72</v>
      </c>
      <c r="AG22" s="288" t="s">
        <v>73</v>
      </c>
      <c r="AH22" s="286">
        <v>0</v>
      </c>
      <c r="AI22" s="288">
        <v>0</v>
      </c>
      <c r="AJ22" s="288">
        <v>0</v>
      </c>
      <c r="AK22" s="279">
        <v>0</v>
      </c>
      <c r="AL22" s="286">
        <v>0</v>
      </c>
      <c r="AM22" s="288">
        <v>603</v>
      </c>
      <c r="AN22" s="329">
        <f t="shared" si="18"/>
        <v>603</v>
      </c>
      <c r="AO22" s="324">
        <f t="shared" si="28"/>
        <v>100</v>
      </c>
      <c r="AP22" s="287" t="s">
        <v>72</v>
      </c>
      <c r="AQ22" s="288" t="s">
        <v>73</v>
      </c>
      <c r="AR22" s="286">
        <v>258</v>
      </c>
      <c r="AS22" s="288">
        <v>2219</v>
      </c>
      <c r="AT22" s="288">
        <v>2219</v>
      </c>
      <c r="AU22" s="324">
        <f t="shared" si="29"/>
        <v>100</v>
      </c>
      <c r="AV22" s="286">
        <v>0</v>
      </c>
      <c r="AW22" s="288">
        <v>256</v>
      </c>
      <c r="AX22" s="288">
        <v>256</v>
      </c>
      <c r="AY22" s="324">
        <f>AX22/AW22*100</f>
        <v>100</v>
      </c>
      <c r="AZ22" s="287" t="s">
        <v>72</v>
      </c>
      <c r="BA22" s="288" t="s">
        <v>73</v>
      </c>
      <c r="BB22" s="286">
        <v>0</v>
      </c>
      <c r="BC22" s="288">
        <v>240</v>
      </c>
      <c r="BD22" s="288">
        <v>240</v>
      </c>
      <c r="BE22" s="324">
        <f t="shared" si="19"/>
        <v>100</v>
      </c>
      <c r="BF22" s="329">
        <f t="shared" si="3"/>
        <v>131579</v>
      </c>
      <c r="BG22" s="329">
        <f t="shared" si="4"/>
        <v>143721</v>
      </c>
      <c r="BH22" s="329">
        <f t="shared" si="5"/>
        <v>142552</v>
      </c>
      <c r="BI22" s="324">
        <f t="shared" si="20"/>
        <v>99.18661851782272</v>
      </c>
      <c r="BJ22" s="287" t="s">
        <v>72</v>
      </c>
      <c r="BK22" s="288" t="s">
        <v>73</v>
      </c>
      <c r="BL22" s="329">
        <f t="shared" si="6"/>
        <v>131579</v>
      </c>
      <c r="BM22" s="329">
        <f t="shared" si="7"/>
        <v>143225</v>
      </c>
      <c r="BN22" s="329">
        <f t="shared" si="8"/>
        <v>142056</v>
      </c>
      <c r="BO22" s="324">
        <f t="shared" si="21"/>
        <v>99.18380171059522</v>
      </c>
      <c r="BP22" s="329">
        <f t="shared" si="9"/>
        <v>0</v>
      </c>
      <c r="BQ22" s="329">
        <f t="shared" si="10"/>
        <v>496</v>
      </c>
      <c r="BR22" s="329">
        <f t="shared" si="11"/>
        <v>496</v>
      </c>
      <c r="BS22" s="324">
        <f t="shared" si="22"/>
        <v>100</v>
      </c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72"/>
      <c r="CN22" s="172"/>
      <c r="CO22" s="172"/>
      <c r="CP22" s="141"/>
      <c r="CQ22" s="141"/>
      <c r="CR22" s="141"/>
      <c r="CS22" s="141"/>
      <c r="CT22" s="141"/>
      <c r="CU22" s="141"/>
      <c r="CV22" s="172"/>
      <c r="CW22" s="172"/>
      <c r="CX22" s="172"/>
      <c r="CY22" s="172"/>
      <c r="CZ22" s="172"/>
      <c r="DA22" s="141"/>
      <c r="DB22" s="141"/>
      <c r="DC22" s="141"/>
      <c r="DD22" s="141"/>
      <c r="DE22" s="172"/>
      <c r="DF22" s="172"/>
      <c r="DG22" s="172"/>
      <c r="DH22" s="172"/>
      <c r="DI22" s="172"/>
      <c r="DJ22" s="172"/>
      <c r="DK22" s="172"/>
    </row>
    <row r="23" spans="1:115" ht="12.75">
      <c r="A23" s="311" t="s">
        <v>74</v>
      </c>
      <c r="B23" s="288" t="s">
        <v>75</v>
      </c>
      <c r="C23" s="286">
        <v>91442</v>
      </c>
      <c r="D23" s="288">
        <v>97863</v>
      </c>
      <c r="E23" s="288">
        <v>97242</v>
      </c>
      <c r="F23" s="324">
        <f t="shared" si="12"/>
        <v>99.36543944085099</v>
      </c>
      <c r="G23" s="286">
        <v>31102</v>
      </c>
      <c r="H23" s="288">
        <v>32997</v>
      </c>
      <c r="I23" s="288">
        <v>32904</v>
      </c>
      <c r="J23" s="324">
        <f t="shared" si="13"/>
        <v>99.71815619601782</v>
      </c>
      <c r="K23" s="311" t="s">
        <v>74</v>
      </c>
      <c r="L23" s="288" t="s">
        <v>75</v>
      </c>
      <c r="M23" s="286">
        <v>26395</v>
      </c>
      <c r="N23" s="288">
        <v>31016</v>
      </c>
      <c r="O23" s="288">
        <v>29727</v>
      </c>
      <c r="P23" s="324">
        <f t="shared" si="14"/>
        <v>95.84408047459377</v>
      </c>
      <c r="Q23" s="325">
        <v>443</v>
      </c>
      <c r="R23" s="326">
        <v>0</v>
      </c>
      <c r="S23" s="326">
        <v>0</v>
      </c>
      <c r="T23" s="327">
        <v>0</v>
      </c>
      <c r="U23" s="328">
        <v>0</v>
      </c>
      <c r="V23" s="287" t="s">
        <v>74</v>
      </c>
      <c r="W23" s="288" t="s">
        <v>75</v>
      </c>
      <c r="X23" s="329">
        <f t="shared" si="0"/>
        <v>25952</v>
      </c>
      <c r="Y23" s="329">
        <f t="shared" si="1"/>
        <v>31016</v>
      </c>
      <c r="Z23" s="330">
        <f t="shared" si="15"/>
        <v>29727</v>
      </c>
      <c r="AA23" s="324">
        <f t="shared" si="16"/>
        <v>95.84408047459377</v>
      </c>
      <c r="AB23" s="278">
        <f t="shared" si="17"/>
        <v>0</v>
      </c>
      <c r="AC23" s="288">
        <v>738</v>
      </c>
      <c r="AD23" s="288">
        <v>738</v>
      </c>
      <c r="AE23" s="324">
        <f t="shared" si="27"/>
        <v>100</v>
      </c>
      <c r="AF23" s="287" t="s">
        <v>74</v>
      </c>
      <c r="AG23" s="288" t="s">
        <v>75</v>
      </c>
      <c r="AH23" s="286">
        <v>0</v>
      </c>
      <c r="AI23" s="288">
        <v>0</v>
      </c>
      <c r="AJ23" s="288">
        <v>0</v>
      </c>
      <c r="AK23" s="279">
        <v>0</v>
      </c>
      <c r="AL23" s="286">
        <v>0</v>
      </c>
      <c r="AM23" s="288">
        <v>738</v>
      </c>
      <c r="AN23" s="329">
        <f t="shared" si="18"/>
        <v>738</v>
      </c>
      <c r="AO23" s="324">
        <f t="shared" si="28"/>
        <v>100</v>
      </c>
      <c r="AP23" s="287" t="s">
        <v>74</v>
      </c>
      <c r="AQ23" s="288" t="s">
        <v>75</v>
      </c>
      <c r="AR23" s="286">
        <v>0</v>
      </c>
      <c r="AS23" s="288">
        <v>1959</v>
      </c>
      <c r="AT23" s="288">
        <v>1959</v>
      </c>
      <c r="AU23" s="324">
        <f t="shared" si="29"/>
        <v>100</v>
      </c>
      <c r="AV23" s="286">
        <v>0</v>
      </c>
      <c r="AW23" s="288">
        <v>56</v>
      </c>
      <c r="AX23" s="288">
        <v>56</v>
      </c>
      <c r="AY23" s="324">
        <f>AX23/AW23*100</f>
        <v>100</v>
      </c>
      <c r="AZ23" s="287" t="s">
        <v>74</v>
      </c>
      <c r="BA23" s="288" t="s">
        <v>75</v>
      </c>
      <c r="BB23" s="286">
        <v>145</v>
      </c>
      <c r="BC23" s="288">
        <v>1449</v>
      </c>
      <c r="BD23" s="288">
        <v>1272</v>
      </c>
      <c r="BE23" s="324">
        <f t="shared" si="19"/>
        <v>87.78467908902692</v>
      </c>
      <c r="BF23" s="329">
        <f t="shared" si="3"/>
        <v>149084</v>
      </c>
      <c r="BG23" s="329">
        <f t="shared" si="4"/>
        <v>166078</v>
      </c>
      <c r="BH23" s="329">
        <f t="shared" si="5"/>
        <v>163898</v>
      </c>
      <c r="BI23" s="324">
        <f t="shared" si="20"/>
        <v>98.68736376883152</v>
      </c>
      <c r="BJ23" s="287" t="s">
        <v>74</v>
      </c>
      <c r="BK23" s="288" t="s">
        <v>75</v>
      </c>
      <c r="BL23" s="329">
        <f t="shared" si="6"/>
        <v>148939</v>
      </c>
      <c r="BM23" s="329">
        <f t="shared" si="7"/>
        <v>164573</v>
      </c>
      <c r="BN23" s="329">
        <f t="shared" si="8"/>
        <v>162570</v>
      </c>
      <c r="BO23" s="324">
        <f t="shared" si="21"/>
        <v>98.7829109270658</v>
      </c>
      <c r="BP23" s="329">
        <f t="shared" si="9"/>
        <v>145</v>
      </c>
      <c r="BQ23" s="329">
        <f t="shared" si="10"/>
        <v>1505</v>
      </c>
      <c r="BR23" s="329">
        <f t="shared" si="11"/>
        <v>1328</v>
      </c>
      <c r="BS23" s="324">
        <f t="shared" si="22"/>
        <v>88.23920265780731</v>
      </c>
      <c r="BT23" s="135">
        <v>8</v>
      </c>
      <c r="BU23" s="135" t="s">
        <v>35</v>
      </c>
      <c r="BV23" s="141" t="s">
        <v>188</v>
      </c>
      <c r="BW23" s="141">
        <v>48254</v>
      </c>
      <c r="BX23" s="141">
        <v>47545</v>
      </c>
      <c r="BY23" s="141">
        <v>46585</v>
      </c>
      <c r="BZ23" s="212">
        <f>BY23/BX23*100</f>
        <v>97.98086023766957</v>
      </c>
      <c r="CA23" s="141">
        <v>16518</v>
      </c>
      <c r="CB23" s="141">
        <v>16067</v>
      </c>
      <c r="CC23" s="141">
        <v>15785</v>
      </c>
      <c r="CD23" s="212">
        <f>CC23/CB23*100</f>
        <v>98.2448496919151</v>
      </c>
      <c r="CE23" s="135">
        <v>8</v>
      </c>
      <c r="CF23" s="135" t="s">
        <v>35</v>
      </c>
      <c r="CG23" s="141" t="s">
        <v>188</v>
      </c>
      <c r="CH23" s="141">
        <v>11976</v>
      </c>
      <c r="CI23" s="141">
        <v>9387</v>
      </c>
      <c r="CJ23" s="141">
        <v>7586</v>
      </c>
      <c r="CK23" s="212">
        <f>CJ23/CI23*100</f>
        <v>80.81389155214659</v>
      </c>
      <c r="CL23" s="141">
        <v>0</v>
      </c>
      <c r="CM23" s="141">
        <v>0</v>
      </c>
      <c r="CN23" s="141">
        <v>0</v>
      </c>
      <c r="CO23" s="216">
        <v>0</v>
      </c>
      <c r="CP23" s="135">
        <v>8</v>
      </c>
      <c r="CQ23" s="135" t="s">
        <v>35</v>
      </c>
      <c r="CR23" s="141" t="s">
        <v>188</v>
      </c>
      <c r="CS23" s="141">
        <v>0</v>
      </c>
      <c r="CT23" s="141">
        <v>0</v>
      </c>
      <c r="CU23" s="141">
        <v>0</v>
      </c>
      <c r="CV23" s="216">
        <v>0</v>
      </c>
      <c r="CW23" s="141">
        <v>0</v>
      </c>
      <c r="CX23" s="141">
        <v>0</v>
      </c>
      <c r="CY23" s="141">
        <v>0</v>
      </c>
      <c r="CZ23" s="216">
        <v>0</v>
      </c>
      <c r="DA23" s="135">
        <v>8</v>
      </c>
      <c r="DB23" s="135" t="s">
        <v>35</v>
      </c>
      <c r="DC23" s="141" t="s">
        <v>188</v>
      </c>
      <c r="DD23" s="141">
        <v>0</v>
      </c>
      <c r="DE23" s="141">
        <v>159</v>
      </c>
      <c r="DF23" s="141">
        <v>346</v>
      </c>
      <c r="DG23" s="212">
        <f>DF23/DE23*100</f>
        <v>217.61006289308176</v>
      </c>
      <c r="DH23" s="171">
        <f aca="true" t="shared" si="30" ref="DH23:DJ41">BW23+CA23+CH23+CL23+CS23+CW23+DD23</f>
        <v>76748</v>
      </c>
      <c r="DI23" s="171">
        <f t="shared" si="30"/>
        <v>73158</v>
      </c>
      <c r="DJ23" s="171">
        <f t="shared" si="30"/>
        <v>70302</v>
      </c>
      <c r="DK23" s="212">
        <f>DJ23/DI23*100</f>
        <v>96.09612072500614</v>
      </c>
    </row>
    <row r="24" spans="1:115" ht="12.75">
      <c r="A24" s="311" t="s">
        <v>76</v>
      </c>
      <c r="B24" s="288" t="s">
        <v>77</v>
      </c>
      <c r="C24" s="286">
        <v>153350</v>
      </c>
      <c r="D24" s="288">
        <v>164460</v>
      </c>
      <c r="E24" s="288">
        <v>162881</v>
      </c>
      <c r="F24" s="324">
        <f t="shared" si="12"/>
        <v>99.03988811869148</v>
      </c>
      <c r="G24" s="286">
        <v>51654</v>
      </c>
      <c r="H24" s="288">
        <v>54734</v>
      </c>
      <c r="I24" s="288">
        <v>53919</v>
      </c>
      <c r="J24" s="324">
        <f t="shared" si="13"/>
        <v>98.51098037782731</v>
      </c>
      <c r="K24" s="311" t="s">
        <v>76</v>
      </c>
      <c r="L24" s="288" t="s">
        <v>77</v>
      </c>
      <c r="M24" s="286">
        <v>35858</v>
      </c>
      <c r="N24" s="288">
        <v>41080</v>
      </c>
      <c r="O24" s="288">
        <v>39671</v>
      </c>
      <c r="P24" s="324">
        <f t="shared" si="14"/>
        <v>96.5701071080818</v>
      </c>
      <c r="Q24" s="325">
        <v>411</v>
      </c>
      <c r="R24" s="326">
        <v>0</v>
      </c>
      <c r="S24" s="326">
        <v>0</v>
      </c>
      <c r="T24" s="327">
        <v>0</v>
      </c>
      <c r="U24" s="328">
        <v>0</v>
      </c>
      <c r="V24" s="287" t="s">
        <v>76</v>
      </c>
      <c r="W24" s="288" t="s">
        <v>77</v>
      </c>
      <c r="X24" s="329">
        <f t="shared" si="0"/>
        <v>35447</v>
      </c>
      <c r="Y24" s="329">
        <f t="shared" si="1"/>
        <v>41080</v>
      </c>
      <c r="Z24" s="330">
        <f t="shared" si="15"/>
        <v>39671</v>
      </c>
      <c r="AA24" s="324">
        <f t="shared" si="16"/>
        <v>96.5701071080818</v>
      </c>
      <c r="AB24" s="278">
        <f t="shared" si="17"/>
        <v>0</v>
      </c>
      <c r="AC24" s="288">
        <v>1076</v>
      </c>
      <c r="AD24" s="288">
        <v>1075</v>
      </c>
      <c r="AE24" s="324">
        <f t="shared" si="27"/>
        <v>99.90706319702602</v>
      </c>
      <c r="AF24" s="287" t="s">
        <v>76</v>
      </c>
      <c r="AG24" s="288" t="s">
        <v>77</v>
      </c>
      <c r="AH24" s="286">
        <v>0</v>
      </c>
      <c r="AI24" s="288">
        <v>0</v>
      </c>
      <c r="AJ24" s="288">
        <v>0</v>
      </c>
      <c r="AK24" s="279">
        <v>0</v>
      </c>
      <c r="AL24" s="286">
        <v>0</v>
      </c>
      <c r="AM24" s="288">
        <v>1076</v>
      </c>
      <c r="AN24" s="329">
        <f t="shared" si="18"/>
        <v>1075</v>
      </c>
      <c r="AO24" s="324">
        <f t="shared" si="28"/>
        <v>99.90706319702602</v>
      </c>
      <c r="AP24" s="287" t="s">
        <v>76</v>
      </c>
      <c r="AQ24" s="288" t="s">
        <v>77</v>
      </c>
      <c r="AR24" s="286">
        <v>276</v>
      </c>
      <c r="AS24" s="288">
        <v>1305</v>
      </c>
      <c r="AT24" s="288">
        <v>1296</v>
      </c>
      <c r="AU24" s="324">
        <f t="shared" si="29"/>
        <v>99.3103448275862</v>
      </c>
      <c r="AV24" s="286">
        <v>0</v>
      </c>
      <c r="AW24" s="288">
        <v>719</v>
      </c>
      <c r="AX24" s="288">
        <v>719</v>
      </c>
      <c r="AY24" s="324">
        <f>AX24/AW24*100</f>
        <v>100</v>
      </c>
      <c r="AZ24" s="287" t="s">
        <v>76</v>
      </c>
      <c r="BA24" s="288" t="s">
        <v>77</v>
      </c>
      <c r="BB24" s="286">
        <v>0</v>
      </c>
      <c r="BC24" s="288">
        <v>2306</v>
      </c>
      <c r="BD24" s="288">
        <v>1968</v>
      </c>
      <c r="BE24" s="324">
        <f t="shared" si="19"/>
        <v>85.34258456201215</v>
      </c>
      <c r="BF24" s="329">
        <f t="shared" si="3"/>
        <v>241138</v>
      </c>
      <c r="BG24" s="329">
        <f t="shared" si="4"/>
        <v>265680</v>
      </c>
      <c r="BH24" s="329">
        <f t="shared" si="5"/>
        <v>261529</v>
      </c>
      <c r="BI24" s="324">
        <f t="shared" si="20"/>
        <v>98.4375940981632</v>
      </c>
      <c r="BJ24" s="287" t="s">
        <v>76</v>
      </c>
      <c r="BK24" s="288" t="s">
        <v>77</v>
      </c>
      <c r="BL24" s="329">
        <f t="shared" si="6"/>
        <v>241138</v>
      </c>
      <c r="BM24" s="329">
        <f t="shared" si="7"/>
        <v>262655</v>
      </c>
      <c r="BN24" s="329">
        <f t="shared" si="8"/>
        <v>258842</v>
      </c>
      <c r="BO24" s="324">
        <f t="shared" si="21"/>
        <v>98.54828577411433</v>
      </c>
      <c r="BP24" s="329">
        <f t="shared" si="9"/>
        <v>0</v>
      </c>
      <c r="BQ24" s="329">
        <f t="shared" si="10"/>
        <v>3025</v>
      </c>
      <c r="BR24" s="329">
        <f t="shared" si="11"/>
        <v>2687</v>
      </c>
      <c r="BS24" s="324">
        <f t="shared" si="22"/>
        <v>88.82644628099173</v>
      </c>
      <c r="BT24" s="149">
        <v>8</v>
      </c>
      <c r="BU24" s="135" t="s">
        <v>36</v>
      </c>
      <c r="BV24" s="141" t="s">
        <v>189</v>
      </c>
      <c r="BW24" s="141">
        <v>22216</v>
      </c>
      <c r="BX24" s="141">
        <v>11521</v>
      </c>
      <c r="BY24" s="141">
        <v>11521</v>
      </c>
      <c r="BZ24" s="212">
        <f aca="true" t="shared" si="31" ref="BZ24:BZ41">BY24/BX24*100</f>
        <v>100</v>
      </c>
      <c r="CA24" s="141">
        <v>7638</v>
      </c>
      <c r="CB24" s="141">
        <v>3892</v>
      </c>
      <c r="CC24" s="141">
        <v>3892</v>
      </c>
      <c r="CD24" s="212">
        <f aca="true" t="shared" si="32" ref="CD24:CD41">CC24/CB24*100</f>
        <v>100</v>
      </c>
      <c r="CE24" s="149">
        <v>8</v>
      </c>
      <c r="CF24" s="135" t="s">
        <v>36</v>
      </c>
      <c r="CG24" s="141" t="s">
        <v>189</v>
      </c>
      <c r="CH24" s="141">
        <v>5290</v>
      </c>
      <c r="CI24" s="141">
        <v>2718</v>
      </c>
      <c r="CJ24" s="141">
        <v>2718</v>
      </c>
      <c r="CK24" s="212">
        <f aca="true" t="shared" si="33" ref="CK24:CK41">CJ24/CI24*100</f>
        <v>100</v>
      </c>
      <c r="CL24" s="141">
        <v>0</v>
      </c>
      <c r="CM24" s="141">
        <v>0</v>
      </c>
      <c r="CN24" s="141">
        <v>0</v>
      </c>
      <c r="CO24" s="216">
        <v>0</v>
      </c>
      <c r="CP24" s="149">
        <v>8</v>
      </c>
      <c r="CQ24" s="135" t="s">
        <v>36</v>
      </c>
      <c r="CR24" s="141" t="s">
        <v>189</v>
      </c>
      <c r="CS24" s="141">
        <v>0</v>
      </c>
      <c r="CT24" s="141">
        <v>0</v>
      </c>
      <c r="CU24" s="141">
        <v>0</v>
      </c>
      <c r="CV24" s="216">
        <v>0</v>
      </c>
      <c r="CW24" s="141">
        <v>0</v>
      </c>
      <c r="CX24" s="141">
        <v>0</v>
      </c>
      <c r="CY24" s="141">
        <v>0</v>
      </c>
      <c r="CZ24" s="216">
        <v>0</v>
      </c>
      <c r="DA24" s="149">
        <v>8</v>
      </c>
      <c r="DB24" s="135" t="s">
        <v>36</v>
      </c>
      <c r="DC24" s="141" t="s">
        <v>189</v>
      </c>
      <c r="DD24" s="141">
        <v>0</v>
      </c>
      <c r="DE24" s="141">
        <v>180</v>
      </c>
      <c r="DF24" s="141">
        <v>180</v>
      </c>
      <c r="DG24" s="212">
        <f aca="true" t="shared" si="34" ref="DG24:DG41">DF24/DE24*100</f>
        <v>100</v>
      </c>
      <c r="DH24" s="171">
        <f t="shared" si="30"/>
        <v>35144</v>
      </c>
      <c r="DI24" s="171">
        <f t="shared" si="30"/>
        <v>18311</v>
      </c>
      <c r="DJ24" s="171">
        <f t="shared" si="30"/>
        <v>18311</v>
      </c>
      <c r="DK24" s="212">
        <f aca="true" t="shared" si="35" ref="DK24:DK41">DJ24/DI24*100</f>
        <v>100</v>
      </c>
    </row>
    <row r="25" spans="1:115" ht="12.75">
      <c r="A25" s="311" t="s">
        <v>78</v>
      </c>
      <c r="B25" s="288" t="s">
        <v>79</v>
      </c>
      <c r="C25" s="286">
        <v>124231</v>
      </c>
      <c r="D25" s="288">
        <v>130703</v>
      </c>
      <c r="E25" s="288">
        <v>130608</v>
      </c>
      <c r="F25" s="324">
        <f t="shared" si="12"/>
        <v>99.92731612893354</v>
      </c>
      <c r="G25" s="286">
        <v>42094</v>
      </c>
      <c r="H25" s="288">
        <v>43890</v>
      </c>
      <c r="I25" s="288">
        <v>43868</v>
      </c>
      <c r="J25" s="324">
        <f t="shared" si="13"/>
        <v>99.94987468671678</v>
      </c>
      <c r="K25" s="311" t="s">
        <v>78</v>
      </c>
      <c r="L25" s="288" t="s">
        <v>79</v>
      </c>
      <c r="M25" s="286">
        <v>41039</v>
      </c>
      <c r="N25" s="288">
        <v>46797</v>
      </c>
      <c r="O25" s="288">
        <v>45904</v>
      </c>
      <c r="P25" s="324">
        <f t="shared" si="14"/>
        <v>98.09175801867642</v>
      </c>
      <c r="Q25" s="325">
        <v>633</v>
      </c>
      <c r="R25" s="326">
        <v>0</v>
      </c>
      <c r="S25" s="326">
        <v>0</v>
      </c>
      <c r="T25" s="327">
        <v>0</v>
      </c>
      <c r="U25" s="328">
        <v>0</v>
      </c>
      <c r="V25" s="287" t="s">
        <v>78</v>
      </c>
      <c r="W25" s="288" t="s">
        <v>79</v>
      </c>
      <c r="X25" s="329">
        <f t="shared" si="0"/>
        <v>40406</v>
      </c>
      <c r="Y25" s="329">
        <f t="shared" si="1"/>
        <v>46797</v>
      </c>
      <c r="Z25" s="330">
        <f t="shared" si="15"/>
        <v>45904</v>
      </c>
      <c r="AA25" s="324">
        <f t="shared" si="16"/>
        <v>98.09175801867642</v>
      </c>
      <c r="AB25" s="278">
        <f t="shared" si="17"/>
        <v>0</v>
      </c>
      <c r="AC25" s="288">
        <v>482</v>
      </c>
      <c r="AD25" s="288">
        <v>482</v>
      </c>
      <c r="AE25" s="324">
        <f t="shared" si="27"/>
        <v>100</v>
      </c>
      <c r="AF25" s="287" t="s">
        <v>78</v>
      </c>
      <c r="AG25" s="288" t="s">
        <v>79</v>
      </c>
      <c r="AH25" s="286">
        <v>0</v>
      </c>
      <c r="AI25" s="288">
        <v>0</v>
      </c>
      <c r="AJ25" s="288">
        <v>0</v>
      </c>
      <c r="AK25" s="279">
        <v>0</v>
      </c>
      <c r="AL25" s="286">
        <v>0</v>
      </c>
      <c r="AM25" s="288">
        <v>482</v>
      </c>
      <c r="AN25" s="329">
        <f t="shared" si="18"/>
        <v>482</v>
      </c>
      <c r="AO25" s="324">
        <f t="shared" si="28"/>
        <v>100</v>
      </c>
      <c r="AP25" s="287" t="s">
        <v>78</v>
      </c>
      <c r="AQ25" s="288" t="s">
        <v>79</v>
      </c>
      <c r="AR25" s="286">
        <v>0</v>
      </c>
      <c r="AS25" s="288">
        <v>3015</v>
      </c>
      <c r="AT25" s="288">
        <v>3015</v>
      </c>
      <c r="AU25" s="324">
        <f t="shared" si="29"/>
        <v>100</v>
      </c>
      <c r="AV25" s="286">
        <v>0</v>
      </c>
      <c r="AW25" s="288">
        <v>0</v>
      </c>
      <c r="AX25" s="288">
        <v>0</v>
      </c>
      <c r="AY25" s="331">
        <v>0</v>
      </c>
      <c r="AZ25" s="287" t="s">
        <v>78</v>
      </c>
      <c r="BA25" s="288" t="s">
        <v>79</v>
      </c>
      <c r="BB25" s="286">
        <v>350</v>
      </c>
      <c r="BC25" s="288">
        <v>1982</v>
      </c>
      <c r="BD25" s="288">
        <v>1982</v>
      </c>
      <c r="BE25" s="324">
        <f t="shared" si="19"/>
        <v>100</v>
      </c>
      <c r="BF25" s="329">
        <f t="shared" si="3"/>
        <v>207714</v>
      </c>
      <c r="BG25" s="329">
        <f t="shared" si="4"/>
        <v>226869</v>
      </c>
      <c r="BH25" s="329">
        <f t="shared" si="5"/>
        <v>225859</v>
      </c>
      <c r="BI25" s="324">
        <f t="shared" si="20"/>
        <v>99.55480916299715</v>
      </c>
      <c r="BJ25" s="287" t="s">
        <v>78</v>
      </c>
      <c r="BK25" s="288" t="s">
        <v>79</v>
      </c>
      <c r="BL25" s="329">
        <f t="shared" si="6"/>
        <v>207364</v>
      </c>
      <c r="BM25" s="329">
        <f t="shared" si="7"/>
        <v>224887</v>
      </c>
      <c r="BN25" s="329">
        <f t="shared" si="8"/>
        <v>223877</v>
      </c>
      <c r="BO25" s="324">
        <f t="shared" si="21"/>
        <v>99.55088555585694</v>
      </c>
      <c r="BP25" s="329">
        <f t="shared" si="9"/>
        <v>350</v>
      </c>
      <c r="BQ25" s="329">
        <f t="shared" si="10"/>
        <v>1982</v>
      </c>
      <c r="BR25" s="329">
        <f t="shared" si="11"/>
        <v>1982</v>
      </c>
      <c r="BS25" s="324">
        <f t="shared" si="22"/>
        <v>100</v>
      </c>
      <c r="BT25" s="149">
        <v>8</v>
      </c>
      <c r="BU25" s="135" t="s">
        <v>37</v>
      </c>
      <c r="BV25" s="141" t="s">
        <v>238</v>
      </c>
      <c r="BW25" s="141">
        <v>32690</v>
      </c>
      <c r="BX25" s="141">
        <v>41331</v>
      </c>
      <c r="BY25" s="141">
        <v>40223</v>
      </c>
      <c r="BZ25" s="212">
        <f t="shared" si="31"/>
        <v>97.31920350342358</v>
      </c>
      <c r="CA25" s="141">
        <v>11270</v>
      </c>
      <c r="CB25" s="141">
        <v>14050</v>
      </c>
      <c r="CC25" s="141">
        <v>13834</v>
      </c>
      <c r="CD25" s="212">
        <f t="shared" si="32"/>
        <v>98.46263345195729</v>
      </c>
      <c r="CE25" s="149">
        <v>8</v>
      </c>
      <c r="CF25" s="135" t="s">
        <v>37</v>
      </c>
      <c r="CG25" s="141" t="s">
        <v>238</v>
      </c>
      <c r="CH25" s="141">
        <v>10197</v>
      </c>
      <c r="CI25" s="141">
        <v>8583</v>
      </c>
      <c r="CJ25" s="141">
        <v>9281</v>
      </c>
      <c r="CK25" s="212">
        <f t="shared" si="33"/>
        <v>108.13235465454969</v>
      </c>
      <c r="CL25" s="141">
        <v>0</v>
      </c>
      <c r="CM25" s="141">
        <v>0</v>
      </c>
      <c r="CN25" s="141">
        <v>0</v>
      </c>
      <c r="CO25" s="216">
        <v>0</v>
      </c>
      <c r="CP25" s="149">
        <v>8</v>
      </c>
      <c r="CQ25" s="135" t="s">
        <v>37</v>
      </c>
      <c r="CR25" s="141" t="s">
        <v>238</v>
      </c>
      <c r="CS25" s="141">
        <v>0</v>
      </c>
      <c r="CT25" s="141">
        <v>0</v>
      </c>
      <c r="CU25" s="141">
        <v>0</v>
      </c>
      <c r="CV25" s="216">
        <v>0</v>
      </c>
      <c r="CW25" s="141">
        <v>0</v>
      </c>
      <c r="CX25" s="141">
        <v>0</v>
      </c>
      <c r="CY25" s="141">
        <v>0</v>
      </c>
      <c r="CZ25" s="216">
        <v>0</v>
      </c>
      <c r="DA25" s="149">
        <v>8</v>
      </c>
      <c r="DB25" s="135" t="s">
        <v>37</v>
      </c>
      <c r="DC25" s="141" t="s">
        <v>238</v>
      </c>
      <c r="DD25" s="141">
        <v>0</v>
      </c>
      <c r="DE25" s="141">
        <v>419</v>
      </c>
      <c r="DF25" s="141">
        <v>331</v>
      </c>
      <c r="DG25" s="212">
        <f t="shared" si="34"/>
        <v>78.99761336515513</v>
      </c>
      <c r="DH25" s="171">
        <f t="shared" si="30"/>
        <v>54157</v>
      </c>
      <c r="DI25" s="171">
        <f t="shared" si="30"/>
        <v>64383</v>
      </c>
      <c r="DJ25" s="171">
        <f t="shared" si="30"/>
        <v>63669</v>
      </c>
      <c r="DK25" s="212">
        <f t="shared" si="35"/>
        <v>98.89101160244164</v>
      </c>
    </row>
    <row r="26" spans="1:115" ht="12.75">
      <c r="A26" s="311" t="s">
        <v>80</v>
      </c>
      <c r="B26" s="288" t="s">
        <v>81</v>
      </c>
      <c r="C26" s="286">
        <v>56835</v>
      </c>
      <c r="D26" s="288">
        <v>59817</v>
      </c>
      <c r="E26" s="288">
        <v>57749</v>
      </c>
      <c r="F26" s="324">
        <f t="shared" si="12"/>
        <v>96.54278883929318</v>
      </c>
      <c r="G26" s="286">
        <v>19150</v>
      </c>
      <c r="H26" s="288">
        <v>20045</v>
      </c>
      <c r="I26" s="288">
        <v>19385</v>
      </c>
      <c r="J26" s="324">
        <f t="shared" si="13"/>
        <v>96.70740833125467</v>
      </c>
      <c r="K26" s="311" t="s">
        <v>80</v>
      </c>
      <c r="L26" s="288" t="s">
        <v>81</v>
      </c>
      <c r="M26" s="286">
        <v>15401</v>
      </c>
      <c r="N26" s="288">
        <v>19336</v>
      </c>
      <c r="O26" s="288">
        <v>17882</v>
      </c>
      <c r="P26" s="324">
        <f t="shared" si="14"/>
        <v>92.48034753827058</v>
      </c>
      <c r="Q26" s="325">
        <v>156</v>
      </c>
      <c r="R26" s="326">
        <v>0</v>
      </c>
      <c r="S26" s="326">
        <v>0</v>
      </c>
      <c r="T26" s="327">
        <v>0</v>
      </c>
      <c r="U26" s="328">
        <v>0</v>
      </c>
      <c r="V26" s="287" t="s">
        <v>80</v>
      </c>
      <c r="W26" s="288" t="s">
        <v>81</v>
      </c>
      <c r="X26" s="329">
        <f t="shared" si="0"/>
        <v>15245</v>
      </c>
      <c r="Y26" s="329">
        <f t="shared" si="1"/>
        <v>19336</v>
      </c>
      <c r="Z26" s="330">
        <f t="shared" si="15"/>
        <v>17882</v>
      </c>
      <c r="AA26" s="324">
        <f t="shared" si="16"/>
        <v>92.48034753827058</v>
      </c>
      <c r="AB26" s="278">
        <f t="shared" si="17"/>
        <v>0</v>
      </c>
      <c r="AC26" s="288">
        <v>415</v>
      </c>
      <c r="AD26" s="288">
        <v>415</v>
      </c>
      <c r="AE26" s="324">
        <f t="shared" si="27"/>
        <v>100</v>
      </c>
      <c r="AF26" s="287" t="s">
        <v>80</v>
      </c>
      <c r="AG26" s="288" t="s">
        <v>81</v>
      </c>
      <c r="AH26" s="286">
        <v>0</v>
      </c>
      <c r="AI26" s="288">
        <v>0</v>
      </c>
      <c r="AJ26" s="288">
        <v>0</v>
      </c>
      <c r="AK26" s="279">
        <v>0</v>
      </c>
      <c r="AL26" s="286">
        <v>0</v>
      </c>
      <c r="AM26" s="288">
        <v>415</v>
      </c>
      <c r="AN26" s="329">
        <f t="shared" si="18"/>
        <v>415</v>
      </c>
      <c r="AO26" s="324">
        <f t="shared" si="28"/>
        <v>100</v>
      </c>
      <c r="AP26" s="287" t="s">
        <v>80</v>
      </c>
      <c r="AQ26" s="288" t="s">
        <v>81</v>
      </c>
      <c r="AR26" s="286">
        <v>0</v>
      </c>
      <c r="AS26" s="288">
        <v>0</v>
      </c>
      <c r="AT26" s="288">
        <v>0</v>
      </c>
      <c r="AU26" s="331">
        <v>0</v>
      </c>
      <c r="AV26" s="286">
        <v>0</v>
      </c>
      <c r="AW26" s="288">
        <v>0</v>
      </c>
      <c r="AX26" s="288">
        <v>0</v>
      </c>
      <c r="AY26" s="331">
        <v>0</v>
      </c>
      <c r="AZ26" s="287" t="s">
        <v>80</v>
      </c>
      <c r="BA26" s="288" t="s">
        <v>81</v>
      </c>
      <c r="BB26" s="286">
        <v>0</v>
      </c>
      <c r="BC26" s="288">
        <v>1217</v>
      </c>
      <c r="BD26" s="288">
        <v>782</v>
      </c>
      <c r="BE26" s="324">
        <f t="shared" si="19"/>
        <v>64.25636811832375</v>
      </c>
      <c r="BF26" s="329">
        <f t="shared" si="3"/>
        <v>91386</v>
      </c>
      <c r="BG26" s="329">
        <f t="shared" si="4"/>
        <v>100830</v>
      </c>
      <c r="BH26" s="329">
        <f t="shared" si="5"/>
        <v>96213</v>
      </c>
      <c r="BI26" s="324">
        <f t="shared" si="20"/>
        <v>95.42100565307943</v>
      </c>
      <c r="BJ26" s="287" t="s">
        <v>80</v>
      </c>
      <c r="BK26" s="288" t="s">
        <v>81</v>
      </c>
      <c r="BL26" s="329">
        <f t="shared" si="6"/>
        <v>91386</v>
      </c>
      <c r="BM26" s="329">
        <f t="shared" si="7"/>
        <v>99613</v>
      </c>
      <c r="BN26" s="329">
        <f t="shared" si="8"/>
        <v>95431</v>
      </c>
      <c r="BO26" s="324">
        <f t="shared" si="21"/>
        <v>95.80175278327125</v>
      </c>
      <c r="BP26" s="329">
        <f t="shared" si="9"/>
        <v>0</v>
      </c>
      <c r="BQ26" s="329">
        <f t="shared" si="10"/>
        <v>1217</v>
      </c>
      <c r="BR26" s="329">
        <f t="shared" si="11"/>
        <v>782</v>
      </c>
      <c r="BS26" s="324">
        <f t="shared" si="22"/>
        <v>64.25636811832375</v>
      </c>
      <c r="BT26" s="149">
        <v>8</v>
      </c>
      <c r="BU26" s="135" t="s">
        <v>38</v>
      </c>
      <c r="BV26" s="141" t="s">
        <v>191</v>
      </c>
      <c r="BW26" s="141">
        <v>51118</v>
      </c>
      <c r="BX26" s="141">
        <v>49953</v>
      </c>
      <c r="BY26" s="141">
        <v>48189</v>
      </c>
      <c r="BZ26" s="212">
        <f t="shared" si="31"/>
        <v>96.46868055972614</v>
      </c>
      <c r="CA26" s="141">
        <v>17619</v>
      </c>
      <c r="CB26" s="141">
        <v>17288</v>
      </c>
      <c r="CC26" s="141">
        <v>16808</v>
      </c>
      <c r="CD26" s="212">
        <f t="shared" si="32"/>
        <v>97.223507635354</v>
      </c>
      <c r="CE26" s="149">
        <v>8</v>
      </c>
      <c r="CF26" s="135" t="s">
        <v>38</v>
      </c>
      <c r="CG26" s="141" t="s">
        <v>191</v>
      </c>
      <c r="CH26" s="141">
        <v>13826</v>
      </c>
      <c r="CI26" s="141">
        <v>10257</v>
      </c>
      <c r="CJ26" s="141">
        <v>10856</v>
      </c>
      <c r="CK26" s="212">
        <f t="shared" si="33"/>
        <v>105.83991420493322</v>
      </c>
      <c r="CL26" s="141">
        <v>0</v>
      </c>
      <c r="CM26" s="141">
        <v>2</v>
      </c>
      <c r="CN26" s="141">
        <v>2</v>
      </c>
      <c r="CO26" s="212">
        <f>CN26/CM26*100</f>
        <v>100</v>
      </c>
      <c r="CP26" s="149">
        <v>8</v>
      </c>
      <c r="CQ26" s="135" t="s">
        <v>38</v>
      </c>
      <c r="CR26" s="141" t="s">
        <v>191</v>
      </c>
      <c r="CS26" s="141">
        <v>0</v>
      </c>
      <c r="CT26" s="141">
        <v>0</v>
      </c>
      <c r="CU26" s="141">
        <v>0</v>
      </c>
      <c r="CV26" s="216">
        <v>0</v>
      </c>
      <c r="CW26" s="141">
        <v>0</v>
      </c>
      <c r="CX26" s="141">
        <v>0</v>
      </c>
      <c r="CY26" s="141">
        <v>0</v>
      </c>
      <c r="CZ26" s="216">
        <v>0</v>
      </c>
      <c r="DA26" s="149">
        <v>8</v>
      </c>
      <c r="DB26" s="135" t="s">
        <v>38</v>
      </c>
      <c r="DC26" s="141" t="s">
        <v>191</v>
      </c>
      <c r="DD26" s="141">
        <v>0</v>
      </c>
      <c r="DE26" s="141">
        <v>335</v>
      </c>
      <c r="DF26" s="141">
        <v>94</v>
      </c>
      <c r="DG26" s="212">
        <f t="shared" si="34"/>
        <v>28.059701492537314</v>
      </c>
      <c r="DH26" s="171">
        <f t="shared" si="30"/>
        <v>82563</v>
      </c>
      <c r="DI26" s="171">
        <f t="shared" si="30"/>
        <v>77835</v>
      </c>
      <c r="DJ26" s="171">
        <f t="shared" si="30"/>
        <v>75949</v>
      </c>
      <c r="DK26" s="212">
        <f t="shared" si="35"/>
        <v>97.57692554763281</v>
      </c>
    </row>
    <row r="27" spans="1:115" ht="12.75">
      <c r="A27" s="311" t="s">
        <v>82</v>
      </c>
      <c r="B27" s="288" t="s">
        <v>83</v>
      </c>
      <c r="C27" s="286">
        <v>99671</v>
      </c>
      <c r="D27" s="288">
        <v>104755</v>
      </c>
      <c r="E27" s="288">
        <v>102870</v>
      </c>
      <c r="F27" s="324">
        <f t="shared" si="12"/>
        <v>98.20056321893944</v>
      </c>
      <c r="G27" s="286">
        <v>33744</v>
      </c>
      <c r="H27" s="288">
        <v>35184</v>
      </c>
      <c r="I27" s="288">
        <v>34622</v>
      </c>
      <c r="J27" s="324">
        <f t="shared" si="13"/>
        <v>98.40268303774444</v>
      </c>
      <c r="K27" s="311" t="s">
        <v>82</v>
      </c>
      <c r="L27" s="288" t="s">
        <v>83</v>
      </c>
      <c r="M27" s="286">
        <v>28591</v>
      </c>
      <c r="N27" s="288">
        <v>30865</v>
      </c>
      <c r="O27" s="288">
        <v>29356</v>
      </c>
      <c r="P27" s="324">
        <f t="shared" si="14"/>
        <v>95.11096711485501</v>
      </c>
      <c r="Q27" s="325">
        <v>1111</v>
      </c>
      <c r="R27" s="326">
        <v>0</v>
      </c>
      <c r="S27" s="326">
        <v>0</v>
      </c>
      <c r="T27" s="327">
        <v>0</v>
      </c>
      <c r="U27" s="328">
        <v>0</v>
      </c>
      <c r="V27" s="287" t="s">
        <v>82</v>
      </c>
      <c r="W27" s="288" t="s">
        <v>83</v>
      </c>
      <c r="X27" s="329">
        <f t="shared" si="0"/>
        <v>27480</v>
      </c>
      <c r="Y27" s="329">
        <f t="shared" si="1"/>
        <v>30865</v>
      </c>
      <c r="Z27" s="330">
        <f t="shared" si="15"/>
        <v>29356</v>
      </c>
      <c r="AA27" s="324">
        <f t="shared" si="16"/>
        <v>95.11096711485501</v>
      </c>
      <c r="AB27" s="278">
        <f t="shared" si="17"/>
        <v>0</v>
      </c>
      <c r="AC27" s="288">
        <v>827</v>
      </c>
      <c r="AD27" s="288">
        <v>826</v>
      </c>
      <c r="AE27" s="324">
        <f t="shared" si="27"/>
        <v>99.87908101571948</v>
      </c>
      <c r="AF27" s="287" t="s">
        <v>82</v>
      </c>
      <c r="AG27" s="288" t="s">
        <v>83</v>
      </c>
      <c r="AH27" s="286">
        <v>0</v>
      </c>
      <c r="AI27" s="288">
        <v>0</v>
      </c>
      <c r="AJ27" s="288">
        <v>0</v>
      </c>
      <c r="AK27" s="279">
        <v>0</v>
      </c>
      <c r="AL27" s="286">
        <v>0</v>
      </c>
      <c r="AM27" s="288">
        <v>827</v>
      </c>
      <c r="AN27" s="329">
        <f t="shared" si="18"/>
        <v>826</v>
      </c>
      <c r="AO27" s="324">
        <f t="shared" si="28"/>
        <v>99.87908101571948</v>
      </c>
      <c r="AP27" s="287" t="s">
        <v>82</v>
      </c>
      <c r="AQ27" s="288" t="s">
        <v>83</v>
      </c>
      <c r="AR27" s="286">
        <v>46</v>
      </c>
      <c r="AS27" s="288">
        <v>1965</v>
      </c>
      <c r="AT27" s="288">
        <v>1710</v>
      </c>
      <c r="AU27" s="324">
        <f t="shared" si="29"/>
        <v>87.02290076335878</v>
      </c>
      <c r="AV27" s="286">
        <v>0</v>
      </c>
      <c r="AW27" s="288">
        <v>676</v>
      </c>
      <c r="AX27" s="288">
        <v>676</v>
      </c>
      <c r="AY27" s="324">
        <f>AX27/AW27*100</f>
        <v>100</v>
      </c>
      <c r="AZ27" s="287" t="s">
        <v>82</v>
      </c>
      <c r="BA27" s="288" t="s">
        <v>83</v>
      </c>
      <c r="BB27" s="286">
        <v>300</v>
      </c>
      <c r="BC27" s="288">
        <v>969</v>
      </c>
      <c r="BD27" s="288">
        <v>969</v>
      </c>
      <c r="BE27" s="324">
        <f t="shared" si="19"/>
        <v>100</v>
      </c>
      <c r="BF27" s="329">
        <f t="shared" si="3"/>
        <v>162352</v>
      </c>
      <c r="BG27" s="329">
        <f t="shared" si="4"/>
        <v>175241</v>
      </c>
      <c r="BH27" s="329">
        <f t="shared" si="5"/>
        <v>171029</v>
      </c>
      <c r="BI27" s="324">
        <f t="shared" si="20"/>
        <v>97.59645288488424</v>
      </c>
      <c r="BJ27" s="287" t="s">
        <v>82</v>
      </c>
      <c r="BK27" s="288" t="s">
        <v>83</v>
      </c>
      <c r="BL27" s="329">
        <f t="shared" si="6"/>
        <v>162052</v>
      </c>
      <c r="BM27" s="329">
        <f t="shared" si="7"/>
        <v>173596</v>
      </c>
      <c r="BN27" s="329">
        <f t="shared" si="8"/>
        <v>169384</v>
      </c>
      <c r="BO27" s="324">
        <f t="shared" si="21"/>
        <v>97.57367681282979</v>
      </c>
      <c r="BP27" s="329">
        <f t="shared" si="9"/>
        <v>300</v>
      </c>
      <c r="BQ27" s="329">
        <f t="shared" si="10"/>
        <v>1645</v>
      </c>
      <c r="BR27" s="329">
        <f t="shared" si="11"/>
        <v>1645</v>
      </c>
      <c r="BS27" s="324">
        <f t="shared" si="22"/>
        <v>100</v>
      </c>
      <c r="BT27" s="149">
        <v>8</v>
      </c>
      <c r="BU27" s="135" t="s">
        <v>39</v>
      </c>
      <c r="BV27" s="141" t="s">
        <v>239</v>
      </c>
      <c r="BW27" s="141">
        <v>49107</v>
      </c>
      <c r="BX27" s="141">
        <v>46212</v>
      </c>
      <c r="BY27" s="141">
        <v>44756</v>
      </c>
      <c r="BZ27" s="212">
        <f t="shared" si="31"/>
        <v>96.84930321128711</v>
      </c>
      <c r="CA27" s="141">
        <v>16944</v>
      </c>
      <c r="CB27" s="141">
        <v>15817</v>
      </c>
      <c r="CC27" s="141">
        <v>15415</v>
      </c>
      <c r="CD27" s="212">
        <f t="shared" si="32"/>
        <v>97.45843080230132</v>
      </c>
      <c r="CE27" s="149">
        <v>8</v>
      </c>
      <c r="CF27" s="135" t="s">
        <v>39</v>
      </c>
      <c r="CG27" s="141" t="s">
        <v>239</v>
      </c>
      <c r="CH27" s="141">
        <v>14911</v>
      </c>
      <c r="CI27" s="141">
        <v>11765</v>
      </c>
      <c r="CJ27" s="141">
        <v>9778</v>
      </c>
      <c r="CK27" s="212">
        <f t="shared" si="33"/>
        <v>83.11092222694433</v>
      </c>
      <c r="CL27" s="141">
        <v>0</v>
      </c>
      <c r="CM27" s="141">
        <v>0</v>
      </c>
      <c r="CN27" s="141">
        <v>0</v>
      </c>
      <c r="CO27" s="216">
        <v>0</v>
      </c>
      <c r="CP27" s="149">
        <v>8</v>
      </c>
      <c r="CQ27" s="135" t="s">
        <v>39</v>
      </c>
      <c r="CR27" s="141" t="s">
        <v>239</v>
      </c>
      <c r="CS27" s="141">
        <v>0</v>
      </c>
      <c r="CT27" s="141">
        <v>0</v>
      </c>
      <c r="CU27" s="141">
        <v>0</v>
      </c>
      <c r="CV27" s="216">
        <v>0</v>
      </c>
      <c r="CW27" s="141">
        <v>0</v>
      </c>
      <c r="CX27" s="141">
        <v>0</v>
      </c>
      <c r="CY27" s="141">
        <v>0</v>
      </c>
      <c r="CZ27" s="216">
        <v>0</v>
      </c>
      <c r="DA27" s="149">
        <v>8</v>
      </c>
      <c r="DB27" s="135" t="s">
        <v>39</v>
      </c>
      <c r="DC27" s="141" t="s">
        <v>239</v>
      </c>
      <c r="DD27" s="141">
        <v>0</v>
      </c>
      <c r="DE27" s="141">
        <v>264</v>
      </c>
      <c r="DF27" s="141">
        <v>0</v>
      </c>
      <c r="DG27" s="212">
        <f t="shared" si="34"/>
        <v>0</v>
      </c>
      <c r="DH27" s="171">
        <f t="shared" si="30"/>
        <v>80962</v>
      </c>
      <c r="DI27" s="171">
        <f t="shared" si="30"/>
        <v>74058</v>
      </c>
      <c r="DJ27" s="171">
        <f t="shared" si="30"/>
        <v>69949</v>
      </c>
      <c r="DK27" s="212">
        <f t="shared" si="35"/>
        <v>94.45164600718356</v>
      </c>
    </row>
    <row r="28" spans="1:115" ht="12.75">
      <c r="A28" s="311" t="s">
        <v>84</v>
      </c>
      <c r="B28" s="288" t="s">
        <v>85</v>
      </c>
      <c r="C28" s="286">
        <v>220424</v>
      </c>
      <c r="D28" s="288">
        <v>230123</v>
      </c>
      <c r="E28" s="288">
        <v>227979</v>
      </c>
      <c r="F28" s="324">
        <f t="shared" si="12"/>
        <v>99.0683243309013</v>
      </c>
      <c r="G28" s="286">
        <v>74984</v>
      </c>
      <c r="H28" s="288">
        <v>78841</v>
      </c>
      <c r="I28" s="288">
        <v>77671</v>
      </c>
      <c r="J28" s="324">
        <f t="shared" si="13"/>
        <v>98.51600055808525</v>
      </c>
      <c r="K28" s="311" t="s">
        <v>84</v>
      </c>
      <c r="L28" s="288" t="s">
        <v>85</v>
      </c>
      <c r="M28" s="286">
        <v>37737</v>
      </c>
      <c r="N28" s="288">
        <v>46258</v>
      </c>
      <c r="O28" s="288">
        <v>44795</v>
      </c>
      <c r="P28" s="324">
        <f t="shared" si="14"/>
        <v>96.83730381771801</v>
      </c>
      <c r="Q28" s="325">
        <v>0</v>
      </c>
      <c r="R28" s="326">
        <v>0</v>
      </c>
      <c r="S28" s="326">
        <v>0</v>
      </c>
      <c r="T28" s="327">
        <v>0</v>
      </c>
      <c r="U28" s="328">
        <v>0</v>
      </c>
      <c r="V28" s="287" t="s">
        <v>84</v>
      </c>
      <c r="W28" s="288" t="s">
        <v>85</v>
      </c>
      <c r="X28" s="329">
        <f t="shared" si="0"/>
        <v>37737</v>
      </c>
      <c r="Y28" s="329">
        <f t="shared" si="1"/>
        <v>46258</v>
      </c>
      <c r="Z28" s="330">
        <f t="shared" si="15"/>
        <v>44795</v>
      </c>
      <c r="AA28" s="324">
        <f t="shared" si="16"/>
        <v>96.83730381771801</v>
      </c>
      <c r="AB28" s="278">
        <f t="shared" si="17"/>
        <v>0</v>
      </c>
      <c r="AC28" s="288">
        <v>641</v>
      </c>
      <c r="AD28" s="288">
        <v>641</v>
      </c>
      <c r="AE28" s="324">
        <f t="shared" si="27"/>
        <v>100</v>
      </c>
      <c r="AF28" s="287" t="s">
        <v>84</v>
      </c>
      <c r="AG28" s="288" t="s">
        <v>85</v>
      </c>
      <c r="AH28" s="286">
        <v>0</v>
      </c>
      <c r="AI28" s="288">
        <v>0</v>
      </c>
      <c r="AJ28" s="288">
        <v>0</v>
      </c>
      <c r="AK28" s="279">
        <v>0</v>
      </c>
      <c r="AL28" s="286">
        <v>0</v>
      </c>
      <c r="AM28" s="288">
        <v>641</v>
      </c>
      <c r="AN28" s="329">
        <f t="shared" si="18"/>
        <v>641</v>
      </c>
      <c r="AO28" s="324">
        <f t="shared" si="28"/>
        <v>100</v>
      </c>
      <c r="AP28" s="287" t="s">
        <v>84</v>
      </c>
      <c r="AQ28" s="288" t="s">
        <v>85</v>
      </c>
      <c r="AR28" s="286">
        <v>150</v>
      </c>
      <c r="AS28" s="288">
        <v>4176</v>
      </c>
      <c r="AT28" s="288">
        <v>4176</v>
      </c>
      <c r="AU28" s="324">
        <f t="shared" si="29"/>
        <v>100</v>
      </c>
      <c r="AV28" s="286">
        <v>900</v>
      </c>
      <c r="AW28" s="288">
        <v>0</v>
      </c>
      <c r="AX28" s="288">
        <v>0</v>
      </c>
      <c r="AY28" s="331">
        <v>0</v>
      </c>
      <c r="AZ28" s="287" t="s">
        <v>84</v>
      </c>
      <c r="BA28" s="288" t="s">
        <v>85</v>
      </c>
      <c r="BB28" s="286">
        <v>0</v>
      </c>
      <c r="BC28" s="288">
        <v>3315</v>
      </c>
      <c r="BD28" s="288">
        <v>3315</v>
      </c>
      <c r="BE28" s="324">
        <f t="shared" si="19"/>
        <v>100</v>
      </c>
      <c r="BF28" s="329">
        <f t="shared" si="3"/>
        <v>334195</v>
      </c>
      <c r="BG28" s="329">
        <f t="shared" si="4"/>
        <v>363354</v>
      </c>
      <c r="BH28" s="329">
        <f t="shared" si="5"/>
        <v>358577</v>
      </c>
      <c r="BI28" s="324">
        <f t="shared" si="20"/>
        <v>98.68530413866368</v>
      </c>
      <c r="BJ28" s="287" t="s">
        <v>84</v>
      </c>
      <c r="BK28" s="288" t="s">
        <v>85</v>
      </c>
      <c r="BL28" s="329">
        <f t="shared" si="6"/>
        <v>333295</v>
      </c>
      <c r="BM28" s="329">
        <f t="shared" si="7"/>
        <v>360039</v>
      </c>
      <c r="BN28" s="329">
        <f t="shared" si="8"/>
        <v>355262</v>
      </c>
      <c r="BO28" s="324">
        <f t="shared" si="21"/>
        <v>98.67319929229889</v>
      </c>
      <c r="BP28" s="329">
        <f t="shared" si="9"/>
        <v>900</v>
      </c>
      <c r="BQ28" s="329">
        <f t="shared" si="10"/>
        <v>3315</v>
      </c>
      <c r="BR28" s="329">
        <f t="shared" si="11"/>
        <v>3315</v>
      </c>
      <c r="BS28" s="324">
        <f t="shared" si="22"/>
        <v>100</v>
      </c>
      <c r="BT28" s="149">
        <v>8</v>
      </c>
      <c r="BU28" s="135" t="s">
        <v>40</v>
      </c>
      <c r="BV28" s="141" t="s">
        <v>193</v>
      </c>
      <c r="BW28" s="141">
        <v>27127</v>
      </c>
      <c r="BX28" s="141">
        <v>14778</v>
      </c>
      <c r="BY28" s="141">
        <v>14778</v>
      </c>
      <c r="BZ28" s="212">
        <f t="shared" si="31"/>
        <v>100</v>
      </c>
      <c r="CA28" s="141">
        <v>9371</v>
      </c>
      <c r="CB28" s="141">
        <v>5109</v>
      </c>
      <c r="CC28" s="141">
        <v>5109</v>
      </c>
      <c r="CD28" s="212">
        <f t="shared" si="32"/>
        <v>100</v>
      </c>
      <c r="CE28" s="149">
        <v>8</v>
      </c>
      <c r="CF28" s="135" t="s">
        <v>40</v>
      </c>
      <c r="CG28" s="141" t="s">
        <v>193</v>
      </c>
      <c r="CH28" s="141">
        <v>7778</v>
      </c>
      <c r="CI28" s="141">
        <v>3366</v>
      </c>
      <c r="CJ28" s="141">
        <v>3366</v>
      </c>
      <c r="CK28" s="212">
        <f t="shared" si="33"/>
        <v>100</v>
      </c>
      <c r="CL28" s="141">
        <v>0</v>
      </c>
      <c r="CM28" s="141">
        <v>0</v>
      </c>
      <c r="CN28" s="141">
        <v>0</v>
      </c>
      <c r="CO28" s="216">
        <v>0</v>
      </c>
      <c r="CP28" s="149">
        <v>8</v>
      </c>
      <c r="CQ28" s="135" t="s">
        <v>40</v>
      </c>
      <c r="CR28" s="141" t="s">
        <v>193</v>
      </c>
      <c r="CS28" s="141">
        <v>0</v>
      </c>
      <c r="CT28" s="141">
        <v>0</v>
      </c>
      <c r="CU28" s="141">
        <v>0</v>
      </c>
      <c r="CV28" s="216">
        <v>0</v>
      </c>
      <c r="CW28" s="141">
        <v>0</v>
      </c>
      <c r="CX28" s="141">
        <v>0</v>
      </c>
      <c r="CY28" s="141">
        <v>0</v>
      </c>
      <c r="CZ28" s="216">
        <v>0</v>
      </c>
      <c r="DA28" s="149">
        <v>8</v>
      </c>
      <c r="DB28" s="135" t="s">
        <v>40</v>
      </c>
      <c r="DC28" s="141" t="s">
        <v>193</v>
      </c>
      <c r="DD28" s="141">
        <v>0</v>
      </c>
      <c r="DE28" s="141">
        <v>167</v>
      </c>
      <c r="DF28" s="141">
        <v>167</v>
      </c>
      <c r="DG28" s="212">
        <f t="shared" si="34"/>
        <v>100</v>
      </c>
      <c r="DH28" s="171">
        <f t="shared" si="30"/>
        <v>44276</v>
      </c>
      <c r="DI28" s="171">
        <f t="shared" si="30"/>
        <v>23420</v>
      </c>
      <c r="DJ28" s="171">
        <f t="shared" si="30"/>
        <v>23420</v>
      </c>
      <c r="DK28" s="212">
        <f t="shared" si="35"/>
        <v>100</v>
      </c>
    </row>
    <row r="29" spans="1:115" ht="12.75">
      <c r="A29" s="305" t="s">
        <v>86</v>
      </c>
      <c r="B29" s="312" t="s">
        <v>87</v>
      </c>
      <c r="C29" s="332">
        <v>228837</v>
      </c>
      <c r="D29" s="312">
        <v>238161</v>
      </c>
      <c r="E29" s="312">
        <v>235453</v>
      </c>
      <c r="F29" s="333">
        <f t="shared" si="12"/>
        <v>98.86295405209081</v>
      </c>
      <c r="G29" s="332">
        <v>77788</v>
      </c>
      <c r="H29" s="312">
        <v>80634</v>
      </c>
      <c r="I29" s="312">
        <v>78753</v>
      </c>
      <c r="J29" s="333">
        <f t="shared" si="13"/>
        <v>97.66723714562096</v>
      </c>
      <c r="K29" s="305" t="s">
        <v>86</v>
      </c>
      <c r="L29" s="312" t="s">
        <v>87</v>
      </c>
      <c r="M29" s="332">
        <v>78003</v>
      </c>
      <c r="N29" s="312">
        <v>89708</v>
      </c>
      <c r="O29" s="312">
        <v>84542</v>
      </c>
      <c r="P29" s="333">
        <f t="shared" si="14"/>
        <v>94.24131627056673</v>
      </c>
      <c r="Q29" s="334">
        <v>13779</v>
      </c>
      <c r="R29" s="335">
        <v>0</v>
      </c>
      <c r="S29" s="335">
        <v>0</v>
      </c>
      <c r="T29" s="336">
        <v>0</v>
      </c>
      <c r="U29" s="337">
        <v>0</v>
      </c>
      <c r="V29" s="338" t="s">
        <v>86</v>
      </c>
      <c r="W29" s="312" t="s">
        <v>87</v>
      </c>
      <c r="X29" s="339">
        <f t="shared" si="0"/>
        <v>64224</v>
      </c>
      <c r="Y29" s="339">
        <f t="shared" si="1"/>
        <v>89708</v>
      </c>
      <c r="Z29" s="340">
        <f t="shared" si="15"/>
        <v>84542</v>
      </c>
      <c r="AA29" s="333">
        <f t="shared" si="16"/>
        <v>94.24131627056673</v>
      </c>
      <c r="AB29" s="341">
        <f t="shared" si="17"/>
        <v>0</v>
      </c>
      <c r="AC29" s="312">
        <v>161</v>
      </c>
      <c r="AD29" s="312">
        <v>161</v>
      </c>
      <c r="AE29" s="333">
        <f t="shared" si="27"/>
        <v>100</v>
      </c>
      <c r="AF29" s="338" t="s">
        <v>86</v>
      </c>
      <c r="AG29" s="312" t="s">
        <v>87</v>
      </c>
      <c r="AH29" s="332">
        <v>0</v>
      </c>
      <c r="AI29" s="312">
        <v>161</v>
      </c>
      <c r="AJ29" s="312">
        <v>161</v>
      </c>
      <c r="AK29" s="333">
        <f>AJ29/AI29*100</f>
        <v>100</v>
      </c>
      <c r="AL29" s="332">
        <v>0</v>
      </c>
      <c r="AM29" s="312">
        <v>0</v>
      </c>
      <c r="AN29" s="339">
        <f t="shared" si="18"/>
        <v>0</v>
      </c>
      <c r="AO29" s="342">
        <v>0</v>
      </c>
      <c r="AP29" s="338" t="s">
        <v>86</v>
      </c>
      <c r="AQ29" s="312" t="s">
        <v>87</v>
      </c>
      <c r="AR29" s="332">
        <v>1290</v>
      </c>
      <c r="AS29" s="312">
        <v>2013</v>
      </c>
      <c r="AT29" s="312">
        <v>1973</v>
      </c>
      <c r="AU29" s="333">
        <f t="shared" si="29"/>
        <v>98.01291604570294</v>
      </c>
      <c r="AV29" s="332">
        <v>1500</v>
      </c>
      <c r="AW29" s="312">
        <v>1505</v>
      </c>
      <c r="AX29" s="312">
        <v>1495</v>
      </c>
      <c r="AY29" s="333">
        <f>AX29/AW29*100</f>
        <v>99.33554817275747</v>
      </c>
      <c r="AZ29" s="338" t="s">
        <v>86</v>
      </c>
      <c r="BA29" s="312" t="s">
        <v>87</v>
      </c>
      <c r="BB29" s="332">
        <v>10000</v>
      </c>
      <c r="BC29" s="312">
        <v>25125</v>
      </c>
      <c r="BD29" s="312">
        <v>8836</v>
      </c>
      <c r="BE29" s="333">
        <f t="shared" si="19"/>
        <v>35.168159203980096</v>
      </c>
      <c r="BF29" s="339">
        <f t="shared" si="3"/>
        <v>397418</v>
      </c>
      <c r="BG29" s="339">
        <f t="shared" si="4"/>
        <v>437307</v>
      </c>
      <c r="BH29" s="339">
        <f t="shared" si="5"/>
        <v>411213</v>
      </c>
      <c r="BI29" s="333">
        <f t="shared" si="20"/>
        <v>94.0330248543929</v>
      </c>
      <c r="BJ29" s="338" t="s">
        <v>86</v>
      </c>
      <c r="BK29" s="312" t="s">
        <v>87</v>
      </c>
      <c r="BL29" s="339">
        <f t="shared" si="6"/>
        <v>385918</v>
      </c>
      <c r="BM29" s="339">
        <f t="shared" si="7"/>
        <v>410516</v>
      </c>
      <c r="BN29" s="339">
        <f t="shared" si="8"/>
        <v>400721</v>
      </c>
      <c r="BO29" s="333">
        <f t="shared" si="21"/>
        <v>97.6139785051009</v>
      </c>
      <c r="BP29" s="339">
        <f t="shared" si="9"/>
        <v>11500</v>
      </c>
      <c r="BQ29" s="339">
        <f t="shared" si="10"/>
        <v>26791</v>
      </c>
      <c r="BR29" s="339">
        <f t="shared" si="11"/>
        <v>10492</v>
      </c>
      <c r="BS29" s="333">
        <f t="shared" si="22"/>
        <v>39.162405285357025</v>
      </c>
      <c r="BT29" s="149">
        <v>8</v>
      </c>
      <c r="BU29" s="135" t="s">
        <v>42</v>
      </c>
      <c r="BV29" s="141" t="s">
        <v>240</v>
      </c>
      <c r="BW29" s="141">
        <v>25001</v>
      </c>
      <c r="BX29" s="141">
        <v>32843</v>
      </c>
      <c r="BY29" s="141">
        <v>31788</v>
      </c>
      <c r="BZ29" s="212">
        <f t="shared" si="31"/>
        <v>96.78774776969217</v>
      </c>
      <c r="CA29" s="141">
        <v>8614</v>
      </c>
      <c r="CB29" s="141">
        <v>11232</v>
      </c>
      <c r="CC29" s="141">
        <v>10971</v>
      </c>
      <c r="CD29" s="212">
        <f t="shared" si="32"/>
        <v>97.67628205128204</v>
      </c>
      <c r="CE29" s="149">
        <v>8</v>
      </c>
      <c r="CF29" s="135" t="s">
        <v>42</v>
      </c>
      <c r="CG29" s="141" t="s">
        <v>240</v>
      </c>
      <c r="CH29" s="141">
        <v>6293</v>
      </c>
      <c r="CI29" s="141">
        <v>6865</v>
      </c>
      <c r="CJ29" s="141">
        <v>6097</v>
      </c>
      <c r="CK29" s="212">
        <f t="shared" si="33"/>
        <v>88.81281864530226</v>
      </c>
      <c r="CL29" s="141">
        <v>0</v>
      </c>
      <c r="CM29" s="141">
        <v>0</v>
      </c>
      <c r="CN29" s="141">
        <v>0</v>
      </c>
      <c r="CO29" s="216">
        <v>0</v>
      </c>
      <c r="CP29" s="149">
        <v>8</v>
      </c>
      <c r="CQ29" s="135" t="s">
        <v>42</v>
      </c>
      <c r="CR29" s="141" t="s">
        <v>240</v>
      </c>
      <c r="CS29" s="141">
        <v>0</v>
      </c>
      <c r="CT29" s="141">
        <v>0</v>
      </c>
      <c r="CU29" s="141">
        <v>0</v>
      </c>
      <c r="CV29" s="216">
        <v>0</v>
      </c>
      <c r="CW29" s="141">
        <v>0</v>
      </c>
      <c r="CX29" s="141">
        <v>0</v>
      </c>
      <c r="CY29" s="141">
        <v>0</v>
      </c>
      <c r="CZ29" s="216">
        <v>0</v>
      </c>
      <c r="DA29" s="149">
        <v>8</v>
      </c>
      <c r="DB29" s="135" t="s">
        <v>42</v>
      </c>
      <c r="DC29" s="141" t="s">
        <v>240</v>
      </c>
      <c r="DD29" s="141">
        <v>0</v>
      </c>
      <c r="DE29" s="141">
        <v>233</v>
      </c>
      <c r="DF29" s="141">
        <v>305</v>
      </c>
      <c r="DG29" s="212">
        <f t="shared" si="34"/>
        <v>130.90128755364807</v>
      </c>
      <c r="DH29" s="171">
        <f t="shared" si="30"/>
        <v>39908</v>
      </c>
      <c r="DI29" s="171">
        <f t="shared" si="30"/>
        <v>51173</v>
      </c>
      <c r="DJ29" s="171">
        <f t="shared" si="30"/>
        <v>49161</v>
      </c>
      <c r="DK29" s="212">
        <f t="shared" si="35"/>
        <v>96.06823911046841</v>
      </c>
    </row>
    <row r="30" spans="1:115" ht="12.75">
      <c r="A30" s="305" t="s">
        <v>88</v>
      </c>
      <c r="B30" s="312" t="s">
        <v>89</v>
      </c>
      <c r="C30" s="332">
        <v>187798</v>
      </c>
      <c r="D30" s="312">
        <v>195389</v>
      </c>
      <c r="E30" s="312">
        <v>188360</v>
      </c>
      <c r="F30" s="333">
        <f t="shared" si="12"/>
        <v>96.40256104488994</v>
      </c>
      <c r="G30" s="332">
        <v>66510</v>
      </c>
      <c r="H30" s="312">
        <v>65893</v>
      </c>
      <c r="I30" s="312">
        <v>62986</v>
      </c>
      <c r="J30" s="333">
        <f t="shared" si="13"/>
        <v>95.5883022475832</v>
      </c>
      <c r="K30" s="305" t="s">
        <v>88</v>
      </c>
      <c r="L30" s="312" t="s">
        <v>89</v>
      </c>
      <c r="M30" s="332">
        <v>46264</v>
      </c>
      <c r="N30" s="312">
        <v>53508</v>
      </c>
      <c r="O30" s="312">
        <v>53388</v>
      </c>
      <c r="P30" s="333">
        <f t="shared" si="14"/>
        <v>99.77573446961202</v>
      </c>
      <c r="Q30" s="334">
        <v>3349</v>
      </c>
      <c r="R30" s="335">
        <v>0</v>
      </c>
      <c r="S30" s="335">
        <v>0</v>
      </c>
      <c r="T30" s="336">
        <v>0</v>
      </c>
      <c r="U30" s="337">
        <v>0</v>
      </c>
      <c r="V30" s="338" t="s">
        <v>88</v>
      </c>
      <c r="W30" s="312" t="s">
        <v>89</v>
      </c>
      <c r="X30" s="339">
        <f t="shared" si="0"/>
        <v>42915</v>
      </c>
      <c r="Y30" s="339">
        <f t="shared" si="1"/>
        <v>53508</v>
      </c>
      <c r="Z30" s="340">
        <f t="shared" si="15"/>
        <v>53388</v>
      </c>
      <c r="AA30" s="333">
        <f t="shared" si="16"/>
        <v>99.77573446961202</v>
      </c>
      <c r="AB30" s="341">
        <f t="shared" si="17"/>
        <v>0</v>
      </c>
      <c r="AC30" s="312">
        <v>0</v>
      </c>
      <c r="AD30" s="312">
        <v>0</v>
      </c>
      <c r="AE30" s="343">
        <v>0</v>
      </c>
      <c r="AF30" s="338" t="s">
        <v>88</v>
      </c>
      <c r="AG30" s="312" t="s">
        <v>89</v>
      </c>
      <c r="AH30" s="332">
        <v>0</v>
      </c>
      <c r="AI30" s="312">
        <v>0</v>
      </c>
      <c r="AJ30" s="312">
        <v>0</v>
      </c>
      <c r="AK30" s="342">
        <v>0</v>
      </c>
      <c r="AL30" s="332">
        <v>0</v>
      </c>
      <c r="AM30" s="312">
        <v>0</v>
      </c>
      <c r="AN30" s="339">
        <f t="shared" si="18"/>
        <v>0</v>
      </c>
      <c r="AO30" s="342">
        <v>0</v>
      </c>
      <c r="AP30" s="338" t="s">
        <v>88</v>
      </c>
      <c r="AQ30" s="312" t="s">
        <v>89</v>
      </c>
      <c r="AR30" s="332">
        <v>713</v>
      </c>
      <c r="AS30" s="312">
        <v>882</v>
      </c>
      <c r="AT30" s="312">
        <v>882</v>
      </c>
      <c r="AU30" s="333">
        <f t="shared" si="29"/>
        <v>100</v>
      </c>
      <c r="AV30" s="332">
        <v>685</v>
      </c>
      <c r="AW30" s="312">
        <v>3594</v>
      </c>
      <c r="AX30" s="312">
        <v>3136</v>
      </c>
      <c r="AY30" s="333">
        <f>AX30/AW30*100</f>
        <v>87.2565386755704</v>
      </c>
      <c r="AZ30" s="338" t="s">
        <v>88</v>
      </c>
      <c r="BA30" s="312" t="s">
        <v>89</v>
      </c>
      <c r="BB30" s="332">
        <v>0</v>
      </c>
      <c r="BC30" s="312">
        <v>9735</v>
      </c>
      <c r="BD30" s="312">
        <v>9595</v>
      </c>
      <c r="BE30" s="333">
        <f t="shared" si="19"/>
        <v>98.56189008731381</v>
      </c>
      <c r="BF30" s="339">
        <f t="shared" si="3"/>
        <v>301970</v>
      </c>
      <c r="BG30" s="339">
        <f t="shared" si="4"/>
        <v>329001</v>
      </c>
      <c r="BH30" s="339">
        <f t="shared" si="5"/>
        <v>318347</v>
      </c>
      <c r="BI30" s="333">
        <f t="shared" si="20"/>
        <v>96.76171197048033</v>
      </c>
      <c r="BJ30" s="338" t="s">
        <v>88</v>
      </c>
      <c r="BK30" s="312" t="s">
        <v>89</v>
      </c>
      <c r="BL30" s="339">
        <f t="shared" si="6"/>
        <v>301285</v>
      </c>
      <c r="BM30" s="339">
        <f t="shared" si="7"/>
        <v>315672</v>
      </c>
      <c r="BN30" s="339">
        <f t="shared" si="8"/>
        <v>305616</v>
      </c>
      <c r="BO30" s="333">
        <f t="shared" si="21"/>
        <v>96.814414962366</v>
      </c>
      <c r="BP30" s="339">
        <f t="shared" si="9"/>
        <v>685</v>
      </c>
      <c r="BQ30" s="339">
        <f t="shared" si="10"/>
        <v>13329</v>
      </c>
      <c r="BR30" s="339">
        <f t="shared" si="11"/>
        <v>12731</v>
      </c>
      <c r="BS30" s="333">
        <f t="shared" si="22"/>
        <v>95.51354190111786</v>
      </c>
      <c r="BT30" s="149">
        <v>8</v>
      </c>
      <c r="BU30" s="135" t="s">
        <v>55</v>
      </c>
      <c r="BV30" s="141" t="s">
        <v>195</v>
      </c>
      <c r="BW30" s="141">
        <v>42515</v>
      </c>
      <c r="BX30" s="141">
        <v>39697</v>
      </c>
      <c r="BY30" s="141">
        <v>39456</v>
      </c>
      <c r="BZ30" s="212">
        <f t="shared" si="31"/>
        <v>99.39290122679296</v>
      </c>
      <c r="CA30" s="141">
        <v>14669</v>
      </c>
      <c r="CB30" s="141">
        <v>13595</v>
      </c>
      <c r="CC30" s="141">
        <v>13568</v>
      </c>
      <c r="CD30" s="212">
        <f t="shared" si="32"/>
        <v>99.801397572637</v>
      </c>
      <c r="CE30" s="149">
        <v>8</v>
      </c>
      <c r="CF30" s="135" t="s">
        <v>55</v>
      </c>
      <c r="CG30" s="141" t="s">
        <v>195</v>
      </c>
      <c r="CH30" s="141">
        <v>11176</v>
      </c>
      <c r="CI30" s="141">
        <v>8112</v>
      </c>
      <c r="CJ30" s="141">
        <v>8738</v>
      </c>
      <c r="CK30" s="212">
        <f t="shared" si="33"/>
        <v>107.71696252465483</v>
      </c>
      <c r="CL30" s="141">
        <v>0</v>
      </c>
      <c r="CM30" s="141">
        <v>0</v>
      </c>
      <c r="CN30" s="141">
        <v>0</v>
      </c>
      <c r="CO30" s="216">
        <v>0</v>
      </c>
      <c r="CP30" s="149">
        <v>8</v>
      </c>
      <c r="CQ30" s="135" t="s">
        <v>55</v>
      </c>
      <c r="CR30" s="141" t="s">
        <v>195</v>
      </c>
      <c r="CS30" s="141">
        <v>0</v>
      </c>
      <c r="CT30" s="141">
        <v>0</v>
      </c>
      <c r="CU30" s="141">
        <v>0</v>
      </c>
      <c r="CV30" s="216">
        <v>0</v>
      </c>
      <c r="CW30" s="141">
        <v>0</v>
      </c>
      <c r="CX30" s="141">
        <v>0</v>
      </c>
      <c r="CY30" s="141">
        <v>0</v>
      </c>
      <c r="CZ30" s="216">
        <v>0</v>
      </c>
      <c r="DA30" s="149">
        <v>8</v>
      </c>
      <c r="DB30" s="135" t="s">
        <v>55</v>
      </c>
      <c r="DC30" s="141" t="s">
        <v>195</v>
      </c>
      <c r="DD30" s="141">
        <v>0</v>
      </c>
      <c r="DE30" s="141">
        <v>171</v>
      </c>
      <c r="DF30" s="141">
        <v>70</v>
      </c>
      <c r="DG30" s="212">
        <f t="shared" si="34"/>
        <v>40.93567251461988</v>
      </c>
      <c r="DH30" s="171">
        <f t="shared" si="30"/>
        <v>68360</v>
      </c>
      <c r="DI30" s="171">
        <f t="shared" si="30"/>
        <v>61575</v>
      </c>
      <c r="DJ30" s="171">
        <f t="shared" si="30"/>
        <v>61832</v>
      </c>
      <c r="DK30" s="212">
        <f t="shared" si="35"/>
        <v>100.41737718229801</v>
      </c>
    </row>
    <row r="31" spans="1:115" ht="12.75">
      <c r="A31" s="305" t="s">
        <v>90</v>
      </c>
      <c r="B31" s="89" t="s">
        <v>91</v>
      </c>
      <c r="C31" s="332">
        <v>211245</v>
      </c>
      <c r="D31" s="312">
        <v>218952</v>
      </c>
      <c r="E31" s="312">
        <v>213318</v>
      </c>
      <c r="F31" s="333">
        <f t="shared" si="12"/>
        <v>97.4268332785268</v>
      </c>
      <c r="G31" s="332">
        <v>71293</v>
      </c>
      <c r="H31" s="312">
        <v>73352</v>
      </c>
      <c r="I31" s="312">
        <v>70600</v>
      </c>
      <c r="J31" s="333">
        <f t="shared" si="13"/>
        <v>96.24822772385211</v>
      </c>
      <c r="K31" s="305" t="s">
        <v>90</v>
      </c>
      <c r="L31" s="89" t="s">
        <v>91</v>
      </c>
      <c r="M31" s="332">
        <v>142552</v>
      </c>
      <c r="N31" s="312">
        <v>146545</v>
      </c>
      <c r="O31" s="312">
        <v>146545</v>
      </c>
      <c r="P31" s="333">
        <f t="shared" si="14"/>
        <v>100</v>
      </c>
      <c r="Q31" s="334">
        <v>10333</v>
      </c>
      <c r="R31" s="335">
        <v>0</v>
      </c>
      <c r="S31" s="335">
        <v>0</v>
      </c>
      <c r="T31" s="336">
        <v>0</v>
      </c>
      <c r="U31" s="337">
        <v>0</v>
      </c>
      <c r="V31" s="338" t="s">
        <v>90</v>
      </c>
      <c r="W31" s="89" t="s">
        <v>91</v>
      </c>
      <c r="X31" s="339">
        <f t="shared" si="0"/>
        <v>132219</v>
      </c>
      <c r="Y31" s="339">
        <f t="shared" si="1"/>
        <v>146545</v>
      </c>
      <c r="Z31" s="340">
        <f t="shared" si="15"/>
        <v>146545</v>
      </c>
      <c r="AA31" s="333">
        <f t="shared" si="16"/>
        <v>100</v>
      </c>
      <c r="AB31" s="341">
        <f t="shared" si="17"/>
        <v>0</v>
      </c>
      <c r="AC31" s="312">
        <v>205</v>
      </c>
      <c r="AD31" s="312">
        <v>205</v>
      </c>
      <c r="AE31" s="333">
        <f t="shared" si="27"/>
        <v>100</v>
      </c>
      <c r="AF31" s="338" t="s">
        <v>90</v>
      </c>
      <c r="AG31" s="89" t="s">
        <v>91</v>
      </c>
      <c r="AH31" s="332">
        <v>0</v>
      </c>
      <c r="AI31" s="312">
        <v>0</v>
      </c>
      <c r="AJ31" s="312">
        <v>0</v>
      </c>
      <c r="AK31" s="342">
        <v>0</v>
      </c>
      <c r="AL31" s="332">
        <v>0</v>
      </c>
      <c r="AM31" s="312">
        <v>205</v>
      </c>
      <c r="AN31" s="339">
        <f t="shared" si="18"/>
        <v>205</v>
      </c>
      <c r="AO31" s="333">
        <f>AN31/AM31*100</f>
        <v>100</v>
      </c>
      <c r="AP31" s="338" t="s">
        <v>90</v>
      </c>
      <c r="AQ31" s="89" t="s">
        <v>91</v>
      </c>
      <c r="AR31" s="332">
        <v>3500</v>
      </c>
      <c r="AS31" s="312">
        <v>4597</v>
      </c>
      <c r="AT31" s="312">
        <v>1177</v>
      </c>
      <c r="AU31" s="333">
        <f t="shared" si="29"/>
        <v>25.603654557319995</v>
      </c>
      <c r="AV31" s="332">
        <v>0</v>
      </c>
      <c r="AW31" s="312">
        <v>3825</v>
      </c>
      <c r="AX31" s="312">
        <v>3147</v>
      </c>
      <c r="AY31" s="333">
        <f>AX31/AW31*100</f>
        <v>82.27450980392157</v>
      </c>
      <c r="AZ31" s="338" t="s">
        <v>90</v>
      </c>
      <c r="BA31" s="89" t="s">
        <v>91</v>
      </c>
      <c r="BB31" s="332">
        <v>7677</v>
      </c>
      <c r="BC31" s="312">
        <v>13463</v>
      </c>
      <c r="BD31" s="312">
        <v>13174</v>
      </c>
      <c r="BE31" s="333">
        <f t="shared" si="19"/>
        <v>97.85337591918591</v>
      </c>
      <c r="BF31" s="339">
        <f t="shared" si="3"/>
        <v>436267</v>
      </c>
      <c r="BG31" s="339">
        <f t="shared" si="4"/>
        <v>460939</v>
      </c>
      <c r="BH31" s="339">
        <f t="shared" si="5"/>
        <v>448166</v>
      </c>
      <c r="BI31" s="333">
        <f t="shared" si="20"/>
        <v>97.2289174923363</v>
      </c>
      <c r="BJ31" s="338" t="s">
        <v>90</v>
      </c>
      <c r="BK31" s="89" t="s">
        <v>91</v>
      </c>
      <c r="BL31" s="339">
        <f t="shared" si="6"/>
        <v>428590</v>
      </c>
      <c r="BM31" s="339">
        <f t="shared" si="7"/>
        <v>443651</v>
      </c>
      <c r="BN31" s="339">
        <f t="shared" si="8"/>
        <v>431845</v>
      </c>
      <c r="BO31" s="333">
        <f t="shared" si="21"/>
        <v>97.33889926992163</v>
      </c>
      <c r="BP31" s="339">
        <f t="shared" si="9"/>
        <v>7677</v>
      </c>
      <c r="BQ31" s="339">
        <f t="shared" si="10"/>
        <v>17288</v>
      </c>
      <c r="BR31" s="339">
        <f t="shared" si="11"/>
        <v>16321</v>
      </c>
      <c r="BS31" s="333">
        <f t="shared" si="22"/>
        <v>94.40652475705691</v>
      </c>
      <c r="BT31" s="149">
        <v>8</v>
      </c>
      <c r="BU31" s="135" t="s">
        <v>45</v>
      </c>
      <c r="BV31" s="141" t="s">
        <v>241</v>
      </c>
      <c r="BW31" s="141">
        <v>23517</v>
      </c>
      <c r="BX31" s="141">
        <v>35851</v>
      </c>
      <c r="BY31" s="141">
        <v>33364</v>
      </c>
      <c r="BZ31" s="212">
        <f t="shared" si="31"/>
        <v>93.0629550082285</v>
      </c>
      <c r="CA31" s="141">
        <v>8056</v>
      </c>
      <c r="CB31" s="141">
        <v>12218</v>
      </c>
      <c r="CC31" s="141">
        <v>11595</v>
      </c>
      <c r="CD31" s="212">
        <f t="shared" si="32"/>
        <v>94.90096578818137</v>
      </c>
      <c r="CE31" s="149">
        <v>8</v>
      </c>
      <c r="CF31" s="135" t="s">
        <v>45</v>
      </c>
      <c r="CG31" s="141" t="s">
        <v>241</v>
      </c>
      <c r="CH31" s="141">
        <v>5422</v>
      </c>
      <c r="CI31" s="141">
        <v>5749</v>
      </c>
      <c r="CJ31" s="141">
        <v>6091</v>
      </c>
      <c r="CK31" s="212">
        <f t="shared" si="33"/>
        <v>105.9488606714211</v>
      </c>
      <c r="CL31" s="141">
        <v>0</v>
      </c>
      <c r="CM31" s="141">
        <v>0</v>
      </c>
      <c r="CN31" s="141">
        <v>0</v>
      </c>
      <c r="CO31" s="216">
        <v>0</v>
      </c>
      <c r="CP31" s="149">
        <v>8</v>
      </c>
      <c r="CQ31" s="135" t="s">
        <v>45</v>
      </c>
      <c r="CR31" s="141" t="s">
        <v>241</v>
      </c>
      <c r="CS31" s="141">
        <v>0</v>
      </c>
      <c r="CT31" s="141">
        <v>0</v>
      </c>
      <c r="CU31" s="141">
        <v>0</v>
      </c>
      <c r="CV31" s="216">
        <v>0</v>
      </c>
      <c r="CW31" s="141">
        <v>0</v>
      </c>
      <c r="CX31" s="141">
        <v>0</v>
      </c>
      <c r="CY31" s="141">
        <v>0</v>
      </c>
      <c r="CZ31" s="216">
        <v>0</v>
      </c>
      <c r="DA31" s="149">
        <v>8</v>
      </c>
      <c r="DB31" s="135" t="s">
        <v>45</v>
      </c>
      <c r="DC31" s="141" t="s">
        <v>241</v>
      </c>
      <c r="DD31" s="141">
        <v>0</v>
      </c>
      <c r="DE31" s="141">
        <v>235</v>
      </c>
      <c r="DF31" s="141">
        <v>197</v>
      </c>
      <c r="DG31" s="212">
        <f t="shared" si="34"/>
        <v>83.82978723404256</v>
      </c>
      <c r="DH31" s="171">
        <f t="shared" si="30"/>
        <v>36995</v>
      </c>
      <c r="DI31" s="171">
        <f t="shared" si="30"/>
        <v>54053</v>
      </c>
      <c r="DJ31" s="171">
        <f t="shared" si="30"/>
        <v>51247</v>
      </c>
      <c r="DK31" s="212">
        <f t="shared" si="35"/>
        <v>94.80879877157604</v>
      </c>
    </row>
    <row r="32" spans="1:115" ht="12.75">
      <c r="A32" s="305" t="s">
        <v>92</v>
      </c>
      <c r="B32" s="89" t="s">
        <v>93</v>
      </c>
      <c r="C32" s="332">
        <v>160465</v>
      </c>
      <c r="D32" s="312">
        <v>173395</v>
      </c>
      <c r="E32" s="312">
        <v>173256</v>
      </c>
      <c r="F32" s="333">
        <f t="shared" si="12"/>
        <v>99.91983621211685</v>
      </c>
      <c r="G32" s="332">
        <v>53660</v>
      </c>
      <c r="H32" s="312">
        <v>57627</v>
      </c>
      <c r="I32" s="312">
        <v>56888</v>
      </c>
      <c r="J32" s="333">
        <f t="shared" si="13"/>
        <v>98.71761500685443</v>
      </c>
      <c r="K32" s="305" t="s">
        <v>92</v>
      </c>
      <c r="L32" s="89" t="s">
        <v>93</v>
      </c>
      <c r="M32" s="332">
        <v>62015</v>
      </c>
      <c r="N32" s="312">
        <v>85589</v>
      </c>
      <c r="O32" s="312">
        <v>59516</v>
      </c>
      <c r="P32" s="333">
        <f t="shared" si="14"/>
        <v>69.53697320917408</v>
      </c>
      <c r="Q32" s="334">
        <v>0</v>
      </c>
      <c r="R32" s="335">
        <v>0</v>
      </c>
      <c r="S32" s="335">
        <v>0</v>
      </c>
      <c r="T32" s="336">
        <v>0</v>
      </c>
      <c r="U32" s="337">
        <v>0</v>
      </c>
      <c r="V32" s="305" t="s">
        <v>92</v>
      </c>
      <c r="W32" s="89" t="s">
        <v>93</v>
      </c>
      <c r="X32" s="339">
        <f t="shared" si="0"/>
        <v>62015</v>
      </c>
      <c r="Y32" s="339">
        <f t="shared" si="1"/>
        <v>85589</v>
      </c>
      <c r="Z32" s="340">
        <f t="shared" si="15"/>
        <v>59516</v>
      </c>
      <c r="AA32" s="333">
        <f t="shared" si="16"/>
        <v>69.53697320917408</v>
      </c>
      <c r="AB32" s="341">
        <f t="shared" si="17"/>
        <v>0</v>
      </c>
      <c r="AC32" s="312">
        <v>33</v>
      </c>
      <c r="AD32" s="312">
        <v>33</v>
      </c>
      <c r="AE32" s="333">
        <f t="shared" si="27"/>
        <v>100</v>
      </c>
      <c r="AF32" s="305" t="s">
        <v>92</v>
      </c>
      <c r="AG32" s="89" t="s">
        <v>93</v>
      </c>
      <c r="AH32" s="332">
        <v>0</v>
      </c>
      <c r="AI32" s="312">
        <v>0</v>
      </c>
      <c r="AJ32" s="312">
        <v>0</v>
      </c>
      <c r="AK32" s="342">
        <v>0</v>
      </c>
      <c r="AL32" s="332">
        <v>0</v>
      </c>
      <c r="AM32" s="312">
        <v>33</v>
      </c>
      <c r="AN32" s="339">
        <f t="shared" si="18"/>
        <v>33</v>
      </c>
      <c r="AO32" s="333">
        <f>AN32/AM32*100</f>
        <v>100</v>
      </c>
      <c r="AP32" s="305" t="s">
        <v>92</v>
      </c>
      <c r="AQ32" s="89" t="s">
        <v>93</v>
      </c>
      <c r="AR32" s="332">
        <v>1205</v>
      </c>
      <c r="AS32" s="312">
        <v>2895</v>
      </c>
      <c r="AT32" s="312">
        <v>2861</v>
      </c>
      <c r="AU32" s="333">
        <f t="shared" si="29"/>
        <v>98.82556131260795</v>
      </c>
      <c r="AV32" s="332">
        <v>2593</v>
      </c>
      <c r="AW32" s="312">
        <v>4986</v>
      </c>
      <c r="AX32" s="312">
        <v>4785</v>
      </c>
      <c r="AY32" s="333">
        <f>AX32/AW32*100</f>
        <v>95.96871239470516</v>
      </c>
      <c r="AZ32" s="305" t="s">
        <v>92</v>
      </c>
      <c r="BA32" s="89" t="s">
        <v>93</v>
      </c>
      <c r="BB32" s="332">
        <v>22278</v>
      </c>
      <c r="BC32" s="312">
        <v>34274</v>
      </c>
      <c r="BD32" s="312">
        <v>10194</v>
      </c>
      <c r="BE32" s="333">
        <f t="shared" si="19"/>
        <v>29.74266207620937</v>
      </c>
      <c r="BF32" s="339">
        <f t="shared" si="3"/>
        <v>302216</v>
      </c>
      <c r="BG32" s="339">
        <f t="shared" si="4"/>
        <v>358799</v>
      </c>
      <c r="BH32" s="339">
        <f t="shared" si="5"/>
        <v>307533</v>
      </c>
      <c r="BI32" s="333">
        <f t="shared" si="20"/>
        <v>85.71177734609071</v>
      </c>
      <c r="BJ32" s="305" t="s">
        <v>92</v>
      </c>
      <c r="BK32" s="89" t="s">
        <v>93</v>
      </c>
      <c r="BL32" s="339">
        <f t="shared" si="6"/>
        <v>277345</v>
      </c>
      <c r="BM32" s="339">
        <f t="shared" si="7"/>
        <v>319539</v>
      </c>
      <c r="BN32" s="339">
        <f t="shared" si="8"/>
        <v>292554</v>
      </c>
      <c r="BO32" s="333">
        <f t="shared" si="21"/>
        <v>91.55502145278042</v>
      </c>
      <c r="BP32" s="339">
        <f t="shared" si="9"/>
        <v>24871</v>
      </c>
      <c r="BQ32" s="339">
        <f t="shared" si="10"/>
        <v>39260</v>
      </c>
      <c r="BR32" s="339">
        <f t="shared" si="11"/>
        <v>14979</v>
      </c>
      <c r="BS32" s="333">
        <f t="shared" si="22"/>
        <v>38.15333672949567</v>
      </c>
      <c r="BT32" s="149">
        <v>8</v>
      </c>
      <c r="BU32" s="135" t="s">
        <v>58</v>
      </c>
      <c r="BV32" s="141" t="s">
        <v>197</v>
      </c>
      <c r="BW32" s="141">
        <v>27635</v>
      </c>
      <c r="BX32" s="141">
        <v>33352</v>
      </c>
      <c r="BY32" s="141">
        <v>32709</v>
      </c>
      <c r="BZ32" s="212">
        <f t="shared" si="31"/>
        <v>98.07207963540418</v>
      </c>
      <c r="CA32" s="141">
        <v>9651</v>
      </c>
      <c r="CB32" s="141">
        <v>11509</v>
      </c>
      <c r="CC32" s="141">
        <v>11484</v>
      </c>
      <c r="CD32" s="212">
        <f t="shared" si="32"/>
        <v>99.78277869493441</v>
      </c>
      <c r="CE32" s="149">
        <v>8</v>
      </c>
      <c r="CF32" s="135" t="s">
        <v>58</v>
      </c>
      <c r="CG32" s="141" t="s">
        <v>197</v>
      </c>
      <c r="CH32" s="141">
        <v>10321</v>
      </c>
      <c r="CI32" s="141">
        <v>7748</v>
      </c>
      <c r="CJ32" s="141">
        <v>8787</v>
      </c>
      <c r="CK32" s="212">
        <f t="shared" si="33"/>
        <v>113.40991223541559</v>
      </c>
      <c r="CL32" s="141">
        <v>0</v>
      </c>
      <c r="CM32" s="141">
        <v>0</v>
      </c>
      <c r="CN32" s="141">
        <v>0</v>
      </c>
      <c r="CO32" s="216">
        <v>0</v>
      </c>
      <c r="CP32" s="149">
        <v>8</v>
      </c>
      <c r="CQ32" s="135" t="s">
        <v>58</v>
      </c>
      <c r="CR32" s="141" t="s">
        <v>197</v>
      </c>
      <c r="CS32" s="141">
        <v>0</v>
      </c>
      <c r="CT32" s="141">
        <v>0</v>
      </c>
      <c r="CU32" s="141">
        <v>0</v>
      </c>
      <c r="CV32" s="216">
        <v>0</v>
      </c>
      <c r="CW32" s="141">
        <v>0</v>
      </c>
      <c r="CX32" s="141">
        <v>0</v>
      </c>
      <c r="CY32" s="141">
        <v>0</v>
      </c>
      <c r="CZ32" s="216">
        <v>0</v>
      </c>
      <c r="DA32" s="149">
        <v>8</v>
      </c>
      <c r="DB32" s="135" t="s">
        <v>58</v>
      </c>
      <c r="DC32" s="141" t="s">
        <v>197</v>
      </c>
      <c r="DD32" s="141">
        <v>0</v>
      </c>
      <c r="DE32" s="141">
        <v>131</v>
      </c>
      <c r="DF32" s="141">
        <v>125</v>
      </c>
      <c r="DG32" s="212">
        <f t="shared" si="34"/>
        <v>95.41984732824427</v>
      </c>
      <c r="DH32" s="171">
        <f t="shared" si="30"/>
        <v>47607</v>
      </c>
      <c r="DI32" s="171">
        <f t="shared" si="30"/>
        <v>52740</v>
      </c>
      <c r="DJ32" s="171">
        <f t="shared" si="30"/>
        <v>53105</v>
      </c>
      <c r="DK32" s="212">
        <f t="shared" si="35"/>
        <v>100.6920743268866</v>
      </c>
    </row>
    <row r="33" spans="1:115" ht="12.75">
      <c r="A33" s="305" t="s">
        <v>94</v>
      </c>
      <c r="B33" s="89" t="s">
        <v>95</v>
      </c>
      <c r="C33" s="332">
        <v>180964</v>
      </c>
      <c r="D33" s="312">
        <v>189010</v>
      </c>
      <c r="E33" s="312">
        <v>188445</v>
      </c>
      <c r="F33" s="333">
        <f t="shared" si="12"/>
        <v>99.70107401724776</v>
      </c>
      <c r="G33" s="332">
        <v>61410</v>
      </c>
      <c r="H33" s="312">
        <v>63867</v>
      </c>
      <c r="I33" s="312">
        <v>63365</v>
      </c>
      <c r="J33" s="333">
        <f t="shared" si="13"/>
        <v>99.21399157624438</v>
      </c>
      <c r="K33" s="305" t="s">
        <v>94</v>
      </c>
      <c r="L33" s="89" t="s">
        <v>95</v>
      </c>
      <c r="M33" s="332">
        <v>112517</v>
      </c>
      <c r="N33" s="312">
        <v>108144</v>
      </c>
      <c r="O33" s="312">
        <v>102954</v>
      </c>
      <c r="P33" s="333">
        <f t="shared" si="14"/>
        <v>95.20084332001775</v>
      </c>
      <c r="Q33" s="334">
        <v>14087</v>
      </c>
      <c r="R33" s="335">
        <v>0</v>
      </c>
      <c r="S33" s="335">
        <v>0</v>
      </c>
      <c r="T33" s="336">
        <v>0</v>
      </c>
      <c r="U33" s="337">
        <v>0</v>
      </c>
      <c r="V33" s="305" t="s">
        <v>94</v>
      </c>
      <c r="W33" s="89" t="s">
        <v>95</v>
      </c>
      <c r="X33" s="339">
        <f t="shared" si="0"/>
        <v>98430</v>
      </c>
      <c r="Y33" s="339">
        <f t="shared" si="1"/>
        <v>108144</v>
      </c>
      <c r="Z33" s="340">
        <f t="shared" si="15"/>
        <v>102954</v>
      </c>
      <c r="AA33" s="333">
        <f t="shared" si="16"/>
        <v>95.20084332001775</v>
      </c>
      <c r="AB33" s="341">
        <f t="shared" si="17"/>
        <v>0</v>
      </c>
      <c r="AC33" s="312">
        <v>437</v>
      </c>
      <c r="AD33" s="312">
        <v>437</v>
      </c>
      <c r="AE33" s="333">
        <f t="shared" si="27"/>
        <v>100</v>
      </c>
      <c r="AF33" s="305" t="s">
        <v>94</v>
      </c>
      <c r="AG33" s="89" t="s">
        <v>95</v>
      </c>
      <c r="AH33" s="332">
        <v>0</v>
      </c>
      <c r="AI33" s="312">
        <v>0</v>
      </c>
      <c r="AJ33" s="312">
        <v>0</v>
      </c>
      <c r="AK33" s="342">
        <v>0</v>
      </c>
      <c r="AL33" s="332">
        <v>0</v>
      </c>
      <c r="AM33" s="312">
        <v>437</v>
      </c>
      <c r="AN33" s="339">
        <f t="shared" si="18"/>
        <v>437</v>
      </c>
      <c r="AO33" s="333">
        <f>AN33/AM33*100</f>
        <v>100</v>
      </c>
      <c r="AP33" s="305" t="s">
        <v>94</v>
      </c>
      <c r="AQ33" s="89" t="s">
        <v>95</v>
      </c>
      <c r="AR33" s="332">
        <v>400</v>
      </c>
      <c r="AS33" s="312">
        <v>641</v>
      </c>
      <c r="AT33" s="312">
        <v>641</v>
      </c>
      <c r="AU33" s="333">
        <f t="shared" si="29"/>
        <v>100</v>
      </c>
      <c r="AV33" s="332">
        <v>790</v>
      </c>
      <c r="AW33" s="312">
        <v>1225</v>
      </c>
      <c r="AX33" s="312">
        <v>0</v>
      </c>
      <c r="AY33" s="333">
        <f>AX33/AW33*100</f>
        <v>0</v>
      </c>
      <c r="AZ33" s="305" t="s">
        <v>94</v>
      </c>
      <c r="BA33" s="89" t="s">
        <v>95</v>
      </c>
      <c r="BB33" s="332">
        <v>4467</v>
      </c>
      <c r="BC33" s="312">
        <v>21596</v>
      </c>
      <c r="BD33" s="312">
        <v>13493</v>
      </c>
      <c r="BE33" s="333">
        <f t="shared" si="19"/>
        <v>62.47916280792739</v>
      </c>
      <c r="BF33" s="339">
        <f t="shared" si="3"/>
        <v>360548</v>
      </c>
      <c r="BG33" s="339">
        <f t="shared" si="4"/>
        <v>384920</v>
      </c>
      <c r="BH33" s="339">
        <f t="shared" si="5"/>
        <v>369335</v>
      </c>
      <c r="BI33" s="333">
        <f t="shared" si="20"/>
        <v>95.95110672347501</v>
      </c>
      <c r="BJ33" s="305" t="s">
        <v>94</v>
      </c>
      <c r="BK33" s="89" t="s">
        <v>95</v>
      </c>
      <c r="BL33" s="339">
        <f t="shared" si="6"/>
        <v>355291</v>
      </c>
      <c r="BM33" s="339">
        <f t="shared" si="7"/>
        <v>362099</v>
      </c>
      <c r="BN33" s="339">
        <f t="shared" si="8"/>
        <v>355842</v>
      </c>
      <c r="BO33" s="333">
        <f t="shared" si="21"/>
        <v>98.27201953057036</v>
      </c>
      <c r="BP33" s="339">
        <f t="shared" si="9"/>
        <v>5257</v>
      </c>
      <c r="BQ33" s="339">
        <f t="shared" si="10"/>
        <v>22821</v>
      </c>
      <c r="BR33" s="339">
        <f t="shared" si="11"/>
        <v>13493</v>
      </c>
      <c r="BS33" s="333">
        <f t="shared" si="22"/>
        <v>59.125366986547476</v>
      </c>
      <c r="BT33" s="149">
        <v>8</v>
      </c>
      <c r="BU33" s="135" t="s">
        <v>60</v>
      </c>
      <c r="BV33" s="141" t="s">
        <v>198</v>
      </c>
      <c r="BW33" s="141">
        <v>33107</v>
      </c>
      <c r="BX33" s="141">
        <v>14690</v>
      </c>
      <c r="BY33" s="141">
        <v>14690</v>
      </c>
      <c r="BZ33" s="212">
        <f t="shared" si="31"/>
        <v>100</v>
      </c>
      <c r="CA33" s="141">
        <v>11196</v>
      </c>
      <c r="CB33" s="141">
        <v>5024</v>
      </c>
      <c r="CC33" s="141">
        <v>5024</v>
      </c>
      <c r="CD33" s="212">
        <f t="shared" si="32"/>
        <v>100</v>
      </c>
      <c r="CE33" s="149">
        <v>8</v>
      </c>
      <c r="CF33" s="135" t="s">
        <v>60</v>
      </c>
      <c r="CG33" s="141" t="s">
        <v>198</v>
      </c>
      <c r="CH33" s="141">
        <v>6700</v>
      </c>
      <c r="CI33" s="141">
        <v>2891</v>
      </c>
      <c r="CJ33" s="141">
        <v>2891</v>
      </c>
      <c r="CK33" s="212">
        <f t="shared" si="33"/>
        <v>100</v>
      </c>
      <c r="CL33" s="141">
        <v>0</v>
      </c>
      <c r="CM33" s="141">
        <v>0</v>
      </c>
      <c r="CN33" s="141">
        <v>0</v>
      </c>
      <c r="CO33" s="216">
        <v>0</v>
      </c>
      <c r="CP33" s="149">
        <v>8</v>
      </c>
      <c r="CQ33" s="135" t="s">
        <v>60</v>
      </c>
      <c r="CR33" s="141" t="s">
        <v>198</v>
      </c>
      <c r="CS33" s="141">
        <v>0</v>
      </c>
      <c r="CT33" s="141">
        <v>0</v>
      </c>
      <c r="CU33" s="141">
        <v>0</v>
      </c>
      <c r="CV33" s="216">
        <v>0</v>
      </c>
      <c r="CW33" s="141">
        <v>0</v>
      </c>
      <c r="CX33" s="141">
        <v>0</v>
      </c>
      <c r="CY33" s="141">
        <v>0</v>
      </c>
      <c r="CZ33" s="216">
        <v>0</v>
      </c>
      <c r="DA33" s="149">
        <v>8</v>
      </c>
      <c r="DB33" s="135" t="s">
        <v>60</v>
      </c>
      <c r="DC33" s="141" t="s">
        <v>198</v>
      </c>
      <c r="DD33" s="141">
        <v>0</v>
      </c>
      <c r="DE33" s="141">
        <v>0</v>
      </c>
      <c r="DF33" s="141">
        <v>0</v>
      </c>
      <c r="DG33" s="216">
        <v>0</v>
      </c>
      <c r="DH33" s="171">
        <f t="shared" si="30"/>
        <v>51003</v>
      </c>
      <c r="DI33" s="171">
        <f t="shared" si="30"/>
        <v>22605</v>
      </c>
      <c r="DJ33" s="171">
        <f t="shared" si="30"/>
        <v>22605</v>
      </c>
      <c r="DK33" s="212">
        <f t="shared" si="35"/>
        <v>100</v>
      </c>
    </row>
    <row r="34" spans="1:115" ht="12.75">
      <c r="A34" s="305" t="s">
        <v>96</v>
      </c>
      <c r="B34" s="89" t="s">
        <v>97</v>
      </c>
      <c r="C34" s="332">
        <v>64730</v>
      </c>
      <c r="D34" s="312">
        <v>73030</v>
      </c>
      <c r="E34" s="312">
        <v>69846</v>
      </c>
      <c r="F34" s="333">
        <f t="shared" si="12"/>
        <v>95.64014788443106</v>
      </c>
      <c r="G34" s="332">
        <v>21693</v>
      </c>
      <c r="H34" s="312">
        <v>24069</v>
      </c>
      <c r="I34" s="312">
        <v>22831</v>
      </c>
      <c r="J34" s="333">
        <f t="shared" si="13"/>
        <v>94.85645436038057</v>
      </c>
      <c r="K34" s="305" t="s">
        <v>96</v>
      </c>
      <c r="L34" s="89" t="s">
        <v>97</v>
      </c>
      <c r="M34" s="332">
        <v>10152</v>
      </c>
      <c r="N34" s="312">
        <v>19058</v>
      </c>
      <c r="O34" s="312">
        <v>17044</v>
      </c>
      <c r="P34" s="333">
        <f t="shared" si="14"/>
        <v>89.43225941861685</v>
      </c>
      <c r="Q34" s="334">
        <v>2492</v>
      </c>
      <c r="R34" s="335">
        <v>0</v>
      </c>
      <c r="S34" s="335">
        <v>0</v>
      </c>
      <c r="T34" s="336">
        <v>0</v>
      </c>
      <c r="U34" s="337">
        <v>0</v>
      </c>
      <c r="V34" s="305" t="s">
        <v>96</v>
      </c>
      <c r="W34" s="89" t="s">
        <v>97</v>
      </c>
      <c r="X34" s="339">
        <f t="shared" si="0"/>
        <v>7660</v>
      </c>
      <c r="Y34" s="339">
        <f t="shared" si="1"/>
        <v>19058</v>
      </c>
      <c r="Z34" s="340">
        <f t="shared" si="15"/>
        <v>17044</v>
      </c>
      <c r="AA34" s="333">
        <f t="shared" si="16"/>
        <v>89.43225941861685</v>
      </c>
      <c r="AB34" s="341">
        <f t="shared" si="17"/>
        <v>30</v>
      </c>
      <c r="AC34" s="312">
        <v>359</v>
      </c>
      <c r="AD34" s="312">
        <v>338</v>
      </c>
      <c r="AE34" s="333">
        <f t="shared" si="27"/>
        <v>94.15041782729804</v>
      </c>
      <c r="AF34" s="305" t="s">
        <v>96</v>
      </c>
      <c r="AG34" s="89" t="s">
        <v>97</v>
      </c>
      <c r="AH34" s="332">
        <v>0</v>
      </c>
      <c r="AI34" s="312">
        <v>21</v>
      </c>
      <c r="AJ34" s="312">
        <v>21</v>
      </c>
      <c r="AK34" s="333">
        <f>AJ34/AI34*100</f>
        <v>100</v>
      </c>
      <c r="AL34" s="332">
        <v>30</v>
      </c>
      <c r="AM34" s="312">
        <v>338</v>
      </c>
      <c r="AN34" s="339">
        <f t="shared" si="18"/>
        <v>317</v>
      </c>
      <c r="AO34" s="333">
        <f>AN34/AM34*100</f>
        <v>93.78698224852072</v>
      </c>
      <c r="AP34" s="305" t="s">
        <v>96</v>
      </c>
      <c r="AQ34" s="89" t="s">
        <v>97</v>
      </c>
      <c r="AR34" s="332">
        <v>820</v>
      </c>
      <c r="AS34" s="312">
        <v>1771</v>
      </c>
      <c r="AT34" s="312">
        <v>1690</v>
      </c>
      <c r="AU34" s="333">
        <f t="shared" si="29"/>
        <v>95.42631281761716</v>
      </c>
      <c r="AV34" s="332">
        <v>0</v>
      </c>
      <c r="AW34" s="312">
        <v>0</v>
      </c>
      <c r="AX34" s="312">
        <v>0</v>
      </c>
      <c r="AY34" s="343">
        <v>0</v>
      </c>
      <c r="AZ34" s="305" t="s">
        <v>96</v>
      </c>
      <c r="BA34" s="89" t="s">
        <v>97</v>
      </c>
      <c r="BB34" s="332">
        <v>400</v>
      </c>
      <c r="BC34" s="312">
        <v>4816</v>
      </c>
      <c r="BD34" s="312">
        <v>3827</v>
      </c>
      <c r="BE34" s="333">
        <f t="shared" si="19"/>
        <v>79.46428571428571</v>
      </c>
      <c r="BF34" s="339">
        <f t="shared" si="3"/>
        <v>97825</v>
      </c>
      <c r="BG34" s="339">
        <f t="shared" si="4"/>
        <v>123103</v>
      </c>
      <c r="BH34" s="339">
        <f t="shared" si="5"/>
        <v>115576</v>
      </c>
      <c r="BI34" s="333">
        <f t="shared" si="20"/>
        <v>93.8856079868078</v>
      </c>
      <c r="BJ34" s="305" t="s">
        <v>96</v>
      </c>
      <c r="BK34" s="89" t="s">
        <v>97</v>
      </c>
      <c r="BL34" s="339">
        <f t="shared" si="6"/>
        <v>97425</v>
      </c>
      <c r="BM34" s="339">
        <f t="shared" si="7"/>
        <v>118266</v>
      </c>
      <c r="BN34" s="339">
        <f t="shared" si="8"/>
        <v>111728</v>
      </c>
      <c r="BO34" s="333">
        <f t="shared" si="21"/>
        <v>94.47178394466711</v>
      </c>
      <c r="BP34" s="339">
        <f t="shared" si="9"/>
        <v>400</v>
      </c>
      <c r="BQ34" s="339">
        <f t="shared" si="10"/>
        <v>4837</v>
      </c>
      <c r="BR34" s="339">
        <f t="shared" si="11"/>
        <v>3848</v>
      </c>
      <c r="BS34" s="333">
        <f t="shared" si="22"/>
        <v>79.55344221624973</v>
      </c>
      <c r="BT34" s="149">
        <v>8</v>
      </c>
      <c r="BU34" s="135" t="s">
        <v>62</v>
      </c>
      <c r="BV34" s="141" t="s">
        <v>199</v>
      </c>
      <c r="BW34" s="141">
        <v>21345</v>
      </c>
      <c r="BX34" s="141">
        <v>11030</v>
      </c>
      <c r="BY34" s="141">
        <v>11030</v>
      </c>
      <c r="BZ34" s="212">
        <f t="shared" si="31"/>
        <v>100</v>
      </c>
      <c r="CA34" s="141">
        <v>7366</v>
      </c>
      <c r="CB34" s="141">
        <v>3767</v>
      </c>
      <c r="CC34" s="141">
        <v>3767</v>
      </c>
      <c r="CD34" s="212">
        <f t="shared" si="32"/>
        <v>100</v>
      </c>
      <c r="CE34" s="149">
        <v>8</v>
      </c>
      <c r="CF34" s="135" t="s">
        <v>62</v>
      </c>
      <c r="CG34" s="141" t="s">
        <v>199</v>
      </c>
      <c r="CH34" s="141">
        <v>4706</v>
      </c>
      <c r="CI34" s="141">
        <v>2174</v>
      </c>
      <c r="CJ34" s="141">
        <v>2174</v>
      </c>
      <c r="CK34" s="212">
        <f t="shared" si="33"/>
        <v>100</v>
      </c>
      <c r="CL34" s="141">
        <v>0</v>
      </c>
      <c r="CM34" s="141">
        <v>0</v>
      </c>
      <c r="CN34" s="141">
        <v>0</v>
      </c>
      <c r="CO34" s="216">
        <v>0</v>
      </c>
      <c r="CP34" s="149">
        <v>8</v>
      </c>
      <c r="CQ34" s="135" t="s">
        <v>62</v>
      </c>
      <c r="CR34" s="141" t="s">
        <v>199</v>
      </c>
      <c r="CS34" s="141">
        <v>0</v>
      </c>
      <c r="CT34" s="141">
        <v>0</v>
      </c>
      <c r="CU34" s="141">
        <v>0</v>
      </c>
      <c r="CV34" s="216">
        <v>0</v>
      </c>
      <c r="CW34" s="141">
        <v>0</v>
      </c>
      <c r="CX34" s="141">
        <v>0</v>
      </c>
      <c r="CY34" s="141">
        <v>0</v>
      </c>
      <c r="CZ34" s="216">
        <v>0</v>
      </c>
      <c r="DA34" s="149">
        <v>8</v>
      </c>
      <c r="DB34" s="135" t="s">
        <v>62</v>
      </c>
      <c r="DC34" s="141" t="s">
        <v>199</v>
      </c>
      <c r="DD34" s="141">
        <v>0</v>
      </c>
      <c r="DE34" s="141">
        <v>94</v>
      </c>
      <c r="DF34" s="141">
        <v>94</v>
      </c>
      <c r="DG34" s="212">
        <f t="shared" si="34"/>
        <v>100</v>
      </c>
      <c r="DH34" s="171">
        <f t="shared" si="30"/>
        <v>33417</v>
      </c>
      <c r="DI34" s="171">
        <f t="shared" si="30"/>
        <v>17065</v>
      </c>
      <c r="DJ34" s="171">
        <f t="shared" si="30"/>
        <v>17065</v>
      </c>
      <c r="DK34" s="212">
        <f t="shared" si="35"/>
        <v>100</v>
      </c>
    </row>
    <row r="35" spans="1:115" ht="12.75">
      <c r="A35" s="305" t="s">
        <v>98</v>
      </c>
      <c r="B35" s="89" t="s">
        <v>99</v>
      </c>
      <c r="C35" s="332">
        <v>201490</v>
      </c>
      <c r="D35" s="312">
        <v>210952</v>
      </c>
      <c r="E35" s="312">
        <v>209655</v>
      </c>
      <c r="F35" s="333">
        <f t="shared" si="12"/>
        <v>99.38516818991998</v>
      </c>
      <c r="G35" s="332">
        <v>67631</v>
      </c>
      <c r="H35" s="312">
        <v>69293</v>
      </c>
      <c r="I35" s="312">
        <v>67558</v>
      </c>
      <c r="J35" s="333">
        <f t="shared" si="13"/>
        <v>97.49613958119868</v>
      </c>
      <c r="K35" s="305" t="s">
        <v>98</v>
      </c>
      <c r="L35" s="89" t="s">
        <v>99</v>
      </c>
      <c r="M35" s="332">
        <v>45647</v>
      </c>
      <c r="N35" s="312">
        <v>56524</v>
      </c>
      <c r="O35" s="312">
        <v>56524</v>
      </c>
      <c r="P35" s="333">
        <f t="shared" si="14"/>
        <v>100</v>
      </c>
      <c r="Q35" s="334">
        <v>502</v>
      </c>
      <c r="R35" s="335">
        <v>0</v>
      </c>
      <c r="S35" s="335">
        <v>0</v>
      </c>
      <c r="T35" s="336">
        <v>0</v>
      </c>
      <c r="U35" s="337">
        <v>89</v>
      </c>
      <c r="V35" s="305" t="s">
        <v>98</v>
      </c>
      <c r="W35" s="89" t="s">
        <v>99</v>
      </c>
      <c r="X35" s="339">
        <f t="shared" si="0"/>
        <v>45145</v>
      </c>
      <c r="Y35" s="339">
        <f t="shared" si="1"/>
        <v>56524</v>
      </c>
      <c r="Z35" s="340">
        <f t="shared" si="15"/>
        <v>56435</v>
      </c>
      <c r="AA35" s="333">
        <f t="shared" si="16"/>
        <v>99.84254475974808</v>
      </c>
      <c r="AB35" s="341">
        <f t="shared" si="17"/>
        <v>0</v>
      </c>
      <c r="AC35" s="312">
        <v>0</v>
      </c>
      <c r="AD35" s="312">
        <v>0</v>
      </c>
      <c r="AE35" s="343">
        <v>0</v>
      </c>
      <c r="AF35" s="305" t="s">
        <v>98</v>
      </c>
      <c r="AG35" s="89" t="s">
        <v>99</v>
      </c>
      <c r="AH35" s="332">
        <v>0</v>
      </c>
      <c r="AI35" s="312">
        <v>0</v>
      </c>
      <c r="AJ35" s="312">
        <v>0</v>
      </c>
      <c r="AK35" s="342">
        <v>0</v>
      </c>
      <c r="AL35" s="332">
        <v>0</v>
      </c>
      <c r="AM35" s="312">
        <v>0</v>
      </c>
      <c r="AN35" s="339">
        <f t="shared" si="18"/>
        <v>0</v>
      </c>
      <c r="AO35" s="342">
        <v>0</v>
      </c>
      <c r="AP35" s="305" t="s">
        <v>98</v>
      </c>
      <c r="AQ35" s="89" t="s">
        <v>99</v>
      </c>
      <c r="AR35" s="332">
        <v>1200</v>
      </c>
      <c r="AS35" s="312">
        <v>5518</v>
      </c>
      <c r="AT35" s="312">
        <v>5518</v>
      </c>
      <c r="AU35" s="333">
        <f t="shared" si="29"/>
        <v>100</v>
      </c>
      <c r="AV35" s="332">
        <v>0</v>
      </c>
      <c r="AW35" s="312">
        <v>0</v>
      </c>
      <c r="AX35" s="312">
        <v>0</v>
      </c>
      <c r="AY35" s="343">
        <v>0</v>
      </c>
      <c r="AZ35" s="305" t="s">
        <v>98</v>
      </c>
      <c r="BA35" s="89" t="s">
        <v>99</v>
      </c>
      <c r="BB35" s="332">
        <v>609</v>
      </c>
      <c r="BC35" s="312">
        <v>4192</v>
      </c>
      <c r="BD35" s="312">
        <v>4192</v>
      </c>
      <c r="BE35" s="333">
        <f t="shared" si="19"/>
        <v>100</v>
      </c>
      <c r="BF35" s="339">
        <f t="shared" si="3"/>
        <v>316577</v>
      </c>
      <c r="BG35" s="339">
        <f t="shared" si="4"/>
        <v>346479</v>
      </c>
      <c r="BH35" s="339">
        <f t="shared" si="5"/>
        <v>343447</v>
      </c>
      <c r="BI35" s="333">
        <f t="shared" si="20"/>
        <v>99.12491088926025</v>
      </c>
      <c r="BJ35" s="305" t="s">
        <v>98</v>
      </c>
      <c r="BK35" s="89" t="s">
        <v>99</v>
      </c>
      <c r="BL35" s="339">
        <f t="shared" si="6"/>
        <v>315968</v>
      </c>
      <c r="BM35" s="339">
        <f t="shared" si="7"/>
        <v>342287</v>
      </c>
      <c r="BN35" s="339">
        <f t="shared" si="8"/>
        <v>339255</v>
      </c>
      <c r="BO35" s="333">
        <f t="shared" si="21"/>
        <v>99.11419364451469</v>
      </c>
      <c r="BP35" s="339">
        <f t="shared" si="9"/>
        <v>609</v>
      </c>
      <c r="BQ35" s="339">
        <f t="shared" si="10"/>
        <v>4192</v>
      </c>
      <c r="BR35" s="339">
        <f t="shared" si="11"/>
        <v>4192</v>
      </c>
      <c r="BS35" s="333">
        <f t="shared" si="22"/>
        <v>100</v>
      </c>
      <c r="BT35" s="149">
        <v>8</v>
      </c>
      <c r="BU35" s="135" t="s">
        <v>64</v>
      </c>
      <c r="BV35" s="141" t="s">
        <v>200</v>
      </c>
      <c r="BW35" s="141">
        <v>36643</v>
      </c>
      <c r="BX35" s="141">
        <v>35501</v>
      </c>
      <c r="BY35" s="141">
        <v>34946</v>
      </c>
      <c r="BZ35" s="212">
        <f t="shared" si="31"/>
        <v>98.43666375595053</v>
      </c>
      <c r="CA35" s="141">
        <v>12628</v>
      </c>
      <c r="CB35" s="141">
        <v>12098</v>
      </c>
      <c r="CC35" s="141">
        <v>11950</v>
      </c>
      <c r="CD35" s="212">
        <f t="shared" si="32"/>
        <v>98.77665729872706</v>
      </c>
      <c r="CE35" s="149">
        <v>8</v>
      </c>
      <c r="CF35" s="135" t="s">
        <v>64</v>
      </c>
      <c r="CG35" s="141" t="s">
        <v>200</v>
      </c>
      <c r="CH35" s="141">
        <v>8017</v>
      </c>
      <c r="CI35" s="141">
        <v>5290</v>
      </c>
      <c r="CJ35" s="141">
        <v>6392</v>
      </c>
      <c r="CK35" s="212">
        <f t="shared" si="33"/>
        <v>120.83175803402646</v>
      </c>
      <c r="CL35" s="141">
        <v>0</v>
      </c>
      <c r="CM35" s="141">
        <v>0</v>
      </c>
      <c r="CN35" s="141">
        <v>0</v>
      </c>
      <c r="CO35" s="216">
        <v>0</v>
      </c>
      <c r="CP35" s="149">
        <v>8</v>
      </c>
      <c r="CQ35" s="135" t="s">
        <v>64</v>
      </c>
      <c r="CR35" s="141" t="s">
        <v>200</v>
      </c>
      <c r="CS35" s="141">
        <v>0</v>
      </c>
      <c r="CT35" s="141">
        <v>0</v>
      </c>
      <c r="CU35" s="141">
        <v>0</v>
      </c>
      <c r="CV35" s="216">
        <v>0</v>
      </c>
      <c r="CW35" s="141">
        <v>0</v>
      </c>
      <c r="CX35" s="141">
        <v>0</v>
      </c>
      <c r="CY35" s="141">
        <v>0</v>
      </c>
      <c r="CZ35" s="216">
        <v>0</v>
      </c>
      <c r="DA35" s="149">
        <v>8</v>
      </c>
      <c r="DB35" s="135" t="s">
        <v>64</v>
      </c>
      <c r="DC35" s="141" t="s">
        <v>200</v>
      </c>
      <c r="DD35" s="141">
        <v>0</v>
      </c>
      <c r="DE35" s="141">
        <v>148</v>
      </c>
      <c r="DF35" s="141">
        <v>0</v>
      </c>
      <c r="DG35" s="212">
        <f t="shared" si="34"/>
        <v>0</v>
      </c>
      <c r="DH35" s="171">
        <f t="shared" si="30"/>
        <v>57288</v>
      </c>
      <c r="DI35" s="171">
        <f t="shared" si="30"/>
        <v>53037</v>
      </c>
      <c r="DJ35" s="171">
        <f t="shared" si="30"/>
        <v>53288</v>
      </c>
      <c r="DK35" s="212">
        <f t="shared" si="35"/>
        <v>100.47325452042915</v>
      </c>
    </row>
    <row r="36" spans="1:115" ht="12.75">
      <c r="A36" s="305" t="s">
        <v>100</v>
      </c>
      <c r="B36" s="89" t="s">
        <v>101</v>
      </c>
      <c r="C36" s="332">
        <v>163122</v>
      </c>
      <c r="D36" s="312">
        <v>174007</v>
      </c>
      <c r="E36" s="312">
        <v>172051</v>
      </c>
      <c r="F36" s="333">
        <f t="shared" si="12"/>
        <v>98.875907291086</v>
      </c>
      <c r="G36" s="332">
        <v>54846</v>
      </c>
      <c r="H36" s="312">
        <v>58044</v>
      </c>
      <c r="I36" s="312">
        <v>57171</v>
      </c>
      <c r="J36" s="333">
        <f t="shared" si="13"/>
        <v>98.49596857556337</v>
      </c>
      <c r="K36" s="305" t="s">
        <v>100</v>
      </c>
      <c r="L36" s="89" t="s">
        <v>101</v>
      </c>
      <c r="M36" s="332">
        <v>36509</v>
      </c>
      <c r="N36" s="312">
        <v>47942</v>
      </c>
      <c r="O36" s="312">
        <v>45328</v>
      </c>
      <c r="P36" s="333">
        <f t="shared" si="14"/>
        <v>94.54757832380794</v>
      </c>
      <c r="Q36" s="334">
        <v>0</v>
      </c>
      <c r="R36" s="335">
        <v>0</v>
      </c>
      <c r="S36" s="335">
        <v>0</v>
      </c>
      <c r="T36" s="336">
        <v>0</v>
      </c>
      <c r="U36" s="337">
        <v>0</v>
      </c>
      <c r="V36" s="305" t="s">
        <v>100</v>
      </c>
      <c r="W36" s="89" t="s">
        <v>101</v>
      </c>
      <c r="X36" s="339">
        <f t="shared" si="0"/>
        <v>36509</v>
      </c>
      <c r="Y36" s="339">
        <f t="shared" si="1"/>
        <v>47942</v>
      </c>
      <c r="Z36" s="340">
        <f t="shared" si="15"/>
        <v>45328</v>
      </c>
      <c r="AA36" s="333">
        <f t="shared" si="16"/>
        <v>94.54757832380794</v>
      </c>
      <c r="AB36" s="341">
        <f t="shared" si="17"/>
        <v>0</v>
      </c>
      <c r="AC36" s="312">
        <v>0</v>
      </c>
      <c r="AD36" s="312">
        <v>0</v>
      </c>
      <c r="AE36" s="343">
        <v>0</v>
      </c>
      <c r="AF36" s="305" t="s">
        <v>100</v>
      </c>
      <c r="AG36" s="89" t="s">
        <v>101</v>
      </c>
      <c r="AH36" s="332">
        <v>0</v>
      </c>
      <c r="AI36" s="312">
        <v>0</v>
      </c>
      <c r="AJ36" s="312">
        <v>0</v>
      </c>
      <c r="AK36" s="342">
        <v>0</v>
      </c>
      <c r="AL36" s="332">
        <v>0</v>
      </c>
      <c r="AM36" s="312">
        <v>0</v>
      </c>
      <c r="AN36" s="339">
        <f t="shared" si="18"/>
        <v>0</v>
      </c>
      <c r="AO36" s="342">
        <v>0</v>
      </c>
      <c r="AP36" s="305" t="s">
        <v>100</v>
      </c>
      <c r="AQ36" s="89" t="s">
        <v>101</v>
      </c>
      <c r="AR36" s="332">
        <v>671</v>
      </c>
      <c r="AS36" s="312">
        <v>3987</v>
      </c>
      <c r="AT36" s="312">
        <v>3987</v>
      </c>
      <c r="AU36" s="333">
        <f t="shared" si="29"/>
        <v>100</v>
      </c>
      <c r="AV36" s="332">
        <v>0</v>
      </c>
      <c r="AW36" s="312">
        <v>0</v>
      </c>
      <c r="AX36" s="312">
        <v>0</v>
      </c>
      <c r="AY36" s="343">
        <v>0</v>
      </c>
      <c r="AZ36" s="305" t="s">
        <v>100</v>
      </c>
      <c r="BA36" s="89" t="s">
        <v>101</v>
      </c>
      <c r="BB36" s="332">
        <v>0</v>
      </c>
      <c r="BC36" s="312">
        <v>1711</v>
      </c>
      <c r="BD36" s="312">
        <v>1711</v>
      </c>
      <c r="BE36" s="333">
        <f t="shared" si="19"/>
        <v>100</v>
      </c>
      <c r="BF36" s="339">
        <f t="shared" si="3"/>
        <v>255148</v>
      </c>
      <c r="BG36" s="339">
        <f t="shared" si="4"/>
        <v>285691</v>
      </c>
      <c r="BH36" s="339">
        <f t="shared" si="5"/>
        <v>280248</v>
      </c>
      <c r="BI36" s="333">
        <f t="shared" si="20"/>
        <v>98.09479472577016</v>
      </c>
      <c r="BJ36" s="305" t="s">
        <v>100</v>
      </c>
      <c r="BK36" s="89" t="s">
        <v>101</v>
      </c>
      <c r="BL36" s="339">
        <f t="shared" si="6"/>
        <v>255148</v>
      </c>
      <c r="BM36" s="339">
        <f t="shared" si="7"/>
        <v>283980</v>
      </c>
      <c r="BN36" s="339">
        <f t="shared" si="8"/>
        <v>278537</v>
      </c>
      <c r="BO36" s="333">
        <f t="shared" si="21"/>
        <v>98.0833157264596</v>
      </c>
      <c r="BP36" s="339">
        <f t="shared" si="9"/>
        <v>0</v>
      </c>
      <c r="BQ36" s="339">
        <f t="shared" si="10"/>
        <v>1711</v>
      </c>
      <c r="BR36" s="339">
        <f t="shared" si="11"/>
        <v>1711</v>
      </c>
      <c r="BS36" s="333">
        <f t="shared" si="22"/>
        <v>100</v>
      </c>
      <c r="BT36" s="149">
        <v>8</v>
      </c>
      <c r="BU36" s="135" t="s">
        <v>66</v>
      </c>
      <c r="BV36" s="141" t="s">
        <v>242</v>
      </c>
      <c r="BW36" s="141">
        <v>29117</v>
      </c>
      <c r="BX36" s="141">
        <v>39064</v>
      </c>
      <c r="BY36" s="141">
        <v>38334</v>
      </c>
      <c r="BZ36" s="212">
        <f t="shared" si="31"/>
        <v>98.13127175916445</v>
      </c>
      <c r="CA36" s="141">
        <v>9973</v>
      </c>
      <c r="CB36" s="141">
        <v>13371</v>
      </c>
      <c r="CC36" s="141">
        <v>13288</v>
      </c>
      <c r="CD36" s="212">
        <f t="shared" si="32"/>
        <v>99.37925360855583</v>
      </c>
      <c r="CE36" s="149">
        <v>8</v>
      </c>
      <c r="CF36" s="135" t="s">
        <v>66</v>
      </c>
      <c r="CG36" s="141" t="s">
        <v>242</v>
      </c>
      <c r="CH36" s="141">
        <v>6846</v>
      </c>
      <c r="CI36" s="141">
        <v>7235</v>
      </c>
      <c r="CJ36" s="141">
        <v>6620</v>
      </c>
      <c r="CK36" s="212">
        <f t="shared" si="33"/>
        <v>91.49965445749827</v>
      </c>
      <c r="CL36" s="141">
        <v>0</v>
      </c>
      <c r="CM36" s="141">
        <v>0</v>
      </c>
      <c r="CN36" s="141">
        <v>0</v>
      </c>
      <c r="CO36" s="216">
        <v>0</v>
      </c>
      <c r="CP36" s="149">
        <v>8</v>
      </c>
      <c r="CQ36" s="135" t="s">
        <v>66</v>
      </c>
      <c r="CR36" s="141" t="s">
        <v>242</v>
      </c>
      <c r="CS36" s="141">
        <v>0</v>
      </c>
      <c r="CT36" s="141">
        <v>0</v>
      </c>
      <c r="CU36" s="141">
        <v>0</v>
      </c>
      <c r="CV36" s="216">
        <v>0</v>
      </c>
      <c r="CW36" s="141">
        <v>0</v>
      </c>
      <c r="CX36" s="141">
        <v>0</v>
      </c>
      <c r="CY36" s="141">
        <v>0</v>
      </c>
      <c r="CZ36" s="216">
        <v>0</v>
      </c>
      <c r="DA36" s="149">
        <v>8</v>
      </c>
      <c r="DB36" s="135" t="s">
        <v>66</v>
      </c>
      <c r="DC36" s="141" t="s">
        <v>242</v>
      </c>
      <c r="DD36" s="141">
        <v>0</v>
      </c>
      <c r="DE36" s="141">
        <v>249</v>
      </c>
      <c r="DF36" s="141">
        <v>0</v>
      </c>
      <c r="DG36" s="212">
        <f t="shared" si="34"/>
        <v>0</v>
      </c>
      <c r="DH36" s="171">
        <f t="shared" si="30"/>
        <v>45936</v>
      </c>
      <c r="DI36" s="171">
        <f t="shared" si="30"/>
        <v>59919</v>
      </c>
      <c r="DJ36" s="171">
        <f t="shared" si="30"/>
        <v>58242</v>
      </c>
      <c r="DK36" s="212">
        <f t="shared" si="35"/>
        <v>97.20122164922645</v>
      </c>
    </row>
    <row r="37" spans="1:115" ht="12.75">
      <c r="A37" s="305" t="s">
        <v>102</v>
      </c>
      <c r="B37" s="313" t="s">
        <v>237</v>
      </c>
      <c r="C37" s="332">
        <v>161121</v>
      </c>
      <c r="D37" s="312">
        <v>226481</v>
      </c>
      <c r="E37" s="312">
        <v>220950</v>
      </c>
      <c r="F37" s="333">
        <f t="shared" si="12"/>
        <v>97.55785253509124</v>
      </c>
      <c r="G37" s="332">
        <v>53835</v>
      </c>
      <c r="H37" s="312">
        <v>75552</v>
      </c>
      <c r="I37" s="312">
        <v>73120</v>
      </c>
      <c r="J37" s="333">
        <f t="shared" si="13"/>
        <v>96.78102498941126</v>
      </c>
      <c r="K37" s="305" t="s">
        <v>102</v>
      </c>
      <c r="L37" s="313" t="s">
        <v>237</v>
      </c>
      <c r="M37" s="332">
        <v>51520</v>
      </c>
      <c r="N37" s="312">
        <v>99079</v>
      </c>
      <c r="O37" s="312">
        <v>95336</v>
      </c>
      <c r="P37" s="333">
        <f t="shared" si="14"/>
        <v>96.22220652206825</v>
      </c>
      <c r="Q37" s="334">
        <v>19259</v>
      </c>
      <c r="R37" s="335">
        <v>0</v>
      </c>
      <c r="S37" s="335">
        <v>0</v>
      </c>
      <c r="T37" s="336">
        <v>0</v>
      </c>
      <c r="U37" s="337">
        <v>1072</v>
      </c>
      <c r="V37" s="305" t="s">
        <v>102</v>
      </c>
      <c r="W37" s="313" t="s">
        <v>237</v>
      </c>
      <c r="X37" s="339">
        <f t="shared" si="0"/>
        <v>32261</v>
      </c>
      <c r="Y37" s="339">
        <f t="shared" si="1"/>
        <v>99079</v>
      </c>
      <c r="Z37" s="340">
        <f t="shared" si="15"/>
        <v>94264</v>
      </c>
      <c r="AA37" s="333">
        <f t="shared" si="16"/>
        <v>95.14024162536965</v>
      </c>
      <c r="AB37" s="341">
        <f t="shared" si="17"/>
        <v>668</v>
      </c>
      <c r="AC37" s="312">
        <v>1464</v>
      </c>
      <c r="AD37" s="312">
        <v>1016</v>
      </c>
      <c r="AE37" s="333">
        <f t="shared" si="27"/>
        <v>69.39890710382514</v>
      </c>
      <c r="AF37" s="305" t="s">
        <v>102</v>
      </c>
      <c r="AG37" s="313" t="s">
        <v>237</v>
      </c>
      <c r="AH37" s="332">
        <v>0</v>
      </c>
      <c r="AI37" s="312">
        <v>0</v>
      </c>
      <c r="AJ37" s="312">
        <v>0</v>
      </c>
      <c r="AK37" s="342">
        <v>0</v>
      </c>
      <c r="AL37" s="332">
        <v>668</v>
      </c>
      <c r="AM37" s="312">
        <v>1464</v>
      </c>
      <c r="AN37" s="339">
        <f t="shared" si="18"/>
        <v>1016</v>
      </c>
      <c r="AO37" s="333">
        <f>AN37/AM37*100</f>
        <v>69.39890710382514</v>
      </c>
      <c r="AP37" s="305" t="s">
        <v>102</v>
      </c>
      <c r="AQ37" s="313" t="s">
        <v>237</v>
      </c>
      <c r="AR37" s="332">
        <v>700</v>
      </c>
      <c r="AS37" s="312">
        <v>2803</v>
      </c>
      <c r="AT37" s="312">
        <v>2803</v>
      </c>
      <c r="AU37" s="333">
        <f t="shared" si="29"/>
        <v>100</v>
      </c>
      <c r="AV37" s="332">
        <v>0</v>
      </c>
      <c r="AW37" s="312">
        <v>0</v>
      </c>
      <c r="AX37" s="312">
        <v>0</v>
      </c>
      <c r="AY37" s="343">
        <v>0</v>
      </c>
      <c r="AZ37" s="305" t="s">
        <v>102</v>
      </c>
      <c r="BA37" s="313" t="s">
        <v>237</v>
      </c>
      <c r="BB37" s="332">
        <v>16336</v>
      </c>
      <c r="BC37" s="312">
        <v>37814</v>
      </c>
      <c r="BD37" s="312">
        <v>25241</v>
      </c>
      <c r="BE37" s="333">
        <f t="shared" si="19"/>
        <v>66.75040990109483</v>
      </c>
      <c r="BF37" s="339">
        <f t="shared" si="3"/>
        <v>284180</v>
      </c>
      <c r="BG37" s="339">
        <f t="shared" si="4"/>
        <v>443193</v>
      </c>
      <c r="BH37" s="339">
        <f t="shared" si="5"/>
        <v>418466</v>
      </c>
      <c r="BI37" s="333">
        <f t="shared" si="20"/>
        <v>94.42071512862343</v>
      </c>
      <c r="BJ37" s="305" t="s">
        <v>102</v>
      </c>
      <c r="BK37" s="313" t="s">
        <v>237</v>
      </c>
      <c r="BL37" s="339">
        <f t="shared" si="6"/>
        <v>267844</v>
      </c>
      <c r="BM37" s="339">
        <f t="shared" si="7"/>
        <v>405379</v>
      </c>
      <c r="BN37" s="339">
        <f t="shared" si="8"/>
        <v>393225</v>
      </c>
      <c r="BO37" s="333">
        <f t="shared" si="21"/>
        <v>97.0018180517491</v>
      </c>
      <c r="BP37" s="339">
        <f t="shared" si="9"/>
        <v>16336</v>
      </c>
      <c r="BQ37" s="339">
        <f t="shared" si="10"/>
        <v>37814</v>
      </c>
      <c r="BR37" s="339">
        <f t="shared" si="11"/>
        <v>25241</v>
      </c>
      <c r="BS37" s="333">
        <f t="shared" si="22"/>
        <v>66.75040990109483</v>
      </c>
      <c r="BT37" s="149">
        <v>8</v>
      </c>
      <c r="BU37" s="135" t="s">
        <v>68</v>
      </c>
      <c r="BV37" s="141" t="s">
        <v>202</v>
      </c>
      <c r="BW37" s="141">
        <v>21339</v>
      </c>
      <c r="BX37" s="141">
        <v>10996</v>
      </c>
      <c r="BY37" s="141">
        <v>10996</v>
      </c>
      <c r="BZ37" s="212">
        <f t="shared" si="31"/>
        <v>100</v>
      </c>
      <c r="CA37" s="141">
        <v>7354</v>
      </c>
      <c r="CB37" s="141">
        <v>3766</v>
      </c>
      <c r="CC37" s="141">
        <v>3766</v>
      </c>
      <c r="CD37" s="212">
        <f t="shared" si="32"/>
        <v>100</v>
      </c>
      <c r="CE37" s="149">
        <v>8</v>
      </c>
      <c r="CF37" s="135" t="s">
        <v>68</v>
      </c>
      <c r="CG37" s="141" t="s">
        <v>202</v>
      </c>
      <c r="CH37" s="141">
        <v>5739</v>
      </c>
      <c r="CI37" s="141">
        <v>2625</v>
      </c>
      <c r="CJ37" s="141">
        <v>2625</v>
      </c>
      <c r="CK37" s="212">
        <f t="shared" si="33"/>
        <v>100</v>
      </c>
      <c r="CL37" s="141">
        <v>0</v>
      </c>
      <c r="CM37" s="141">
        <v>0</v>
      </c>
      <c r="CN37" s="141">
        <v>0</v>
      </c>
      <c r="CO37" s="216">
        <v>0</v>
      </c>
      <c r="CP37" s="149">
        <v>8</v>
      </c>
      <c r="CQ37" s="135" t="s">
        <v>68</v>
      </c>
      <c r="CR37" s="141" t="s">
        <v>202</v>
      </c>
      <c r="CS37" s="141">
        <v>0</v>
      </c>
      <c r="CT37" s="141">
        <v>0</v>
      </c>
      <c r="CU37" s="141">
        <v>0</v>
      </c>
      <c r="CV37" s="216">
        <v>0</v>
      </c>
      <c r="CW37" s="141">
        <v>0</v>
      </c>
      <c r="CX37" s="141">
        <v>0</v>
      </c>
      <c r="CY37" s="141">
        <v>0</v>
      </c>
      <c r="CZ37" s="216">
        <v>0</v>
      </c>
      <c r="DA37" s="149">
        <v>8</v>
      </c>
      <c r="DB37" s="135" t="s">
        <v>68</v>
      </c>
      <c r="DC37" s="141" t="s">
        <v>202</v>
      </c>
      <c r="DD37" s="141">
        <v>0</v>
      </c>
      <c r="DE37" s="141">
        <v>63</v>
      </c>
      <c r="DF37" s="141">
        <v>63</v>
      </c>
      <c r="DG37" s="212">
        <f t="shared" si="34"/>
        <v>100</v>
      </c>
      <c r="DH37" s="171">
        <f t="shared" si="30"/>
        <v>34432</v>
      </c>
      <c r="DI37" s="171">
        <f t="shared" si="30"/>
        <v>17450</v>
      </c>
      <c r="DJ37" s="171">
        <f t="shared" si="30"/>
        <v>17450</v>
      </c>
      <c r="DK37" s="212">
        <f t="shared" si="35"/>
        <v>100</v>
      </c>
    </row>
    <row r="38" spans="1:115" ht="12.75">
      <c r="A38" s="305" t="s">
        <v>104</v>
      </c>
      <c r="B38" s="89" t="s">
        <v>105</v>
      </c>
      <c r="C38" s="332">
        <v>158878</v>
      </c>
      <c r="D38" s="312">
        <v>170994</v>
      </c>
      <c r="E38" s="312">
        <v>169285</v>
      </c>
      <c r="F38" s="333">
        <f t="shared" si="12"/>
        <v>99.00054972689101</v>
      </c>
      <c r="G38" s="332">
        <v>52778</v>
      </c>
      <c r="H38" s="312">
        <v>56484</v>
      </c>
      <c r="I38" s="312">
        <v>55198</v>
      </c>
      <c r="J38" s="333">
        <f t="shared" si="13"/>
        <v>97.72324906168119</v>
      </c>
      <c r="K38" s="305" t="s">
        <v>104</v>
      </c>
      <c r="L38" s="89" t="s">
        <v>105</v>
      </c>
      <c r="M38" s="332">
        <v>37540</v>
      </c>
      <c r="N38" s="312">
        <v>48054</v>
      </c>
      <c r="O38" s="312">
        <v>47427</v>
      </c>
      <c r="P38" s="333">
        <f t="shared" si="14"/>
        <v>98.69521787988513</v>
      </c>
      <c r="Q38" s="334">
        <v>2519</v>
      </c>
      <c r="R38" s="335">
        <v>0</v>
      </c>
      <c r="S38" s="335">
        <v>0</v>
      </c>
      <c r="T38" s="336">
        <v>0</v>
      </c>
      <c r="U38" s="337">
        <v>0</v>
      </c>
      <c r="V38" s="305" t="s">
        <v>104</v>
      </c>
      <c r="W38" s="89" t="s">
        <v>105</v>
      </c>
      <c r="X38" s="339">
        <f t="shared" si="0"/>
        <v>35021</v>
      </c>
      <c r="Y38" s="339">
        <f t="shared" si="1"/>
        <v>48054</v>
      </c>
      <c r="Z38" s="340">
        <f t="shared" si="15"/>
        <v>47427</v>
      </c>
      <c r="AA38" s="333">
        <f t="shared" si="16"/>
        <v>98.69521787988513</v>
      </c>
      <c r="AB38" s="341">
        <f t="shared" si="17"/>
        <v>0</v>
      </c>
      <c r="AC38" s="312">
        <v>0</v>
      </c>
      <c r="AD38" s="312">
        <v>0</v>
      </c>
      <c r="AE38" s="343">
        <v>0</v>
      </c>
      <c r="AF38" s="305" t="s">
        <v>104</v>
      </c>
      <c r="AG38" s="89" t="s">
        <v>105</v>
      </c>
      <c r="AH38" s="332">
        <v>0</v>
      </c>
      <c r="AI38" s="312">
        <v>0</v>
      </c>
      <c r="AJ38" s="312">
        <v>0</v>
      </c>
      <c r="AK38" s="342">
        <v>0</v>
      </c>
      <c r="AL38" s="332">
        <v>0</v>
      </c>
      <c r="AM38" s="312">
        <v>0</v>
      </c>
      <c r="AN38" s="339">
        <f t="shared" si="18"/>
        <v>0</v>
      </c>
      <c r="AO38" s="342">
        <v>0</v>
      </c>
      <c r="AP38" s="305" t="s">
        <v>104</v>
      </c>
      <c r="AQ38" s="89" t="s">
        <v>105</v>
      </c>
      <c r="AR38" s="332">
        <v>625</v>
      </c>
      <c r="AS38" s="312">
        <v>3042</v>
      </c>
      <c r="AT38" s="312">
        <v>3100</v>
      </c>
      <c r="AU38" s="333">
        <f t="shared" si="29"/>
        <v>101.90664036817883</v>
      </c>
      <c r="AV38" s="332">
        <v>0</v>
      </c>
      <c r="AW38" s="312">
        <v>4832</v>
      </c>
      <c r="AX38" s="312">
        <v>4832</v>
      </c>
      <c r="AY38" s="333">
        <f>AX38/AW38*100</f>
        <v>100</v>
      </c>
      <c r="AZ38" s="305" t="s">
        <v>104</v>
      </c>
      <c r="BA38" s="89" t="s">
        <v>105</v>
      </c>
      <c r="BB38" s="332">
        <v>2362</v>
      </c>
      <c r="BC38" s="312">
        <v>4832</v>
      </c>
      <c r="BD38" s="312">
        <v>2721</v>
      </c>
      <c r="BE38" s="333">
        <f t="shared" si="19"/>
        <v>56.312086092715234</v>
      </c>
      <c r="BF38" s="339">
        <f t="shared" si="3"/>
        <v>252183</v>
      </c>
      <c r="BG38" s="339">
        <f t="shared" si="4"/>
        <v>288238</v>
      </c>
      <c r="BH38" s="339">
        <f t="shared" si="5"/>
        <v>282563</v>
      </c>
      <c r="BI38" s="333">
        <f t="shared" si="20"/>
        <v>98.03114093214636</v>
      </c>
      <c r="BJ38" s="305" t="s">
        <v>104</v>
      </c>
      <c r="BK38" s="89" t="s">
        <v>105</v>
      </c>
      <c r="BL38" s="339">
        <f t="shared" si="6"/>
        <v>249821</v>
      </c>
      <c r="BM38" s="339">
        <f t="shared" si="7"/>
        <v>278574</v>
      </c>
      <c r="BN38" s="339">
        <f t="shared" si="8"/>
        <v>275010</v>
      </c>
      <c r="BO38" s="333">
        <f t="shared" si="21"/>
        <v>98.72062719421052</v>
      </c>
      <c r="BP38" s="339">
        <f t="shared" si="9"/>
        <v>2362</v>
      </c>
      <c r="BQ38" s="339">
        <f t="shared" si="10"/>
        <v>9664</v>
      </c>
      <c r="BR38" s="339">
        <f t="shared" si="11"/>
        <v>7553</v>
      </c>
      <c r="BS38" s="333">
        <f t="shared" si="22"/>
        <v>78.15604304635761</v>
      </c>
      <c r="BT38" s="149">
        <v>8</v>
      </c>
      <c r="BU38" s="135" t="s">
        <v>70</v>
      </c>
      <c r="BV38" s="141" t="s">
        <v>243</v>
      </c>
      <c r="BW38" s="141">
        <v>22975</v>
      </c>
      <c r="BX38" s="141">
        <v>38895</v>
      </c>
      <c r="BY38" s="141">
        <v>38295</v>
      </c>
      <c r="BZ38" s="212">
        <f t="shared" si="31"/>
        <v>98.45738526802931</v>
      </c>
      <c r="CA38" s="141">
        <v>7859</v>
      </c>
      <c r="CB38" s="141">
        <v>13170</v>
      </c>
      <c r="CC38" s="141">
        <v>13144</v>
      </c>
      <c r="CD38" s="212">
        <f t="shared" si="32"/>
        <v>99.80258162490509</v>
      </c>
      <c r="CE38" s="149">
        <v>8</v>
      </c>
      <c r="CF38" s="135" t="s">
        <v>70</v>
      </c>
      <c r="CG38" s="141" t="s">
        <v>243</v>
      </c>
      <c r="CH38" s="141">
        <v>5156</v>
      </c>
      <c r="CI38" s="141">
        <v>6415</v>
      </c>
      <c r="CJ38" s="141">
        <v>7420</v>
      </c>
      <c r="CK38" s="212">
        <f t="shared" si="33"/>
        <v>115.6664068589244</v>
      </c>
      <c r="CL38" s="141">
        <v>0</v>
      </c>
      <c r="CM38" s="141">
        <v>0</v>
      </c>
      <c r="CN38" s="141">
        <v>0</v>
      </c>
      <c r="CO38" s="216">
        <v>0</v>
      </c>
      <c r="CP38" s="149">
        <v>8</v>
      </c>
      <c r="CQ38" s="135" t="s">
        <v>70</v>
      </c>
      <c r="CR38" s="141" t="s">
        <v>243</v>
      </c>
      <c r="CS38" s="141">
        <v>0</v>
      </c>
      <c r="CT38" s="141">
        <v>0</v>
      </c>
      <c r="CU38" s="141">
        <v>0</v>
      </c>
      <c r="CV38" s="216">
        <v>0</v>
      </c>
      <c r="CW38" s="141">
        <v>0</v>
      </c>
      <c r="CX38" s="141">
        <v>0</v>
      </c>
      <c r="CY38" s="141">
        <v>0</v>
      </c>
      <c r="CZ38" s="216">
        <v>0</v>
      </c>
      <c r="DA38" s="149">
        <v>8</v>
      </c>
      <c r="DB38" s="135" t="s">
        <v>70</v>
      </c>
      <c r="DC38" s="141" t="s">
        <v>243</v>
      </c>
      <c r="DD38" s="141">
        <v>0</v>
      </c>
      <c r="DE38" s="141">
        <v>255</v>
      </c>
      <c r="DF38" s="141">
        <v>0</v>
      </c>
      <c r="DG38" s="212">
        <f t="shared" si="34"/>
        <v>0</v>
      </c>
      <c r="DH38" s="171">
        <f t="shared" si="30"/>
        <v>35990</v>
      </c>
      <c r="DI38" s="171">
        <f t="shared" si="30"/>
        <v>58735</v>
      </c>
      <c r="DJ38" s="171">
        <f t="shared" si="30"/>
        <v>58859</v>
      </c>
      <c r="DK38" s="212">
        <f t="shared" si="35"/>
        <v>100.21111773218693</v>
      </c>
    </row>
    <row r="39" spans="1:115" ht="12.75">
      <c r="A39" s="305" t="s">
        <v>106</v>
      </c>
      <c r="B39" s="89" t="s">
        <v>107</v>
      </c>
      <c r="C39" s="332">
        <v>89206</v>
      </c>
      <c r="D39" s="312">
        <v>47910</v>
      </c>
      <c r="E39" s="312">
        <v>47910</v>
      </c>
      <c r="F39" s="333">
        <f t="shared" si="12"/>
        <v>100</v>
      </c>
      <c r="G39" s="332">
        <v>30171</v>
      </c>
      <c r="H39" s="312">
        <v>16046</v>
      </c>
      <c r="I39" s="312">
        <v>16046</v>
      </c>
      <c r="J39" s="333">
        <f t="shared" si="13"/>
        <v>100</v>
      </c>
      <c r="K39" s="305" t="s">
        <v>106</v>
      </c>
      <c r="L39" s="89" t="s">
        <v>107</v>
      </c>
      <c r="M39" s="332">
        <v>90763</v>
      </c>
      <c r="N39" s="312">
        <v>60650</v>
      </c>
      <c r="O39" s="312">
        <v>60650</v>
      </c>
      <c r="P39" s="333">
        <f t="shared" si="14"/>
        <v>100</v>
      </c>
      <c r="Q39" s="334">
        <v>332</v>
      </c>
      <c r="R39" s="335">
        <v>0</v>
      </c>
      <c r="S39" s="335">
        <v>0</v>
      </c>
      <c r="T39" s="336">
        <v>0</v>
      </c>
      <c r="U39" s="337">
        <v>0</v>
      </c>
      <c r="V39" s="305" t="s">
        <v>106</v>
      </c>
      <c r="W39" s="89" t="s">
        <v>107</v>
      </c>
      <c r="X39" s="339">
        <f t="shared" si="0"/>
        <v>90431</v>
      </c>
      <c r="Y39" s="339">
        <f t="shared" si="1"/>
        <v>60650</v>
      </c>
      <c r="Z39" s="340">
        <f t="shared" si="15"/>
        <v>60650</v>
      </c>
      <c r="AA39" s="333">
        <f t="shared" si="16"/>
        <v>100</v>
      </c>
      <c r="AB39" s="341">
        <f t="shared" si="17"/>
        <v>0</v>
      </c>
      <c r="AC39" s="312">
        <v>2510</v>
      </c>
      <c r="AD39" s="312">
        <v>2510</v>
      </c>
      <c r="AE39" s="333">
        <f t="shared" si="27"/>
        <v>100</v>
      </c>
      <c r="AF39" s="305" t="s">
        <v>106</v>
      </c>
      <c r="AG39" s="89" t="s">
        <v>107</v>
      </c>
      <c r="AH39" s="332">
        <v>0</v>
      </c>
      <c r="AI39" s="312">
        <v>0</v>
      </c>
      <c r="AJ39" s="312">
        <v>0</v>
      </c>
      <c r="AK39" s="342">
        <v>0</v>
      </c>
      <c r="AL39" s="332">
        <v>0</v>
      </c>
      <c r="AM39" s="312">
        <v>2510</v>
      </c>
      <c r="AN39" s="339">
        <f t="shared" si="18"/>
        <v>2510</v>
      </c>
      <c r="AO39" s="333">
        <f>AN39/AM39*100</f>
        <v>100</v>
      </c>
      <c r="AP39" s="305" t="s">
        <v>106</v>
      </c>
      <c r="AQ39" s="89" t="s">
        <v>107</v>
      </c>
      <c r="AR39" s="332">
        <v>0</v>
      </c>
      <c r="AS39" s="312">
        <v>0</v>
      </c>
      <c r="AT39" s="312">
        <v>0</v>
      </c>
      <c r="AU39" s="343">
        <v>0</v>
      </c>
      <c r="AV39" s="332">
        <v>0</v>
      </c>
      <c r="AW39" s="312">
        <v>0</v>
      </c>
      <c r="AX39" s="312">
        <v>0</v>
      </c>
      <c r="AY39" s="343">
        <v>0</v>
      </c>
      <c r="AZ39" s="305" t="s">
        <v>106</v>
      </c>
      <c r="BA39" s="89" t="s">
        <v>107</v>
      </c>
      <c r="BB39" s="332">
        <v>0</v>
      </c>
      <c r="BC39" s="312">
        <v>0</v>
      </c>
      <c r="BD39" s="312">
        <v>0</v>
      </c>
      <c r="BE39" s="343">
        <v>0</v>
      </c>
      <c r="BF39" s="339">
        <f t="shared" si="3"/>
        <v>210140</v>
      </c>
      <c r="BG39" s="339">
        <f t="shared" si="4"/>
        <v>127116</v>
      </c>
      <c r="BH39" s="339">
        <f t="shared" si="5"/>
        <v>127116</v>
      </c>
      <c r="BI39" s="333">
        <f t="shared" si="20"/>
        <v>100</v>
      </c>
      <c r="BJ39" s="305" t="s">
        <v>106</v>
      </c>
      <c r="BK39" s="89" t="s">
        <v>107</v>
      </c>
      <c r="BL39" s="339">
        <f t="shared" si="6"/>
        <v>210140</v>
      </c>
      <c r="BM39" s="339">
        <f t="shared" si="7"/>
        <v>127116</v>
      </c>
      <c r="BN39" s="339">
        <f t="shared" si="8"/>
        <v>127116</v>
      </c>
      <c r="BO39" s="333">
        <f t="shared" si="21"/>
        <v>100</v>
      </c>
      <c r="BP39" s="339">
        <f t="shared" si="9"/>
        <v>0</v>
      </c>
      <c r="BQ39" s="339">
        <f t="shared" si="10"/>
        <v>0</v>
      </c>
      <c r="BR39" s="339">
        <f t="shared" si="11"/>
        <v>0</v>
      </c>
      <c r="BS39" s="343">
        <v>0</v>
      </c>
      <c r="BT39" s="149">
        <v>8</v>
      </c>
      <c r="BU39" s="135" t="s">
        <v>72</v>
      </c>
      <c r="BV39" s="141" t="s">
        <v>204</v>
      </c>
      <c r="BW39" s="141">
        <v>21314</v>
      </c>
      <c r="BX39" s="141">
        <v>11726</v>
      </c>
      <c r="BY39" s="141">
        <v>11726</v>
      </c>
      <c r="BZ39" s="212">
        <f t="shared" si="31"/>
        <v>100</v>
      </c>
      <c r="CA39" s="141">
        <v>7336</v>
      </c>
      <c r="CB39" s="141">
        <v>4059</v>
      </c>
      <c r="CC39" s="141">
        <v>4059</v>
      </c>
      <c r="CD39" s="212">
        <f t="shared" si="32"/>
        <v>100</v>
      </c>
      <c r="CE39" s="149">
        <v>8</v>
      </c>
      <c r="CF39" s="135" t="s">
        <v>72</v>
      </c>
      <c r="CG39" s="141" t="s">
        <v>204</v>
      </c>
      <c r="CH39" s="141">
        <v>4234</v>
      </c>
      <c r="CI39" s="141">
        <v>2188</v>
      </c>
      <c r="CJ39" s="141">
        <v>2188</v>
      </c>
      <c r="CK39" s="212">
        <f t="shared" si="33"/>
        <v>100</v>
      </c>
      <c r="CL39" s="141">
        <v>0</v>
      </c>
      <c r="CM39" s="141">
        <v>0</v>
      </c>
      <c r="CN39" s="141">
        <v>0</v>
      </c>
      <c r="CO39" s="216">
        <v>0</v>
      </c>
      <c r="CP39" s="149">
        <v>8</v>
      </c>
      <c r="CQ39" s="135" t="s">
        <v>72</v>
      </c>
      <c r="CR39" s="141" t="s">
        <v>204</v>
      </c>
      <c r="CS39" s="141">
        <v>0</v>
      </c>
      <c r="CT39" s="141">
        <v>0</v>
      </c>
      <c r="CU39" s="141">
        <v>0</v>
      </c>
      <c r="CV39" s="216">
        <v>0</v>
      </c>
      <c r="CW39" s="141">
        <v>0</v>
      </c>
      <c r="CX39" s="141">
        <v>0</v>
      </c>
      <c r="CY39" s="141">
        <v>0</v>
      </c>
      <c r="CZ39" s="216">
        <v>0</v>
      </c>
      <c r="DA39" s="149">
        <v>8</v>
      </c>
      <c r="DB39" s="135" t="s">
        <v>72</v>
      </c>
      <c r="DC39" s="141" t="s">
        <v>204</v>
      </c>
      <c r="DD39" s="141">
        <v>0</v>
      </c>
      <c r="DE39" s="141">
        <v>0</v>
      </c>
      <c r="DF39" s="141">
        <v>0</v>
      </c>
      <c r="DG39" s="216">
        <v>0</v>
      </c>
      <c r="DH39" s="171">
        <f t="shared" si="30"/>
        <v>32884</v>
      </c>
      <c r="DI39" s="171">
        <f t="shared" si="30"/>
        <v>17973</v>
      </c>
      <c r="DJ39" s="171">
        <f t="shared" si="30"/>
        <v>17973</v>
      </c>
      <c r="DK39" s="212">
        <f t="shared" si="35"/>
        <v>100</v>
      </c>
    </row>
    <row r="40" spans="1:115" ht="12.75">
      <c r="A40" s="305" t="s">
        <v>108</v>
      </c>
      <c r="B40" s="89" t="s">
        <v>109</v>
      </c>
      <c r="C40" s="332">
        <v>85305</v>
      </c>
      <c r="D40" s="312">
        <v>93659</v>
      </c>
      <c r="E40" s="312">
        <v>91072</v>
      </c>
      <c r="F40" s="333">
        <f t="shared" si="12"/>
        <v>97.23785220854376</v>
      </c>
      <c r="G40" s="332">
        <v>28942</v>
      </c>
      <c r="H40" s="312">
        <v>31963</v>
      </c>
      <c r="I40" s="312">
        <v>30961</v>
      </c>
      <c r="J40" s="333">
        <f t="shared" si="13"/>
        <v>96.86512530112942</v>
      </c>
      <c r="K40" s="305" t="s">
        <v>108</v>
      </c>
      <c r="L40" s="89" t="s">
        <v>109</v>
      </c>
      <c r="M40" s="332">
        <v>34689</v>
      </c>
      <c r="N40" s="312">
        <v>53111</v>
      </c>
      <c r="O40" s="312">
        <v>49272</v>
      </c>
      <c r="P40" s="333">
        <f t="shared" si="14"/>
        <v>92.7717422002975</v>
      </c>
      <c r="Q40" s="334">
        <v>283</v>
      </c>
      <c r="R40" s="335">
        <v>0</v>
      </c>
      <c r="S40" s="335">
        <v>0</v>
      </c>
      <c r="T40" s="336">
        <v>0</v>
      </c>
      <c r="U40" s="337">
        <v>0</v>
      </c>
      <c r="V40" s="305" t="s">
        <v>108</v>
      </c>
      <c r="W40" s="89" t="s">
        <v>109</v>
      </c>
      <c r="X40" s="339">
        <f t="shared" si="0"/>
        <v>34406</v>
      </c>
      <c r="Y40" s="339">
        <f t="shared" si="1"/>
        <v>53111</v>
      </c>
      <c r="Z40" s="340">
        <f t="shared" si="15"/>
        <v>49272</v>
      </c>
      <c r="AA40" s="333">
        <f t="shared" si="16"/>
        <v>92.7717422002975</v>
      </c>
      <c r="AB40" s="341">
        <f t="shared" si="17"/>
        <v>0</v>
      </c>
      <c r="AC40" s="312">
        <v>177</v>
      </c>
      <c r="AD40" s="312">
        <v>177</v>
      </c>
      <c r="AE40" s="333">
        <f t="shared" si="27"/>
        <v>100</v>
      </c>
      <c r="AF40" s="305" t="s">
        <v>108</v>
      </c>
      <c r="AG40" s="89" t="s">
        <v>109</v>
      </c>
      <c r="AH40" s="332">
        <v>0</v>
      </c>
      <c r="AI40" s="312">
        <v>0</v>
      </c>
      <c r="AJ40" s="312">
        <v>0</v>
      </c>
      <c r="AK40" s="342">
        <v>0</v>
      </c>
      <c r="AL40" s="332">
        <v>0</v>
      </c>
      <c r="AM40" s="312">
        <v>177</v>
      </c>
      <c r="AN40" s="339">
        <f t="shared" si="18"/>
        <v>177</v>
      </c>
      <c r="AO40" s="333">
        <f>AN40/AM40*100</f>
        <v>100</v>
      </c>
      <c r="AP40" s="305" t="s">
        <v>108</v>
      </c>
      <c r="AQ40" s="89" t="s">
        <v>109</v>
      </c>
      <c r="AR40" s="332">
        <v>156</v>
      </c>
      <c r="AS40" s="312">
        <v>211</v>
      </c>
      <c r="AT40" s="312">
        <v>172</v>
      </c>
      <c r="AU40" s="333">
        <f t="shared" si="29"/>
        <v>81.51658767772511</v>
      </c>
      <c r="AV40" s="332">
        <v>0</v>
      </c>
      <c r="AW40" s="312">
        <v>0</v>
      </c>
      <c r="AX40" s="312">
        <v>0</v>
      </c>
      <c r="AY40" s="343">
        <v>0</v>
      </c>
      <c r="AZ40" s="305" t="s">
        <v>108</v>
      </c>
      <c r="BA40" s="89" t="s">
        <v>109</v>
      </c>
      <c r="BB40" s="332">
        <v>0</v>
      </c>
      <c r="BC40" s="312">
        <v>3429</v>
      </c>
      <c r="BD40" s="312">
        <v>3429</v>
      </c>
      <c r="BE40" s="333">
        <f t="shared" si="19"/>
        <v>100</v>
      </c>
      <c r="BF40" s="339">
        <f t="shared" si="3"/>
        <v>149092</v>
      </c>
      <c r="BG40" s="339">
        <f t="shared" si="4"/>
        <v>182550</v>
      </c>
      <c r="BH40" s="339">
        <f t="shared" si="5"/>
        <v>175083</v>
      </c>
      <c r="BI40" s="333">
        <f t="shared" si="20"/>
        <v>95.90961380443714</v>
      </c>
      <c r="BJ40" s="305" t="s">
        <v>108</v>
      </c>
      <c r="BK40" s="89" t="s">
        <v>109</v>
      </c>
      <c r="BL40" s="339">
        <f t="shared" si="6"/>
        <v>149092</v>
      </c>
      <c r="BM40" s="339">
        <f t="shared" si="7"/>
        <v>179121</v>
      </c>
      <c r="BN40" s="339">
        <f t="shared" si="8"/>
        <v>171654</v>
      </c>
      <c r="BO40" s="333">
        <f t="shared" si="21"/>
        <v>95.83130956169293</v>
      </c>
      <c r="BP40" s="339">
        <f t="shared" si="9"/>
        <v>0</v>
      </c>
      <c r="BQ40" s="339">
        <f t="shared" si="10"/>
        <v>3429</v>
      </c>
      <c r="BR40" s="339">
        <f t="shared" si="11"/>
        <v>3429</v>
      </c>
      <c r="BS40" s="333">
        <f t="shared" si="22"/>
        <v>100</v>
      </c>
      <c r="BT40" s="149">
        <v>8</v>
      </c>
      <c r="BU40" s="135" t="s">
        <v>74</v>
      </c>
      <c r="BV40" s="141" t="s">
        <v>205</v>
      </c>
      <c r="BW40" s="141">
        <v>30130</v>
      </c>
      <c r="BX40" s="141">
        <v>31447</v>
      </c>
      <c r="BY40" s="141">
        <v>31107</v>
      </c>
      <c r="BZ40" s="212">
        <f t="shared" si="31"/>
        <v>98.91881578528954</v>
      </c>
      <c r="CA40" s="141">
        <v>10284</v>
      </c>
      <c r="CB40" s="141">
        <v>10649</v>
      </c>
      <c r="CC40" s="141">
        <v>10557</v>
      </c>
      <c r="CD40" s="212">
        <f t="shared" si="32"/>
        <v>99.13606911447084</v>
      </c>
      <c r="CE40" s="149">
        <v>8</v>
      </c>
      <c r="CF40" s="135" t="s">
        <v>74</v>
      </c>
      <c r="CG40" s="141" t="s">
        <v>205</v>
      </c>
      <c r="CH40" s="141">
        <v>5326</v>
      </c>
      <c r="CI40" s="141">
        <v>3827</v>
      </c>
      <c r="CJ40" s="141">
        <v>4320</v>
      </c>
      <c r="CK40" s="212">
        <f t="shared" si="33"/>
        <v>112.8821531225503</v>
      </c>
      <c r="CL40" s="141">
        <v>0</v>
      </c>
      <c r="CM40" s="141">
        <v>0</v>
      </c>
      <c r="CN40" s="141">
        <v>0</v>
      </c>
      <c r="CO40" s="216">
        <v>0</v>
      </c>
      <c r="CP40" s="149">
        <v>8</v>
      </c>
      <c r="CQ40" s="135" t="s">
        <v>74</v>
      </c>
      <c r="CR40" s="141" t="s">
        <v>205</v>
      </c>
      <c r="CS40" s="141">
        <v>0</v>
      </c>
      <c r="CT40" s="141">
        <v>0</v>
      </c>
      <c r="CU40" s="141">
        <v>0</v>
      </c>
      <c r="CV40" s="216">
        <v>0</v>
      </c>
      <c r="CW40" s="141">
        <v>0</v>
      </c>
      <c r="CX40" s="141">
        <v>0</v>
      </c>
      <c r="CY40" s="141">
        <v>0</v>
      </c>
      <c r="CZ40" s="216">
        <v>0</v>
      </c>
      <c r="DA40" s="149">
        <v>8</v>
      </c>
      <c r="DB40" s="135" t="s">
        <v>74</v>
      </c>
      <c r="DC40" s="141" t="s">
        <v>205</v>
      </c>
      <c r="DD40" s="141">
        <v>0</v>
      </c>
      <c r="DE40" s="141">
        <v>99</v>
      </c>
      <c r="DF40" s="141">
        <v>0</v>
      </c>
      <c r="DG40" s="212">
        <f t="shared" si="34"/>
        <v>0</v>
      </c>
      <c r="DH40" s="171">
        <f t="shared" si="30"/>
        <v>45740</v>
      </c>
      <c r="DI40" s="171">
        <f t="shared" si="30"/>
        <v>46022</v>
      </c>
      <c r="DJ40" s="171">
        <f t="shared" si="30"/>
        <v>45984</v>
      </c>
      <c r="DK40" s="212">
        <f t="shared" si="35"/>
        <v>99.9174307939681</v>
      </c>
    </row>
    <row r="41" spans="1:115" ht="12.75">
      <c r="A41" s="344" t="s">
        <v>110</v>
      </c>
      <c r="B41" s="345" t="s">
        <v>111</v>
      </c>
      <c r="C41" s="348">
        <v>76247</v>
      </c>
      <c r="D41" s="349">
        <v>81401</v>
      </c>
      <c r="E41" s="349">
        <v>76475</v>
      </c>
      <c r="F41" s="350">
        <f t="shared" si="12"/>
        <v>93.94847729143376</v>
      </c>
      <c r="G41" s="348">
        <v>25499</v>
      </c>
      <c r="H41" s="349">
        <v>27028</v>
      </c>
      <c r="I41" s="349">
        <v>25340</v>
      </c>
      <c r="J41" s="350">
        <f t="shared" si="13"/>
        <v>93.754624833506</v>
      </c>
      <c r="K41" s="344" t="s">
        <v>110</v>
      </c>
      <c r="L41" s="345" t="s">
        <v>111</v>
      </c>
      <c r="M41" s="348">
        <v>14391</v>
      </c>
      <c r="N41" s="349">
        <v>19143</v>
      </c>
      <c r="O41" s="349">
        <v>18101</v>
      </c>
      <c r="P41" s="350">
        <f t="shared" si="14"/>
        <v>94.55675703912657</v>
      </c>
      <c r="Q41" s="351">
        <v>1168</v>
      </c>
      <c r="R41" s="352">
        <v>0</v>
      </c>
      <c r="S41" s="352">
        <v>0</v>
      </c>
      <c r="T41" s="353">
        <v>0</v>
      </c>
      <c r="U41" s="354">
        <v>0</v>
      </c>
      <c r="V41" s="344" t="s">
        <v>110</v>
      </c>
      <c r="W41" s="345" t="s">
        <v>111</v>
      </c>
      <c r="X41" s="355">
        <f t="shared" si="0"/>
        <v>13223</v>
      </c>
      <c r="Y41" s="355">
        <f t="shared" si="1"/>
        <v>19143</v>
      </c>
      <c r="Z41" s="356">
        <f t="shared" si="15"/>
        <v>18101</v>
      </c>
      <c r="AA41" s="350">
        <f t="shared" si="16"/>
        <v>94.55675703912657</v>
      </c>
      <c r="AB41" s="357">
        <f t="shared" si="17"/>
        <v>0</v>
      </c>
      <c r="AC41" s="349">
        <v>0</v>
      </c>
      <c r="AD41" s="349">
        <v>0</v>
      </c>
      <c r="AE41" s="358">
        <v>0</v>
      </c>
      <c r="AF41" s="344" t="s">
        <v>110</v>
      </c>
      <c r="AG41" s="345" t="s">
        <v>111</v>
      </c>
      <c r="AH41" s="348">
        <v>0</v>
      </c>
      <c r="AI41" s="349">
        <v>0</v>
      </c>
      <c r="AJ41" s="349">
        <v>0</v>
      </c>
      <c r="AK41" s="359">
        <v>0</v>
      </c>
      <c r="AL41" s="348">
        <v>0</v>
      </c>
      <c r="AM41" s="349">
        <v>0</v>
      </c>
      <c r="AN41" s="355">
        <f t="shared" si="18"/>
        <v>0</v>
      </c>
      <c r="AO41" s="359">
        <v>0</v>
      </c>
      <c r="AP41" s="344" t="s">
        <v>110</v>
      </c>
      <c r="AQ41" s="345" t="s">
        <v>111</v>
      </c>
      <c r="AR41" s="348">
        <v>0</v>
      </c>
      <c r="AS41" s="349">
        <v>0</v>
      </c>
      <c r="AT41" s="349">
        <v>0</v>
      </c>
      <c r="AU41" s="358">
        <v>0</v>
      </c>
      <c r="AV41" s="348">
        <v>0</v>
      </c>
      <c r="AW41" s="349">
        <v>0</v>
      </c>
      <c r="AX41" s="349">
        <v>0</v>
      </c>
      <c r="AY41" s="358">
        <v>0</v>
      </c>
      <c r="AZ41" s="344" t="s">
        <v>110</v>
      </c>
      <c r="BA41" s="345" t="s">
        <v>111</v>
      </c>
      <c r="BB41" s="348">
        <v>250</v>
      </c>
      <c r="BC41" s="349">
        <v>1456</v>
      </c>
      <c r="BD41" s="349">
        <v>1456</v>
      </c>
      <c r="BE41" s="350">
        <f t="shared" si="19"/>
        <v>100</v>
      </c>
      <c r="BF41" s="355">
        <f t="shared" si="3"/>
        <v>116387</v>
      </c>
      <c r="BG41" s="355">
        <f t="shared" si="4"/>
        <v>129028</v>
      </c>
      <c r="BH41" s="355">
        <f t="shared" si="5"/>
        <v>121372</v>
      </c>
      <c r="BI41" s="350">
        <f t="shared" si="20"/>
        <v>94.06640419133832</v>
      </c>
      <c r="BJ41" s="344" t="s">
        <v>110</v>
      </c>
      <c r="BK41" s="345" t="s">
        <v>111</v>
      </c>
      <c r="BL41" s="355">
        <f t="shared" si="6"/>
        <v>116137</v>
      </c>
      <c r="BM41" s="355">
        <f t="shared" si="7"/>
        <v>127572</v>
      </c>
      <c r="BN41" s="355">
        <f t="shared" si="8"/>
        <v>119916</v>
      </c>
      <c r="BO41" s="350">
        <f t="shared" si="21"/>
        <v>93.99868309660427</v>
      </c>
      <c r="BP41" s="355">
        <f t="shared" si="9"/>
        <v>250</v>
      </c>
      <c r="BQ41" s="355">
        <f t="shared" si="10"/>
        <v>1456</v>
      </c>
      <c r="BR41" s="355">
        <f t="shared" si="11"/>
        <v>1456</v>
      </c>
      <c r="BS41" s="350">
        <f t="shared" si="22"/>
        <v>100</v>
      </c>
      <c r="BT41" s="149">
        <v>8</v>
      </c>
      <c r="BU41" s="135" t="s">
        <v>76</v>
      </c>
      <c r="BV41" s="141" t="s">
        <v>206</v>
      </c>
      <c r="BW41" s="141">
        <v>48560</v>
      </c>
      <c r="BX41" s="141">
        <v>47037</v>
      </c>
      <c r="BY41" s="141">
        <v>46446</v>
      </c>
      <c r="BZ41" s="212">
        <f t="shared" si="31"/>
        <v>98.74354231774986</v>
      </c>
      <c r="CA41" s="141">
        <v>16727</v>
      </c>
      <c r="CB41" s="141">
        <v>15998</v>
      </c>
      <c r="CC41" s="141">
        <v>15862</v>
      </c>
      <c r="CD41" s="212">
        <f t="shared" si="32"/>
        <v>99.14989373671709</v>
      </c>
      <c r="CE41" s="149">
        <v>8</v>
      </c>
      <c r="CF41" s="135" t="s">
        <v>76</v>
      </c>
      <c r="CG41" s="141" t="s">
        <v>206</v>
      </c>
      <c r="CH41" s="141">
        <v>12091</v>
      </c>
      <c r="CI41" s="141">
        <v>8076</v>
      </c>
      <c r="CJ41" s="141">
        <v>8246</v>
      </c>
      <c r="CK41" s="212">
        <f t="shared" si="33"/>
        <v>102.10500247647349</v>
      </c>
      <c r="CL41" s="141">
        <v>0</v>
      </c>
      <c r="CM41" s="141">
        <v>0</v>
      </c>
      <c r="CN41" s="141">
        <v>0</v>
      </c>
      <c r="CO41" s="216">
        <v>0</v>
      </c>
      <c r="CP41" s="149">
        <v>8</v>
      </c>
      <c r="CQ41" s="135" t="s">
        <v>76</v>
      </c>
      <c r="CR41" s="141" t="s">
        <v>206</v>
      </c>
      <c r="CS41" s="141">
        <v>0</v>
      </c>
      <c r="CT41" s="141">
        <v>0</v>
      </c>
      <c r="CU41" s="141">
        <v>0</v>
      </c>
      <c r="CV41" s="216">
        <v>0</v>
      </c>
      <c r="CW41" s="141">
        <v>0</v>
      </c>
      <c r="CX41" s="141">
        <v>0</v>
      </c>
      <c r="CY41" s="141">
        <v>0</v>
      </c>
      <c r="CZ41" s="216">
        <v>0</v>
      </c>
      <c r="DA41" s="149">
        <v>8</v>
      </c>
      <c r="DB41" s="135" t="s">
        <v>76</v>
      </c>
      <c r="DC41" s="141" t="s">
        <v>206</v>
      </c>
      <c r="DD41" s="141">
        <v>0</v>
      </c>
      <c r="DE41" s="141">
        <v>227</v>
      </c>
      <c r="DF41" s="141">
        <v>0</v>
      </c>
      <c r="DG41" s="212">
        <f t="shared" si="34"/>
        <v>0</v>
      </c>
      <c r="DH41" s="171">
        <f t="shared" si="30"/>
        <v>77378</v>
      </c>
      <c r="DI41" s="171">
        <f t="shared" si="30"/>
        <v>71338</v>
      </c>
      <c r="DJ41" s="171">
        <f t="shared" si="30"/>
        <v>70554</v>
      </c>
      <c r="DK41" s="212">
        <f t="shared" si="35"/>
        <v>98.90100647621183</v>
      </c>
    </row>
    <row r="42" spans="1:115" ht="12.75">
      <c r="A42" s="344" t="s">
        <v>112</v>
      </c>
      <c r="B42" s="345" t="s">
        <v>5</v>
      </c>
      <c r="C42" s="348">
        <v>279387</v>
      </c>
      <c r="D42" s="349">
        <v>284839</v>
      </c>
      <c r="E42" s="349">
        <v>285518</v>
      </c>
      <c r="F42" s="350">
        <f t="shared" si="12"/>
        <v>100.2383802779816</v>
      </c>
      <c r="G42" s="348">
        <v>96550</v>
      </c>
      <c r="H42" s="349">
        <v>97817</v>
      </c>
      <c r="I42" s="349">
        <v>97817</v>
      </c>
      <c r="J42" s="350">
        <f t="shared" si="13"/>
        <v>100</v>
      </c>
      <c r="K42" s="344" t="s">
        <v>112</v>
      </c>
      <c r="L42" s="345" t="s">
        <v>5</v>
      </c>
      <c r="M42" s="348">
        <v>282240</v>
      </c>
      <c r="N42" s="349">
        <v>278647</v>
      </c>
      <c r="O42" s="349">
        <v>275255</v>
      </c>
      <c r="P42" s="350">
        <f t="shared" si="14"/>
        <v>98.78268920892742</v>
      </c>
      <c r="Q42" s="351">
        <v>0</v>
      </c>
      <c r="R42" s="352">
        <v>0</v>
      </c>
      <c r="S42" s="352">
        <v>0</v>
      </c>
      <c r="T42" s="353">
        <v>0</v>
      </c>
      <c r="U42" s="354">
        <v>0</v>
      </c>
      <c r="V42" s="344" t="s">
        <v>112</v>
      </c>
      <c r="W42" s="345" t="s">
        <v>5</v>
      </c>
      <c r="X42" s="355">
        <f t="shared" si="0"/>
        <v>282240</v>
      </c>
      <c r="Y42" s="355">
        <f t="shared" si="1"/>
        <v>278647</v>
      </c>
      <c r="Z42" s="356">
        <f t="shared" si="15"/>
        <v>275255</v>
      </c>
      <c r="AA42" s="350">
        <f t="shared" si="16"/>
        <v>98.78268920892742</v>
      </c>
      <c r="AB42" s="357">
        <f t="shared" si="17"/>
        <v>0</v>
      </c>
      <c r="AC42" s="349">
        <v>0</v>
      </c>
      <c r="AD42" s="349">
        <v>0</v>
      </c>
      <c r="AE42" s="358">
        <v>0</v>
      </c>
      <c r="AF42" s="344" t="s">
        <v>112</v>
      </c>
      <c r="AG42" s="345" t="s">
        <v>5</v>
      </c>
      <c r="AH42" s="348">
        <v>0</v>
      </c>
      <c r="AI42" s="349">
        <v>0</v>
      </c>
      <c r="AJ42" s="349">
        <v>0</v>
      </c>
      <c r="AK42" s="359">
        <v>0</v>
      </c>
      <c r="AL42" s="348">
        <v>0</v>
      </c>
      <c r="AM42" s="349">
        <v>0</v>
      </c>
      <c r="AN42" s="355">
        <f t="shared" si="18"/>
        <v>0</v>
      </c>
      <c r="AO42" s="359">
        <v>0</v>
      </c>
      <c r="AP42" s="344" t="s">
        <v>112</v>
      </c>
      <c r="AQ42" s="345" t="s">
        <v>5</v>
      </c>
      <c r="AR42" s="348">
        <v>0</v>
      </c>
      <c r="AS42" s="349">
        <v>0</v>
      </c>
      <c r="AT42" s="349">
        <v>0</v>
      </c>
      <c r="AU42" s="358">
        <v>0</v>
      </c>
      <c r="AV42" s="348">
        <v>0</v>
      </c>
      <c r="AW42" s="349">
        <v>300</v>
      </c>
      <c r="AX42" s="349">
        <v>300</v>
      </c>
      <c r="AY42" s="350">
        <f>AX42/AW42*100</f>
        <v>100</v>
      </c>
      <c r="AZ42" s="344" t="s">
        <v>112</v>
      </c>
      <c r="BA42" s="345" t="s">
        <v>5</v>
      </c>
      <c r="BB42" s="348">
        <v>0</v>
      </c>
      <c r="BC42" s="349">
        <v>5547</v>
      </c>
      <c r="BD42" s="349">
        <v>5547</v>
      </c>
      <c r="BE42" s="350">
        <f t="shared" si="19"/>
        <v>100</v>
      </c>
      <c r="BF42" s="355">
        <f t="shared" si="3"/>
        <v>658177</v>
      </c>
      <c r="BG42" s="355">
        <f t="shared" si="4"/>
        <v>667150</v>
      </c>
      <c r="BH42" s="355">
        <f t="shared" si="5"/>
        <v>664437</v>
      </c>
      <c r="BI42" s="350">
        <f t="shared" si="20"/>
        <v>99.59334482500188</v>
      </c>
      <c r="BJ42" s="344" t="s">
        <v>112</v>
      </c>
      <c r="BK42" s="345" t="s">
        <v>5</v>
      </c>
      <c r="BL42" s="355">
        <f t="shared" si="6"/>
        <v>658177</v>
      </c>
      <c r="BM42" s="355">
        <f t="shared" si="7"/>
        <v>661303</v>
      </c>
      <c r="BN42" s="355">
        <f t="shared" si="8"/>
        <v>658590</v>
      </c>
      <c r="BO42" s="350">
        <f t="shared" si="21"/>
        <v>99.5897493282202</v>
      </c>
      <c r="BP42" s="355">
        <f t="shared" si="9"/>
        <v>0</v>
      </c>
      <c r="BQ42" s="355">
        <f t="shared" si="10"/>
        <v>5847</v>
      </c>
      <c r="BR42" s="355">
        <f t="shared" si="11"/>
        <v>5847</v>
      </c>
      <c r="BS42" s="350">
        <f t="shared" si="22"/>
        <v>100</v>
      </c>
      <c r="BT42" s="149"/>
      <c r="BU42" s="135"/>
      <c r="BV42" s="141"/>
      <c r="BW42" s="141"/>
      <c r="BX42" s="141"/>
      <c r="BY42" s="141"/>
      <c r="BZ42" s="141"/>
      <c r="CA42" s="141"/>
      <c r="CB42" s="141"/>
      <c r="CC42" s="141"/>
      <c r="CD42" s="141"/>
      <c r="CE42" s="149"/>
      <c r="CF42" s="135"/>
      <c r="CG42" s="141"/>
      <c r="CH42" s="141"/>
      <c r="CI42" s="141"/>
      <c r="CJ42" s="141"/>
      <c r="CK42" s="141"/>
      <c r="CL42" s="141"/>
      <c r="CM42" s="172"/>
      <c r="CN42" s="141"/>
      <c r="CO42" s="141"/>
      <c r="CP42" s="149"/>
      <c r="CQ42" s="135"/>
      <c r="CR42" s="141"/>
      <c r="CS42" s="141"/>
      <c r="CT42" s="141"/>
      <c r="CU42" s="141"/>
      <c r="CV42" s="172"/>
      <c r="CW42" s="172"/>
      <c r="CX42" s="172"/>
      <c r="CY42" s="141"/>
      <c r="CZ42" s="172"/>
      <c r="DA42" s="149"/>
      <c r="DB42" s="135"/>
      <c r="DC42" s="141"/>
      <c r="DD42" s="141"/>
      <c r="DE42" s="141"/>
      <c r="DF42" s="141"/>
      <c r="DG42" s="141"/>
      <c r="DH42" s="172"/>
      <c r="DI42" s="172"/>
      <c r="DJ42" s="172"/>
      <c r="DK42" s="141"/>
    </row>
    <row r="43" spans="1:115" ht="12.75">
      <c r="A43" s="344" t="s">
        <v>114</v>
      </c>
      <c r="B43" s="345" t="s">
        <v>115</v>
      </c>
      <c r="C43" s="348">
        <v>65061</v>
      </c>
      <c r="D43" s="349">
        <v>74423</v>
      </c>
      <c r="E43" s="349">
        <v>72557</v>
      </c>
      <c r="F43" s="350">
        <f t="shared" si="12"/>
        <v>97.49271058678097</v>
      </c>
      <c r="G43" s="348">
        <v>21701</v>
      </c>
      <c r="H43" s="349">
        <v>24582</v>
      </c>
      <c r="I43" s="349">
        <v>23676</v>
      </c>
      <c r="J43" s="350">
        <f t="shared" si="13"/>
        <v>96.31437637295582</v>
      </c>
      <c r="K43" s="344" t="s">
        <v>114</v>
      </c>
      <c r="L43" s="345" t="s">
        <v>115</v>
      </c>
      <c r="M43" s="348">
        <v>54932</v>
      </c>
      <c r="N43" s="349">
        <v>85399</v>
      </c>
      <c r="O43" s="349">
        <v>82768</v>
      </c>
      <c r="P43" s="350">
        <f t="shared" si="14"/>
        <v>96.91916767175259</v>
      </c>
      <c r="Q43" s="351">
        <v>2021</v>
      </c>
      <c r="R43" s="352">
        <v>0</v>
      </c>
      <c r="S43" s="352">
        <v>0</v>
      </c>
      <c r="T43" s="353">
        <v>0</v>
      </c>
      <c r="U43" s="354">
        <v>0</v>
      </c>
      <c r="V43" s="344" t="s">
        <v>114</v>
      </c>
      <c r="W43" s="345" t="s">
        <v>115</v>
      </c>
      <c r="X43" s="355">
        <f t="shared" si="0"/>
        <v>52911</v>
      </c>
      <c r="Y43" s="355">
        <f t="shared" si="1"/>
        <v>85399</v>
      </c>
      <c r="Z43" s="356">
        <f t="shared" si="15"/>
        <v>82768</v>
      </c>
      <c r="AA43" s="350">
        <f t="shared" si="16"/>
        <v>96.91916767175259</v>
      </c>
      <c r="AB43" s="357">
        <f t="shared" si="17"/>
        <v>4045</v>
      </c>
      <c r="AC43" s="349">
        <v>70</v>
      </c>
      <c r="AD43" s="349">
        <v>70</v>
      </c>
      <c r="AE43" s="350">
        <f t="shared" si="27"/>
        <v>100</v>
      </c>
      <c r="AF43" s="344" t="s">
        <v>114</v>
      </c>
      <c r="AG43" s="345" t="s">
        <v>115</v>
      </c>
      <c r="AH43" s="348">
        <v>0</v>
      </c>
      <c r="AI43" s="349">
        <v>0</v>
      </c>
      <c r="AJ43" s="349">
        <v>0</v>
      </c>
      <c r="AK43" s="359">
        <v>0</v>
      </c>
      <c r="AL43" s="348">
        <v>4045</v>
      </c>
      <c r="AM43" s="349">
        <v>70</v>
      </c>
      <c r="AN43" s="355">
        <f t="shared" si="18"/>
        <v>70</v>
      </c>
      <c r="AO43" s="350">
        <f>AN43/AM43*100</f>
        <v>100</v>
      </c>
      <c r="AP43" s="344" t="s">
        <v>114</v>
      </c>
      <c r="AQ43" s="345" t="s">
        <v>115</v>
      </c>
      <c r="AR43" s="348">
        <v>0</v>
      </c>
      <c r="AS43" s="349">
        <v>65</v>
      </c>
      <c r="AT43" s="349">
        <v>65</v>
      </c>
      <c r="AU43" s="350">
        <f t="shared" si="29"/>
        <v>100</v>
      </c>
      <c r="AV43" s="348">
        <v>0</v>
      </c>
      <c r="AW43" s="349">
        <v>2404</v>
      </c>
      <c r="AX43" s="349">
        <v>2404</v>
      </c>
      <c r="AY43" s="350">
        <f>AX43/AW43*100</f>
        <v>100</v>
      </c>
      <c r="AZ43" s="344" t="s">
        <v>114</v>
      </c>
      <c r="BA43" s="345" t="s">
        <v>115</v>
      </c>
      <c r="BB43" s="348">
        <v>0</v>
      </c>
      <c r="BC43" s="349">
        <v>3860</v>
      </c>
      <c r="BD43" s="349">
        <v>4024</v>
      </c>
      <c r="BE43" s="350">
        <f t="shared" si="19"/>
        <v>104.24870466321244</v>
      </c>
      <c r="BF43" s="355">
        <f t="shared" si="3"/>
        <v>145739</v>
      </c>
      <c r="BG43" s="355">
        <f t="shared" si="4"/>
        <v>190803</v>
      </c>
      <c r="BH43" s="355">
        <f t="shared" si="5"/>
        <v>185564</v>
      </c>
      <c r="BI43" s="350">
        <f t="shared" si="20"/>
        <v>97.25423604450664</v>
      </c>
      <c r="BJ43" s="344" t="s">
        <v>114</v>
      </c>
      <c r="BK43" s="345" t="s">
        <v>115</v>
      </c>
      <c r="BL43" s="355">
        <f t="shared" si="6"/>
        <v>145739</v>
      </c>
      <c r="BM43" s="355">
        <f t="shared" si="7"/>
        <v>184539</v>
      </c>
      <c r="BN43" s="355">
        <f t="shared" si="8"/>
        <v>179136</v>
      </c>
      <c r="BO43" s="350">
        <f t="shared" si="21"/>
        <v>97.07216360769269</v>
      </c>
      <c r="BP43" s="355">
        <f t="shared" si="9"/>
        <v>0</v>
      </c>
      <c r="BQ43" s="355">
        <f t="shared" si="10"/>
        <v>6264</v>
      </c>
      <c r="BR43" s="355">
        <f t="shared" si="11"/>
        <v>6428</v>
      </c>
      <c r="BS43" s="350">
        <f t="shared" si="22"/>
        <v>102.61813537675606</v>
      </c>
      <c r="BT43" s="15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50"/>
      <c r="CF43" s="141"/>
      <c r="CG43" s="141"/>
      <c r="CH43" s="141"/>
      <c r="CI43" s="141"/>
      <c r="CJ43" s="141"/>
      <c r="CK43" s="141"/>
      <c r="CL43" s="141"/>
      <c r="CM43" s="172"/>
      <c r="CN43" s="141"/>
      <c r="CO43" s="141"/>
      <c r="CP43" s="150"/>
      <c r="CQ43" s="141"/>
      <c r="CR43" s="141"/>
      <c r="CS43" s="141"/>
      <c r="CT43" s="141"/>
      <c r="CU43" s="141"/>
      <c r="CV43" s="172"/>
      <c r="CW43" s="172"/>
      <c r="CX43" s="172"/>
      <c r="CY43" s="141"/>
      <c r="CZ43" s="172"/>
      <c r="DA43" s="150"/>
      <c r="DB43" s="141"/>
      <c r="DC43" s="141"/>
      <c r="DD43" s="141"/>
      <c r="DE43" s="141"/>
      <c r="DF43" s="141"/>
      <c r="DG43" s="141"/>
      <c r="DH43" s="172"/>
      <c r="DI43" s="172"/>
      <c r="DJ43" s="172"/>
      <c r="DK43" s="141"/>
    </row>
    <row r="44" spans="1:115" ht="12.75">
      <c r="A44" s="346" t="s">
        <v>116</v>
      </c>
      <c r="B44" s="347" t="s">
        <v>118</v>
      </c>
      <c r="C44" s="302">
        <v>57702</v>
      </c>
      <c r="D44" s="360">
        <v>64814</v>
      </c>
      <c r="E44" s="360">
        <v>63950</v>
      </c>
      <c r="F44" s="361">
        <f t="shared" si="12"/>
        <v>98.66695467028728</v>
      </c>
      <c r="G44" s="302">
        <v>19648</v>
      </c>
      <c r="H44" s="360">
        <v>21954</v>
      </c>
      <c r="I44" s="360">
        <v>21081</v>
      </c>
      <c r="J44" s="361">
        <f t="shared" si="13"/>
        <v>96.02350368953266</v>
      </c>
      <c r="K44" s="346" t="s">
        <v>116</v>
      </c>
      <c r="L44" s="347" t="s">
        <v>118</v>
      </c>
      <c r="M44" s="302">
        <v>30369</v>
      </c>
      <c r="N44" s="360">
        <v>42450</v>
      </c>
      <c r="O44" s="360">
        <v>40310</v>
      </c>
      <c r="P44" s="361">
        <f t="shared" si="14"/>
        <v>94.9587750294464</v>
      </c>
      <c r="Q44" s="301">
        <v>370</v>
      </c>
      <c r="R44" s="362">
        <v>0</v>
      </c>
      <c r="S44" s="362">
        <v>0</v>
      </c>
      <c r="T44" s="363">
        <v>0</v>
      </c>
      <c r="U44" s="364">
        <v>0</v>
      </c>
      <c r="V44" s="346" t="s">
        <v>116</v>
      </c>
      <c r="W44" s="347" t="s">
        <v>118</v>
      </c>
      <c r="X44" s="365">
        <f t="shared" si="0"/>
        <v>29999</v>
      </c>
      <c r="Y44" s="365">
        <f t="shared" si="1"/>
        <v>42450</v>
      </c>
      <c r="Z44" s="366">
        <f t="shared" si="15"/>
        <v>40310</v>
      </c>
      <c r="AA44" s="361">
        <f t="shared" si="16"/>
        <v>94.9587750294464</v>
      </c>
      <c r="AB44" s="367">
        <f t="shared" si="17"/>
        <v>0</v>
      </c>
      <c r="AC44" s="360">
        <v>90</v>
      </c>
      <c r="AD44" s="360">
        <v>90</v>
      </c>
      <c r="AE44" s="361">
        <f t="shared" si="27"/>
        <v>100</v>
      </c>
      <c r="AF44" s="346" t="s">
        <v>116</v>
      </c>
      <c r="AG44" s="347" t="s">
        <v>118</v>
      </c>
      <c r="AH44" s="302">
        <v>0</v>
      </c>
      <c r="AI44" s="360">
        <v>0</v>
      </c>
      <c r="AJ44" s="360">
        <v>0</v>
      </c>
      <c r="AK44" s="368">
        <v>0</v>
      </c>
      <c r="AL44" s="302">
        <v>0</v>
      </c>
      <c r="AM44" s="360">
        <v>90</v>
      </c>
      <c r="AN44" s="365">
        <f t="shared" si="18"/>
        <v>90</v>
      </c>
      <c r="AO44" s="361">
        <f>AN44/AM44*100</f>
        <v>100</v>
      </c>
      <c r="AP44" s="346" t="s">
        <v>116</v>
      </c>
      <c r="AQ44" s="347" t="s">
        <v>118</v>
      </c>
      <c r="AR44" s="302">
        <v>0</v>
      </c>
      <c r="AS44" s="360">
        <v>0</v>
      </c>
      <c r="AT44" s="360">
        <v>0</v>
      </c>
      <c r="AU44" s="369">
        <v>0</v>
      </c>
      <c r="AV44" s="302">
        <v>0</v>
      </c>
      <c r="AW44" s="360">
        <v>0</v>
      </c>
      <c r="AX44" s="360">
        <v>0</v>
      </c>
      <c r="AY44" s="369">
        <v>0</v>
      </c>
      <c r="AZ44" s="346" t="s">
        <v>116</v>
      </c>
      <c r="BA44" s="347" t="s">
        <v>118</v>
      </c>
      <c r="BB44" s="302">
        <v>1000</v>
      </c>
      <c r="BC44" s="360">
        <v>1091</v>
      </c>
      <c r="BD44" s="360">
        <v>1082</v>
      </c>
      <c r="BE44" s="361">
        <f t="shared" si="19"/>
        <v>99.17506874427131</v>
      </c>
      <c r="BF44" s="365">
        <f t="shared" si="3"/>
        <v>108719</v>
      </c>
      <c r="BG44" s="365">
        <f t="shared" si="4"/>
        <v>130399</v>
      </c>
      <c r="BH44" s="365">
        <f t="shared" si="5"/>
        <v>126513</v>
      </c>
      <c r="BI44" s="361">
        <f t="shared" si="20"/>
        <v>97.01991579690028</v>
      </c>
      <c r="BJ44" s="346" t="s">
        <v>116</v>
      </c>
      <c r="BK44" s="347" t="s">
        <v>118</v>
      </c>
      <c r="BL44" s="365">
        <f t="shared" si="6"/>
        <v>107719</v>
      </c>
      <c r="BM44" s="365">
        <f t="shared" si="7"/>
        <v>129308</v>
      </c>
      <c r="BN44" s="365">
        <f t="shared" si="8"/>
        <v>125431</v>
      </c>
      <c r="BO44" s="361">
        <f t="shared" si="21"/>
        <v>97.001732298079</v>
      </c>
      <c r="BP44" s="365">
        <f t="shared" si="9"/>
        <v>1000</v>
      </c>
      <c r="BQ44" s="365">
        <f t="shared" si="10"/>
        <v>1091</v>
      </c>
      <c r="BR44" s="365">
        <f t="shared" si="11"/>
        <v>1082</v>
      </c>
      <c r="BS44" s="361">
        <f t="shared" si="22"/>
        <v>99.17506874427131</v>
      </c>
      <c r="BT44" s="150"/>
      <c r="BU44" s="141"/>
      <c r="BV44" s="141"/>
      <c r="BW44" s="138"/>
      <c r="BX44" s="141"/>
      <c r="BY44" s="141"/>
      <c r="BZ44" s="141"/>
      <c r="CA44" s="138"/>
      <c r="CB44" s="138"/>
      <c r="CC44" s="141"/>
      <c r="CD44" s="141"/>
      <c r="CE44" s="150"/>
      <c r="CF44" s="141"/>
      <c r="CG44" s="141"/>
      <c r="CH44" s="138"/>
      <c r="CI44" s="138"/>
      <c r="CJ44" s="141"/>
      <c r="CK44" s="141"/>
      <c r="CL44" s="138"/>
      <c r="CM44" s="173"/>
      <c r="CN44" s="141"/>
      <c r="CO44" s="141"/>
      <c r="CP44" s="150"/>
      <c r="CQ44" s="141"/>
      <c r="CR44" s="141"/>
      <c r="CS44" s="138"/>
      <c r="CT44" s="138"/>
      <c r="CU44" s="138"/>
      <c r="CV44" s="172"/>
      <c r="CW44" s="173"/>
      <c r="CX44" s="173"/>
      <c r="CY44" s="141"/>
      <c r="CZ44" s="172"/>
      <c r="DA44" s="150"/>
      <c r="DB44" s="141"/>
      <c r="DC44" s="141"/>
      <c r="DD44" s="138"/>
      <c r="DE44" s="138"/>
      <c r="DF44" s="141"/>
      <c r="DG44" s="141"/>
      <c r="DH44" s="173"/>
      <c r="DI44" s="173"/>
      <c r="DJ44" s="173"/>
      <c r="DK44" s="141"/>
    </row>
    <row r="45" spans="1:115" ht="12.75">
      <c r="A45" s="31" t="s">
        <v>117</v>
      </c>
      <c r="B45" s="30" t="s">
        <v>120</v>
      </c>
      <c r="C45" s="51">
        <v>183810</v>
      </c>
      <c r="D45" s="4">
        <v>192498</v>
      </c>
      <c r="E45" s="4">
        <v>174646</v>
      </c>
      <c r="F45" s="181">
        <f t="shared" si="12"/>
        <v>90.7261374144147</v>
      </c>
      <c r="G45" s="51">
        <v>57838</v>
      </c>
      <c r="H45" s="4">
        <v>60624</v>
      </c>
      <c r="I45" s="4">
        <v>56272</v>
      </c>
      <c r="J45" s="181">
        <f t="shared" si="13"/>
        <v>92.8213248878332</v>
      </c>
      <c r="K45" s="31" t="s">
        <v>117</v>
      </c>
      <c r="L45" s="30" t="s">
        <v>120</v>
      </c>
      <c r="M45" s="51">
        <v>21053</v>
      </c>
      <c r="N45" s="4">
        <v>34959</v>
      </c>
      <c r="O45" s="4">
        <v>32784</v>
      </c>
      <c r="P45" s="181">
        <f t="shared" si="14"/>
        <v>93.77842615635458</v>
      </c>
      <c r="Q45" s="54">
        <v>0</v>
      </c>
      <c r="R45" s="206">
        <v>0</v>
      </c>
      <c r="S45" s="206">
        <v>0</v>
      </c>
      <c r="T45" s="193">
        <v>0</v>
      </c>
      <c r="U45" s="205">
        <v>0</v>
      </c>
      <c r="V45" s="31" t="s">
        <v>117</v>
      </c>
      <c r="W45" s="30" t="s">
        <v>120</v>
      </c>
      <c r="X45" s="20">
        <f t="shared" si="0"/>
        <v>21053</v>
      </c>
      <c r="Y45" s="20">
        <f t="shared" si="1"/>
        <v>34959</v>
      </c>
      <c r="Z45" s="209">
        <f t="shared" si="15"/>
        <v>32784</v>
      </c>
      <c r="AA45" s="181">
        <f t="shared" si="16"/>
        <v>93.77842615635458</v>
      </c>
      <c r="AB45" s="53">
        <f t="shared" si="17"/>
        <v>0</v>
      </c>
      <c r="AC45" s="4">
        <v>40</v>
      </c>
      <c r="AD45" s="4">
        <v>40</v>
      </c>
      <c r="AE45" s="181">
        <f t="shared" si="27"/>
        <v>100</v>
      </c>
      <c r="AF45" s="31" t="s">
        <v>117</v>
      </c>
      <c r="AG45" s="30" t="s">
        <v>120</v>
      </c>
      <c r="AH45" s="51">
        <v>0</v>
      </c>
      <c r="AI45" s="4">
        <v>0</v>
      </c>
      <c r="AJ45" s="4">
        <v>0</v>
      </c>
      <c r="AK45" s="192">
        <v>0</v>
      </c>
      <c r="AL45" s="51">
        <v>0</v>
      </c>
      <c r="AM45" s="4">
        <v>40</v>
      </c>
      <c r="AN45" s="4">
        <v>40</v>
      </c>
      <c r="AO45" s="181">
        <f>AN45/AM45*100</f>
        <v>100</v>
      </c>
      <c r="AP45" s="31" t="s">
        <v>117</v>
      </c>
      <c r="AQ45" s="30" t="s">
        <v>120</v>
      </c>
      <c r="AR45" s="51">
        <v>0</v>
      </c>
      <c r="AS45" s="4">
        <v>0</v>
      </c>
      <c r="AT45" s="4">
        <v>0</v>
      </c>
      <c r="AU45" s="249">
        <v>0</v>
      </c>
      <c r="AV45" s="51">
        <v>0</v>
      </c>
      <c r="AW45" s="4">
        <v>3000</v>
      </c>
      <c r="AX45" s="4">
        <v>2853</v>
      </c>
      <c r="AY45" s="181">
        <f>AX45/AW45*100</f>
        <v>95.1</v>
      </c>
      <c r="AZ45" s="31" t="s">
        <v>117</v>
      </c>
      <c r="BA45" s="30" t="s">
        <v>120</v>
      </c>
      <c r="BB45" s="51">
        <v>1601</v>
      </c>
      <c r="BC45" s="4">
        <v>7362</v>
      </c>
      <c r="BD45" s="4">
        <v>7336</v>
      </c>
      <c r="BE45" s="181">
        <f t="shared" si="19"/>
        <v>99.64683509915784</v>
      </c>
      <c r="BF45" s="20">
        <f t="shared" si="3"/>
        <v>264302</v>
      </c>
      <c r="BG45" s="20">
        <f t="shared" si="4"/>
        <v>298483</v>
      </c>
      <c r="BH45" s="20">
        <f t="shared" si="5"/>
        <v>273931</v>
      </c>
      <c r="BI45" s="181">
        <f t="shared" si="20"/>
        <v>91.77440591256453</v>
      </c>
      <c r="BJ45" s="31" t="s">
        <v>117</v>
      </c>
      <c r="BK45" s="30" t="s">
        <v>120</v>
      </c>
      <c r="BL45" s="20">
        <f t="shared" si="6"/>
        <v>262701</v>
      </c>
      <c r="BM45" s="20">
        <f t="shared" si="7"/>
        <v>288121</v>
      </c>
      <c r="BN45" s="20">
        <f t="shared" si="8"/>
        <v>263742</v>
      </c>
      <c r="BO45" s="181">
        <f t="shared" si="21"/>
        <v>91.5386243973886</v>
      </c>
      <c r="BP45" s="20">
        <f t="shared" si="9"/>
        <v>1601</v>
      </c>
      <c r="BQ45" s="20">
        <f t="shared" si="10"/>
        <v>10362</v>
      </c>
      <c r="BR45" s="20">
        <f t="shared" si="11"/>
        <v>10189</v>
      </c>
      <c r="BS45" s="181">
        <f t="shared" si="22"/>
        <v>98.33043813935534</v>
      </c>
      <c r="BT45" s="151">
        <v>8</v>
      </c>
      <c r="BU45" s="145"/>
      <c r="BV45" s="145" t="s">
        <v>207</v>
      </c>
      <c r="BW45" s="146">
        <f aca="true" t="shared" si="36" ref="BW45:CB45">SUM(BW21:BW44)</f>
        <v>613710</v>
      </c>
      <c r="BX45" s="146">
        <f t="shared" si="36"/>
        <v>593469</v>
      </c>
      <c r="BY45" s="146">
        <f t="shared" si="36"/>
        <v>580939</v>
      </c>
      <c r="BZ45" s="213">
        <f>BY45/BX45*100</f>
        <v>97.8886850029235</v>
      </c>
      <c r="CA45" s="146">
        <f t="shared" si="36"/>
        <v>211073</v>
      </c>
      <c r="CB45" s="146">
        <f t="shared" si="36"/>
        <v>202679</v>
      </c>
      <c r="CC45" s="146">
        <f>SUM(CC21:CC44)</f>
        <v>199878</v>
      </c>
      <c r="CD45" s="213">
        <f>CC45/CB45*100</f>
        <v>98.61801173283862</v>
      </c>
      <c r="CE45" s="151">
        <v>8</v>
      </c>
      <c r="CF45" s="145"/>
      <c r="CG45" s="145" t="s">
        <v>207</v>
      </c>
      <c r="CH45" s="146">
        <f aca="true" t="shared" si="37" ref="CH45:CM45">SUM(CH21:CH44)</f>
        <v>156005</v>
      </c>
      <c r="CI45" s="146">
        <f t="shared" si="37"/>
        <v>115271</v>
      </c>
      <c r="CJ45" s="146">
        <f>SUM(CJ21:CJ44)</f>
        <v>116174</v>
      </c>
      <c r="CK45" s="213">
        <f>CJ45/CI45*100</f>
        <v>100.78337135966548</v>
      </c>
      <c r="CL45" s="146">
        <f t="shared" si="37"/>
        <v>0</v>
      </c>
      <c r="CM45" s="146">
        <f t="shared" si="37"/>
        <v>2</v>
      </c>
      <c r="CN45" s="146">
        <f>SUM(CN21:CN44)</f>
        <v>2</v>
      </c>
      <c r="CO45" s="213">
        <f>CN45/CM45*100</f>
        <v>100</v>
      </c>
      <c r="CP45" s="151">
        <v>8</v>
      </c>
      <c r="CQ45" s="145"/>
      <c r="CR45" s="145" t="s">
        <v>207</v>
      </c>
      <c r="CS45" s="146">
        <f aca="true" t="shared" si="38" ref="CS45:CX45">SUM(CS21:CS44)</f>
        <v>0</v>
      </c>
      <c r="CT45" s="146">
        <f>SUM(CT21:CT44)</f>
        <v>0</v>
      </c>
      <c r="CU45" s="146">
        <f>SUM(CU21:CU44)</f>
        <v>0</v>
      </c>
      <c r="CV45" s="219">
        <v>0</v>
      </c>
      <c r="CW45" s="146">
        <f t="shared" si="38"/>
        <v>0</v>
      </c>
      <c r="CX45" s="146">
        <f t="shared" si="38"/>
        <v>0</v>
      </c>
      <c r="CY45" s="146">
        <f>SUM(CY21:CY44)</f>
        <v>0</v>
      </c>
      <c r="CZ45" s="219">
        <v>0</v>
      </c>
      <c r="DA45" s="151">
        <v>8</v>
      </c>
      <c r="DB45" s="145"/>
      <c r="DC45" s="145" t="s">
        <v>207</v>
      </c>
      <c r="DD45" s="146">
        <f aca="true" t="shared" si="39" ref="DD45:DJ45">SUM(DD21:DD44)</f>
        <v>0</v>
      </c>
      <c r="DE45" s="146">
        <f t="shared" si="39"/>
        <v>3429</v>
      </c>
      <c r="DF45" s="146">
        <f>SUM(DF21:DF44)</f>
        <v>1972</v>
      </c>
      <c r="DG45" s="213">
        <f>DF45/DE45*100</f>
        <v>57.50947798191892</v>
      </c>
      <c r="DH45" s="146">
        <f t="shared" si="39"/>
        <v>980788</v>
      </c>
      <c r="DI45" s="146">
        <f t="shared" si="39"/>
        <v>914850</v>
      </c>
      <c r="DJ45" s="146">
        <f t="shared" si="39"/>
        <v>898965</v>
      </c>
      <c r="DK45" s="213">
        <f>DJ45/DI45*100</f>
        <v>98.26364977865224</v>
      </c>
    </row>
    <row r="46" spans="1:115" ht="12.75">
      <c r="A46" s="31" t="s">
        <v>119</v>
      </c>
      <c r="B46" s="30" t="s">
        <v>247</v>
      </c>
      <c r="C46" s="52">
        <v>1569</v>
      </c>
      <c r="D46" s="4">
        <v>2373</v>
      </c>
      <c r="E46" s="4">
        <v>1810</v>
      </c>
      <c r="F46" s="181">
        <f t="shared" si="12"/>
        <v>76.27475769068688</v>
      </c>
      <c r="G46" s="52">
        <v>552</v>
      </c>
      <c r="H46" s="4">
        <v>809</v>
      </c>
      <c r="I46" s="4">
        <v>611</v>
      </c>
      <c r="J46" s="181">
        <f t="shared" si="13"/>
        <v>75.52533992583437</v>
      </c>
      <c r="K46" s="31" t="s">
        <v>119</v>
      </c>
      <c r="L46" s="30" t="s">
        <v>247</v>
      </c>
      <c r="M46" s="52">
        <v>5109</v>
      </c>
      <c r="N46" s="4">
        <v>857</v>
      </c>
      <c r="O46" s="4">
        <v>856</v>
      </c>
      <c r="P46" s="181">
        <f t="shared" si="14"/>
        <v>99.88331388564761</v>
      </c>
      <c r="Q46" s="61">
        <v>0</v>
      </c>
      <c r="R46" s="206">
        <v>0</v>
      </c>
      <c r="S46" s="206">
        <v>0</v>
      </c>
      <c r="T46" s="193">
        <v>0</v>
      </c>
      <c r="U46" s="205">
        <v>0</v>
      </c>
      <c r="V46" s="31" t="s">
        <v>119</v>
      </c>
      <c r="W46" s="30" t="s">
        <v>247</v>
      </c>
      <c r="X46" s="20">
        <f t="shared" si="0"/>
        <v>5109</v>
      </c>
      <c r="Y46" s="20">
        <f t="shared" si="1"/>
        <v>857</v>
      </c>
      <c r="Z46" s="209">
        <f t="shared" si="15"/>
        <v>856</v>
      </c>
      <c r="AA46" s="181">
        <f t="shared" si="16"/>
        <v>99.88331388564761</v>
      </c>
      <c r="AB46" s="53">
        <f t="shared" si="17"/>
        <v>29065</v>
      </c>
      <c r="AC46" s="4">
        <v>25981</v>
      </c>
      <c r="AD46" s="4">
        <v>7579</v>
      </c>
      <c r="AE46" s="181">
        <f t="shared" si="27"/>
        <v>29.171317501250915</v>
      </c>
      <c r="AF46" s="31" t="s">
        <v>119</v>
      </c>
      <c r="AG46" s="30" t="s">
        <v>247</v>
      </c>
      <c r="AH46" s="51">
        <v>29065</v>
      </c>
      <c r="AI46" s="4">
        <v>24502</v>
      </c>
      <c r="AJ46" s="4">
        <v>6100</v>
      </c>
      <c r="AK46" s="181">
        <f>AJ46/AI46*100</f>
        <v>24.895926863113218</v>
      </c>
      <c r="AL46" s="51">
        <v>0</v>
      </c>
      <c r="AM46" s="4">
        <v>1479</v>
      </c>
      <c r="AN46" s="4">
        <v>1479</v>
      </c>
      <c r="AO46" s="181">
        <f>AN46/AM46*100</f>
        <v>100</v>
      </c>
      <c r="AP46" s="31" t="s">
        <v>119</v>
      </c>
      <c r="AQ46" s="30" t="s">
        <v>247</v>
      </c>
      <c r="AR46" s="51">
        <v>0</v>
      </c>
      <c r="AS46" s="4">
        <v>0</v>
      </c>
      <c r="AT46" s="4">
        <v>0</v>
      </c>
      <c r="AU46" s="249">
        <v>0</v>
      </c>
      <c r="AV46" s="51">
        <v>0</v>
      </c>
      <c r="AW46" s="4">
        <v>0</v>
      </c>
      <c r="AX46" s="4">
        <v>0</v>
      </c>
      <c r="AY46" s="249">
        <v>0</v>
      </c>
      <c r="AZ46" s="31" t="s">
        <v>119</v>
      </c>
      <c r="BA46" s="30" t="s">
        <v>247</v>
      </c>
      <c r="BB46" s="52">
        <v>0</v>
      </c>
      <c r="BC46" s="4">
        <v>20</v>
      </c>
      <c r="BD46" s="4">
        <v>20</v>
      </c>
      <c r="BE46" s="181">
        <f t="shared" si="19"/>
        <v>100</v>
      </c>
      <c r="BF46" s="20">
        <f t="shared" si="3"/>
        <v>36295</v>
      </c>
      <c r="BG46" s="20">
        <f t="shared" si="4"/>
        <v>30040</v>
      </c>
      <c r="BH46" s="20">
        <f t="shared" si="5"/>
        <v>10876</v>
      </c>
      <c r="BI46" s="181">
        <f t="shared" si="20"/>
        <v>36.20505992010653</v>
      </c>
      <c r="BJ46" s="31" t="s">
        <v>119</v>
      </c>
      <c r="BK46" s="30" t="s">
        <v>247</v>
      </c>
      <c r="BL46" s="20">
        <f t="shared" si="6"/>
        <v>7230</v>
      </c>
      <c r="BM46" s="20">
        <f t="shared" si="7"/>
        <v>5518</v>
      </c>
      <c r="BN46" s="20">
        <f t="shared" si="8"/>
        <v>4756</v>
      </c>
      <c r="BO46" s="181">
        <f t="shared" si="21"/>
        <v>86.19064878579195</v>
      </c>
      <c r="BP46" s="20">
        <f t="shared" si="9"/>
        <v>29065</v>
      </c>
      <c r="BQ46" s="20">
        <f t="shared" si="10"/>
        <v>24522</v>
      </c>
      <c r="BR46" s="20">
        <f t="shared" si="11"/>
        <v>6120</v>
      </c>
      <c r="BS46" s="181">
        <f t="shared" si="22"/>
        <v>24.957181306581845</v>
      </c>
      <c r="BT46" s="152"/>
      <c r="BU46" s="148"/>
      <c r="BV46" s="148" t="s">
        <v>44</v>
      </c>
      <c r="BW46" s="148"/>
      <c r="BX46" s="148"/>
      <c r="BY46" s="148"/>
      <c r="BZ46" s="148"/>
      <c r="CA46" s="148"/>
      <c r="CB46" s="148"/>
      <c r="CC46" s="148"/>
      <c r="CD46" s="148"/>
      <c r="CE46" s="152"/>
      <c r="CF46" s="148"/>
      <c r="CG46" s="148" t="s">
        <v>44</v>
      </c>
      <c r="CH46" s="148"/>
      <c r="CI46" s="148"/>
      <c r="CJ46" s="148"/>
      <c r="CK46" s="148"/>
      <c r="CL46" s="148"/>
      <c r="CM46" s="174"/>
      <c r="CN46" s="174"/>
      <c r="CO46" s="174"/>
      <c r="CP46" s="152"/>
      <c r="CQ46" s="148"/>
      <c r="CR46" s="148" t="s">
        <v>44</v>
      </c>
      <c r="CS46" s="148"/>
      <c r="CT46" s="148"/>
      <c r="CU46" s="148"/>
      <c r="CV46" s="174"/>
      <c r="CW46" s="174"/>
      <c r="CX46" s="174"/>
      <c r="CY46" s="174"/>
      <c r="CZ46" s="174"/>
      <c r="DA46" s="152"/>
      <c r="DB46" s="148"/>
      <c r="DC46" s="148" t="s">
        <v>44</v>
      </c>
      <c r="DD46" s="148"/>
      <c r="DE46" s="174"/>
      <c r="DF46" s="174"/>
      <c r="DG46" s="174"/>
      <c r="DH46" s="174"/>
      <c r="DI46" s="174"/>
      <c r="DJ46" s="174"/>
      <c r="DK46" s="174"/>
    </row>
    <row r="47" spans="1:115" ht="12.75">
      <c r="A47" s="79" t="s">
        <v>44</v>
      </c>
      <c r="B47" s="45" t="s">
        <v>123</v>
      </c>
      <c r="C47" s="34">
        <f aca="true" t="shared" si="40" ref="C47:H47">SUM(C6:C46)</f>
        <v>5350809</v>
      </c>
      <c r="D47" s="34">
        <f t="shared" si="40"/>
        <v>5708072</v>
      </c>
      <c r="E47" s="34">
        <f t="shared" si="40"/>
        <v>5599911</v>
      </c>
      <c r="F47" s="182">
        <f t="shared" si="12"/>
        <v>98.10512200967332</v>
      </c>
      <c r="G47" s="34">
        <f t="shared" si="40"/>
        <v>1814580</v>
      </c>
      <c r="H47" s="34">
        <f t="shared" si="40"/>
        <v>1928835</v>
      </c>
      <c r="I47" s="34">
        <f>SUM(I6:I46)</f>
        <v>1885806</v>
      </c>
      <c r="J47" s="182">
        <f t="shared" si="13"/>
        <v>97.7691715465553</v>
      </c>
      <c r="K47" s="79" t="s">
        <v>44</v>
      </c>
      <c r="L47" s="45" t="s">
        <v>123</v>
      </c>
      <c r="M47" s="34">
        <f aca="true" t="shared" si="41" ref="M47:R47">SUM(M6:M46)</f>
        <v>2589879</v>
      </c>
      <c r="N47" s="34">
        <f t="shared" si="41"/>
        <v>2915152</v>
      </c>
      <c r="O47" s="34">
        <f>SUM(O6:O46)</f>
        <v>2825821</v>
      </c>
      <c r="P47" s="182">
        <f t="shared" si="14"/>
        <v>96.93563148679726</v>
      </c>
      <c r="Q47" s="6">
        <f t="shared" si="41"/>
        <v>98921</v>
      </c>
      <c r="R47" s="6">
        <f t="shared" si="41"/>
        <v>0</v>
      </c>
      <c r="S47" s="6">
        <f aca="true" t="shared" si="42" ref="S47:U49">SUM(S6:S46)</f>
        <v>0</v>
      </c>
      <c r="T47" s="182">
        <f t="shared" si="42"/>
        <v>0</v>
      </c>
      <c r="U47" s="6">
        <f t="shared" si="42"/>
        <v>2470</v>
      </c>
      <c r="V47" s="79" t="s">
        <v>44</v>
      </c>
      <c r="W47" s="45" t="s">
        <v>123</v>
      </c>
      <c r="X47" s="34">
        <f aca="true" t="shared" si="43" ref="X47:AD47">SUM(X6:X46)</f>
        <v>2490958</v>
      </c>
      <c r="Y47" s="34">
        <f t="shared" si="43"/>
        <v>2915152</v>
      </c>
      <c r="Z47" s="34">
        <f t="shared" si="43"/>
        <v>2823351</v>
      </c>
      <c r="AA47" s="182">
        <f t="shared" si="16"/>
        <v>96.8509017711598</v>
      </c>
      <c r="AB47" s="34">
        <f t="shared" si="43"/>
        <v>33808</v>
      </c>
      <c r="AC47" s="34">
        <f t="shared" si="43"/>
        <v>44130</v>
      </c>
      <c r="AD47" s="34">
        <f t="shared" si="43"/>
        <v>25227</v>
      </c>
      <c r="AE47" s="182">
        <f t="shared" si="27"/>
        <v>57.16519374575119</v>
      </c>
      <c r="AF47" s="79" t="s">
        <v>44</v>
      </c>
      <c r="AG47" s="45" t="s">
        <v>123</v>
      </c>
      <c r="AH47" s="34">
        <f aca="true" t="shared" si="44" ref="AH47:AN47">SUM(AH6:AH46)</f>
        <v>29065</v>
      </c>
      <c r="AI47" s="34">
        <f t="shared" si="44"/>
        <v>24684</v>
      </c>
      <c r="AJ47" s="34">
        <f t="shared" si="44"/>
        <v>6282</v>
      </c>
      <c r="AK47" s="182">
        <f>AJ47/AI47*100</f>
        <v>25.44968400583374</v>
      </c>
      <c r="AL47" s="34">
        <f t="shared" si="44"/>
        <v>4743</v>
      </c>
      <c r="AM47" s="34">
        <f t="shared" si="44"/>
        <v>19446</v>
      </c>
      <c r="AN47" s="34">
        <f t="shared" si="44"/>
        <v>18945</v>
      </c>
      <c r="AO47" s="182">
        <f>AN47/AM47*100</f>
        <v>97.42363468065412</v>
      </c>
      <c r="AP47" s="79" t="s">
        <v>44</v>
      </c>
      <c r="AQ47" s="45" t="s">
        <v>123</v>
      </c>
      <c r="AR47" s="34">
        <f aca="true" t="shared" si="45" ref="AR47:BH47">SUM(AR6:AR46)</f>
        <v>12162</v>
      </c>
      <c r="AS47" s="34">
        <f t="shared" si="45"/>
        <v>55242</v>
      </c>
      <c r="AT47" s="34">
        <f>SUM(AT6:AT46)</f>
        <v>51403</v>
      </c>
      <c r="AU47" s="182">
        <f t="shared" si="29"/>
        <v>93.0505774591796</v>
      </c>
      <c r="AV47" s="34">
        <f t="shared" si="45"/>
        <v>13368</v>
      </c>
      <c r="AW47" s="34">
        <f t="shared" si="45"/>
        <v>50669</v>
      </c>
      <c r="AX47" s="34">
        <f>SUM(AX6:AX46)</f>
        <v>45252</v>
      </c>
      <c r="AY47" s="182">
        <f>AX47/AW47*100</f>
        <v>89.30904497819179</v>
      </c>
      <c r="AZ47" s="79" t="s">
        <v>44</v>
      </c>
      <c r="BA47" s="45" t="s">
        <v>123</v>
      </c>
      <c r="BB47" s="34">
        <f t="shared" si="45"/>
        <v>79881</v>
      </c>
      <c r="BC47" s="34">
        <f t="shared" si="45"/>
        <v>236501</v>
      </c>
      <c r="BD47" s="34">
        <f>SUM(BD6:BD46)</f>
        <v>160603</v>
      </c>
      <c r="BE47" s="182">
        <f t="shared" si="19"/>
        <v>67.90795810588538</v>
      </c>
      <c r="BF47" s="34">
        <f t="shared" si="45"/>
        <v>9894487</v>
      </c>
      <c r="BG47" s="34">
        <f t="shared" si="45"/>
        <v>10938601</v>
      </c>
      <c r="BH47" s="34">
        <f t="shared" si="45"/>
        <v>10594023</v>
      </c>
      <c r="BI47" s="182">
        <f t="shared" si="20"/>
        <v>96.84988967053465</v>
      </c>
      <c r="BJ47" s="79" t="s">
        <v>44</v>
      </c>
      <c r="BK47" s="45" t="s">
        <v>123</v>
      </c>
      <c r="BL47" s="34">
        <f aca="true" t="shared" si="46" ref="BL47:BR47">SUM(BL6:BL46)</f>
        <v>9772173</v>
      </c>
      <c r="BM47" s="34">
        <f t="shared" si="46"/>
        <v>10626747</v>
      </c>
      <c r="BN47" s="34">
        <f t="shared" si="46"/>
        <v>10381886</v>
      </c>
      <c r="BO47" s="182">
        <f t="shared" si="21"/>
        <v>97.695804746269</v>
      </c>
      <c r="BP47" s="34">
        <f t="shared" si="46"/>
        <v>122314</v>
      </c>
      <c r="BQ47" s="34">
        <f t="shared" si="46"/>
        <v>311854</v>
      </c>
      <c r="BR47" s="34">
        <f t="shared" si="46"/>
        <v>212137</v>
      </c>
      <c r="BS47" s="182">
        <f t="shared" si="22"/>
        <v>68.02446016405112</v>
      </c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74"/>
      <c r="CN47" s="174"/>
      <c r="CO47" s="174"/>
      <c r="CP47" s="148"/>
      <c r="CQ47" s="148"/>
      <c r="CR47" s="148"/>
      <c r="CS47" s="148"/>
      <c r="CT47" s="148"/>
      <c r="CU47" s="148"/>
      <c r="CV47" s="174"/>
      <c r="CW47" s="174"/>
      <c r="CX47" s="174"/>
      <c r="CY47" s="174"/>
      <c r="CZ47" s="174"/>
      <c r="DA47" s="148"/>
      <c r="DB47" s="148"/>
      <c r="DC47" s="148"/>
      <c r="DD47" s="148"/>
      <c r="DE47" s="174"/>
      <c r="DF47" s="174"/>
      <c r="DG47" s="174"/>
      <c r="DH47" s="174"/>
      <c r="DI47" s="174"/>
      <c r="DJ47" s="174"/>
      <c r="DK47" s="174"/>
    </row>
    <row r="48" spans="1:115" ht="12.75">
      <c r="A48" s="2" t="s">
        <v>44</v>
      </c>
      <c r="B48" s="8" t="s">
        <v>446</v>
      </c>
      <c r="C48" s="2"/>
      <c r="D48" s="2"/>
      <c r="E48" s="2"/>
      <c r="F48" s="7"/>
      <c r="G48" s="2"/>
      <c r="H48" s="2"/>
      <c r="I48" s="2"/>
      <c r="J48" s="7"/>
      <c r="K48" s="2" t="s">
        <v>44</v>
      </c>
      <c r="L48" s="8" t="s">
        <v>446</v>
      </c>
      <c r="M48" s="2"/>
      <c r="N48" s="2"/>
      <c r="O48" s="11">
        <f>U48</f>
        <v>-2470</v>
      </c>
      <c r="P48" s="210">
        <v>0</v>
      </c>
      <c r="Q48" s="183"/>
      <c r="R48" s="183"/>
      <c r="S48" s="183"/>
      <c r="T48" s="7"/>
      <c r="U48" s="7">
        <f>-U47</f>
        <v>-2470</v>
      </c>
      <c r="V48" s="2" t="s">
        <v>44</v>
      </c>
      <c r="W48" s="8" t="s">
        <v>446</v>
      </c>
      <c r="X48" s="2"/>
      <c r="Y48" s="2"/>
      <c r="Z48" s="2"/>
      <c r="AA48" s="7"/>
      <c r="AB48" s="2"/>
      <c r="AC48" s="2"/>
      <c r="AD48" s="2"/>
      <c r="AE48" s="7"/>
      <c r="AF48" s="2" t="s">
        <v>44</v>
      </c>
      <c r="AG48" s="8" t="s">
        <v>446</v>
      </c>
      <c r="AH48" s="2"/>
      <c r="AI48" s="2"/>
      <c r="AJ48" s="2"/>
      <c r="AK48" s="2"/>
      <c r="AL48" s="2"/>
      <c r="AM48" s="2"/>
      <c r="AN48" s="2"/>
      <c r="AO48" s="7"/>
      <c r="AP48" s="2" t="s">
        <v>44</v>
      </c>
      <c r="AQ48" s="8" t="s">
        <v>446</v>
      </c>
      <c r="AR48" s="2"/>
      <c r="AS48" s="2"/>
      <c r="AT48" s="2"/>
      <c r="AU48" s="7"/>
      <c r="AV48" s="2"/>
      <c r="AW48" s="2"/>
      <c r="AX48" s="2"/>
      <c r="AY48" s="7"/>
      <c r="AZ48" s="2" t="s">
        <v>44</v>
      </c>
      <c r="BA48" s="8" t="s">
        <v>446</v>
      </c>
      <c r="BB48" s="2"/>
      <c r="BC48" s="2"/>
      <c r="BD48" s="2"/>
      <c r="BE48" s="47"/>
      <c r="BF48" s="47">
        <f>(C48+G48+M48+AB48+AR48+AV48+BB48)</f>
        <v>0</v>
      </c>
      <c r="BG48" s="47">
        <f>(D48+H48+N48+AC48+AS48+AW48+BC48)</f>
        <v>0</v>
      </c>
      <c r="BH48" s="47">
        <f>(E48+I48+O48+AD48+AT48+AX48+BD48)</f>
        <v>-2470</v>
      </c>
      <c r="BI48" s="211">
        <v>0</v>
      </c>
      <c r="BJ48" s="2" t="s">
        <v>44</v>
      </c>
      <c r="BK48" s="8" t="s">
        <v>446</v>
      </c>
      <c r="BL48" s="47">
        <f t="shared" si="6"/>
        <v>0</v>
      </c>
      <c r="BM48" s="47">
        <f>(BG48-BQ48)</f>
        <v>0</v>
      </c>
      <c r="BN48" s="47">
        <f>(BH48-BR48)</f>
        <v>-2470</v>
      </c>
      <c r="BO48" s="276">
        <v>0</v>
      </c>
      <c r="BP48" s="2"/>
      <c r="BQ48" s="2"/>
      <c r="BR48" s="2"/>
      <c r="BS48" s="211"/>
      <c r="BT48" s="148"/>
      <c r="BU48" s="148"/>
      <c r="BV48" s="148" t="s">
        <v>44</v>
      </c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 t="s">
        <v>44</v>
      </c>
      <c r="CH48" s="148"/>
      <c r="CI48" s="148"/>
      <c r="CJ48" s="148"/>
      <c r="CK48" s="148"/>
      <c r="CL48" s="148"/>
      <c r="CM48" s="174"/>
      <c r="CN48" s="174"/>
      <c r="CO48" s="174"/>
      <c r="CP48" s="148"/>
      <c r="CQ48" s="148"/>
      <c r="CR48" s="148" t="s">
        <v>44</v>
      </c>
      <c r="CS48" s="148"/>
      <c r="CT48" s="148"/>
      <c r="CU48" s="148"/>
      <c r="CV48" s="174"/>
      <c r="CW48" s="174"/>
      <c r="CX48" s="174"/>
      <c r="CY48" s="174"/>
      <c r="CZ48" s="174"/>
      <c r="DA48" s="148"/>
      <c r="DB48" s="148"/>
      <c r="DC48" s="148" t="s">
        <v>44</v>
      </c>
      <c r="DD48" s="148"/>
      <c r="DE48" s="174"/>
      <c r="DF48" s="174"/>
      <c r="DG48" s="174"/>
      <c r="DH48" s="174"/>
      <c r="DI48" s="174"/>
      <c r="DJ48" s="174"/>
      <c r="DK48" s="174"/>
    </row>
    <row r="49" spans="1:115" ht="12.75">
      <c r="A49" s="79" t="s">
        <v>44</v>
      </c>
      <c r="B49" s="80" t="s">
        <v>124</v>
      </c>
      <c r="C49" s="34">
        <f aca="true" t="shared" si="47" ref="C49:H49">SUM(C47:C48)</f>
        <v>5350809</v>
      </c>
      <c r="D49" s="34">
        <f t="shared" si="47"/>
        <v>5708072</v>
      </c>
      <c r="E49" s="34">
        <f t="shared" si="47"/>
        <v>5599911</v>
      </c>
      <c r="F49" s="182">
        <f t="shared" si="12"/>
        <v>98.10512200967332</v>
      </c>
      <c r="G49" s="34">
        <f t="shared" si="47"/>
        <v>1814580</v>
      </c>
      <c r="H49" s="34">
        <f t="shared" si="47"/>
        <v>1928835</v>
      </c>
      <c r="I49" s="34">
        <f>SUM(I47:I48)</f>
        <v>1885806</v>
      </c>
      <c r="J49" s="182">
        <f>I49/H49*100</f>
        <v>97.7691715465553</v>
      </c>
      <c r="K49" s="79" t="s">
        <v>44</v>
      </c>
      <c r="L49" s="80" t="s">
        <v>124</v>
      </c>
      <c r="M49" s="34">
        <f aca="true" t="shared" si="48" ref="M49:R49">SUM(M47:M48)</f>
        <v>2589879</v>
      </c>
      <c r="N49" s="34">
        <f t="shared" si="48"/>
        <v>2915152</v>
      </c>
      <c r="O49" s="34">
        <f>SUM(O47:O48)</f>
        <v>2823351</v>
      </c>
      <c r="P49" s="182">
        <f>O49/N49*100</f>
        <v>96.8509017711598</v>
      </c>
      <c r="Q49" s="6">
        <f t="shared" si="48"/>
        <v>98921</v>
      </c>
      <c r="R49" s="6">
        <f t="shared" si="48"/>
        <v>0</v>
      </c>
      <c r="S49" s="6">
        <f>SUM(S47:S48)</f>
        <v>0</v>
      </c>
      <c r="T49" s="182">
        <f t="shared" si="42"/>
        <v>0</v>
      </c>
      <c r="U49" s="6">
        <f>SUM(U47:U48)</f>
        <v>0</v>
      </c>
      <c r="V49" s="79" t="s">
        <v>44</v>
      </c>
      <c r="W49" s="80" t="s">
        <v>124</v>
      </c>
      <c r="X49" s="34">
        <f aca="true" t="shared" si="49" ref="X49:AN49">SUM(X47:X48)</f>
        <v>2490958</v>
      </c>
      <c r="Y49" s="34">
        <f t="shared" si="49"/>
        <v>2915152</v>
      </c>
      <c r="Z49" s="34">
        <f t="shared" si="49"/>
        <v>2823351</v>
      </c>
      <c r="AA49" s="182">
        <f>Z49/Y49*100</f>
        <v>96.8509017711598</v>
      </c>
      <c r="AB49" s="34">
        <f t="shared" si="49"/>
        <v>33808</v>
      </c>
      <c r="AC49" s="34">
        <f t="shared" si="49"/>
        <v>44130</v>
      </c>
      <c r="AD49" s="34">
        <f t="shared" si="49"/>
        <v>25227</v>
      </c>
      <c r="AE49" s="182">
        <f>AD49/AC49*100</f>
        <v>57.16519374575119</v>
      </c>
      <c r="AF49" s="79" t="s">
        <v>44</v>
      </c>
      <c r="AG49" s="80" t="s">
        <v>124</v>
      </c>
      <c r="AH49" s="34">
        <f t="shared" si="49"/>
        <v>29065</v>
      </c>
      <c r="AI49" s="34">
        <f t="shared" si="49"/>
        <v>24684</v>
      </c>
      <c r="AJ49" s="34">
        <f t="shared" si="49"/>
        <v>6282</v>
      </c>
      <c r="AK49" s="182">
        <f>AJ49/AI49*100</f>
        <v>25.44968400583374</v>
      </c>
      <c r="AL49" s="34">
        <f t="shared" si="49"/>
        <v>4743</v>
      </c>
      <c r="AM49" s="34">
        <f t="shared" si="49"/>
        <v>19446</v>
      </c>
      <c r="AN49" s="34">
        <f t="shared" si="49"/>
        <v>18945</v>
      </c>
      <c r="AO49" s="182">
        <f>AN49/AM49*100</f>
        <v>97.42363468065412</v>
      </c>
      <c r="AP49" s="79" t="s">
        <v>44</v>
      </c>
      <c r="AQ49" s="80" t="s">
        <v>124</v>
      </c>
      <c r="AR49" s="34">
        <f aca="true" t="shared" si="50" ref="AR49:BH49">SUM(AR47:AR48)</f>
        <v>12162</v>
      </c>
      <c r="AS49" s="34">
        <f t="shared" si="50"/>
        <v>55242</v>
      </c>
      <c r="AT49" s="34">
        <f>SUM(AT47:AT48)</f>
        <v>51403</v>
      </c>
      <c r="AU49" s="182">
        <f>AT49/AS49*100</f>
        <v>93.0505774591796</v>
      </c>
      <c r="AV49" s="34">
        <f t="shared" si="50"/>
        <v>13368</v>
      </c>
      <c r="AW49" s="34">
        <f t="shared" si="50"/>
        <v>50669</v>
      </c>
      <c r="AX49" s="34">
        <f>SUM(AX47:AX48)</f>
        <v>45252</v>
      </c>
      <c r="AY49" s="182">
        <f>AX49/AW49*100</f>
        <v>89.30904497819179</v>
      </c>
      <c r="AZ49" s="79" t="s">
        <v>44</v>
      </c>
      <c r="BA49" s="80" t="s">
        <v>124</v>
      </c>
      <c r="BB49" s="34">
        <f t="shared" si="50"/>
        <v>79881</v>
      </c>
      <c r="BC49" s="34">
        <f t="shared" si="50"/>
        <v>236501</v>
      </c>
      <c r="BD49" s="34">
        <f>SUM(BD47:BD48)</f>
        <v>160603</v>
      </c>
      <c r="BE49" s="182">
        <f>BD49/BC49*100</f>
        <v>67.90795810588538</v>
      </c>
      <c r="BF49" s="34">
        <f t="shared" si="50"/>
        <v>9894487</v>
      </c>
      <c r="BG49" s="34">
        <f t="shared" si="50"/>
        <v>10938601</v>
      </c>
      <c r="BH49" s="34">
        <f t="shared" si="50"/>
        <v>10591553</v>
      </c>
      <c r="BI49" s="182">
        <f>BH49/BG49*100</f>
        <v>96.82730908641791</v>
      </c>
      <c r="BJ49" s="79" t="s">
        <v>44</v>
      </c>
      <c r="BK49" s="80" t="s">
        <v>124</v>
      </c>
      <c r="BL49" s="34">
        <f aca="true" t="shared" si="51" ref="BL49:BR49">SUM(BL47:BL48)</f>
        <v>9772173</v>
      </c>
      <c r="BM49" s="34">
        <f t="shared" si="51"/>
        <v>10626747</v>
      </c>
      <c r="BN49" s="34">
        <f t="shared" si="51"/>
        <v>10379416</v>
      </c>
      <c r="BO49" s="182">
        <f>BN49/BM49*100</f>
        <v>97.67256150918057</v>
      </c>
      <c r="BP49" s="34">
        <f t="shared" si="51"/>
        <v>122314</v>
      </c>
      <c r="BQ49" s="34">
        <f t="shared" si="51"/>
        <v>311854</v>
      </c>
      <c r="BR49" s="34">
        <f t="shared" si="51"/>
        <v>212137</v>
      </c>
      <c r="BS49" s="182">
        <f>BR49/BQ49*100</f>
        <v>68.02446016405112</v>
      </c>
      <c r="BT49" s="153">
        <v>8</v>
      </c>
      <c r="BU49" s="134" t="s">
        <v>78</v>
      </c>
      <c r="BV49" s="140" t="s">
        <v>208</v>
      </c>
      <c r="BW49" s="140">
        <v>41761</v>
      </c>
      <c r="BX49" s="140">
        <v>41893</v>
      </c>
      <c r="BY49" s="140">
        <v>35474</v>
      </c>
      <c r="BZ49" s="214">
        <f>BY49/BX49*100</f>
        <v>84.67763110782231</v>
      </c>
      <c r="CA49" s="140">
        <v>13901</v>
      </c>
      <c r="CB49" s="140">
        <v>13854</v>
      </c>
      <c r="CC49" s="140">
        <v>11771</v>
      </c>
      <c r="CD49" s="214">
        <f>CC49/CB49*100</f>
        <v>84.96463115345747</v>
      </c>
      <c r="CE49" s="153">
        <v>8</v>
      </c>
      <c r="CF49" s="134" t="s">
        <v>78</v>
      </c>
      <c r="CG49" s="140" t="s">
        <v>208</v>
      </c>
      <c r="CH49" s="140">
        <v>3009</v>
      </c>
      <c r="CI49" s="140">
        <v>7079</v>
      </c>
      <c r="CJ49" s="140">
        <v>5382</v>
      </c>
      <c r="CK49" s="214">
        <f>CJ49/CI49*100</f>
        <v>76.02768752648679</v>
      </c>
      <c r="CL49" s="140">
        <v>0</v>
      </c>
      <c r="CM49" s="140">
        <v>0</v>
      </c>
      <c r="CN49" s="140">
        <v>0</v>
      </c>
      <c r="CO49" s="220">
        <v>0</v>
      </c>
      <c r="CP49" s="153">
        <v>8</v>
      </c>
      <c r="CQ49" s="134" t="s">
        <v>78</v>
      </c>
      <c r="CR49" s="140" t="s">
        <v>208</v>
      </c>
      <c r="CS49" s="140">
        <v>0</v>
      </c>
      <c r="CT49" s="140">
        <v>0</v>
      </c>
      <c r="CU49" s="140">
        <v>0</v>
      </c>
      <c r="CV49" s="220">
        <v>0</v>
      </c>
      <c r="CW49" s="140">
        <v>0</v>
      </c>
      <c r="CX49" s="140">
        <v>0</v>
      </c>
      <c r="CY49" s="140">
        <v>0</v>
      </c>
      <c r="CZ49" s="220">
        <v>0</v>
      </c>
      <c r="DA49" s="153">
        <v>8</v>
      </c>
      <c r="DB49" s="134" t="s">
        <v>78</v>
      </c>
      <c r="DC49" s="140" t="s">
        <v>208</v>
      </c>
      <c r="DD49" s="140">
        <v>0</v>
      </c>
      <c r="DE49" s="140">
        <v>180</v>
      </c>
      <c r="DF49" s="140">
        <v>232</v>
      </c>
      <c r="DG49" s="214">
        <f>DF49/DE49*100</f>
        <v>128.88888888888889</v>
      </c>
      <c r="DH49" s="175">
        <f aca="true" t="shared" si="52" ref="DH49:DJ52">BW49+CA49+CH49+CL49+CS49+CW49+DD49</f>
        <v>58671</v>
      </c>
      <c r="DI49" s="175">
        <f t="shared" si="52"/>
        <v>63006</v>
      </c>
      <c r="DJ49" s="175">
        <f t="shared" si="52"/>
        <v>52859</v>
      </c>
      <c r="DK49" s="214">
        <f>DJ49/DI49*100</f>
        <v>83.89518458559502</v>
      </c>
    </row>
    <row r="50" spans="1:115" ht="12.75">
      <c r="A50" s="2"/>
      <c r="B50" s="2"/>
      <c r="C50" s="2"/>
      <c r="D50" s="2"/>
      <c r="E50" s="2"/>
      <c r="F50" s="183"/>
      <c r="G50" s="2"/>
      <c r="H50" s="2"/>
      <c r="I50" s="2"/>
      <c r="J50" s="183"/>
      <c r="K50" s="2"/>
      <c r="L50" s="2"/>
      <c r="M50" s="2"/>
      <c r="N50" s="2"/>
      <c r="O50" s="2"/>
      <c r="P50" s="183"/>
      <c r="Q50" s="183"/>
      <c r="R50" s="183"/>
      <c r="S50" s="183"/>
      <c r="T50" s="183"/>
      <c r="U50" s="183"/>
      <c r="V50" s="2"/>
      <c r="W50" s="2"/>
      <c r="X50" s="2"/>
      <c r="Y50" s="2"/>
      <c r="Z50" s="2"/>
      <c r="AA50" s="183"/>
      <c r="AB50" s="2"/>
      <c r="AC50" s="2"/>
      <c r="AD50" s="2"/>
      <c r="AE50" s="183"/>
      <c r="AF50" s="2"/>
      <c r="AG50" s="2"/>
      <c r="AH50" s="2"/>
      <c r="AI50" s="2"/>
      <c r="AJ50" s="2"/>
      <c r="AK50" s="2"/>
      <c r="AL50" s="2"/>
      <c r="AM50" s="2"/>
      <c r="AN50" s="2"/>
      <c r="AO50" s="183"/>
      <c r="AP50" s="2"/>
      <c r="AQ50" s="2"/>
      <c r="AR50" s="2"/>
      <c r="AS50" s="2"/>
      <c r="AT50" s="2"/>
      <c r="AU50" s="183"/>
      <c r="AV50" s="2"/>
      <c r="AW50" s="2"/>
      <c r="AX50" s="2"/>
      <c r="AY50" s="183"/>
      <c r="AZ50" s="2"/>
      <c r="BA50" s="2"/>
      <c r="BB50" s="2"/>
      <c r="BC50" s="2"/>
      <c r="BD50" s="2"/>
      <c r="BE50" s="183"/>
      <c r="BF50" s="2"/>
      <c r="BG50" s="2"/>
      <c r="BH50" s="2"/>
      <c r="BI50" s="183"/>
      <c r="BJ50" s="2"/>
      <c r="BK50" s="2"/>
      <c r="BL50" s="2"/>
      <c r="BM50" s="2"/>
      <c r="BN50" s="2"/>
      <c r="BO50" s="183"/>
      <c r="BP50" s="2"/>
      <c r="BQ50" s="2"/>
      <c r="BR50" s="2"/>
      <c r="BS50" s="183"/>
      <c r="BT50" s="149">
        <v>8</v>
      </c>
      <c r="BU50" s="135">
        <v>21.1</v>
      </c>
      <c r="BV50" s="141" t="s">
        <v>244</v>
      </c>
      <c r="BW50" s="141">
        <v>19847</v>
      </c>
      <c r="BX50" s="141">
        <v>135468</v>
      </c>
      <c r="BY50" s="141">
        <v>141649</v>
      </c>
      <c r="BZ50" s="212">
        <f>BY50/BX50*100</f>
        <v>104.5627011545162</v>
      </c>
      <c r="CA50" s="141">
        <v>6797</v>
      </c>
      <c r="CB50" s="141">
        <v>49990</v>
      </c>
      <c r="CC50" s="141">
        <v>48530</v>
      </c>
      <c r="CD50" s="212">
        <f>CC50/CB50*100</f>
        <v>97.07941588317664</v>
      </c>
      <c r="CE50" s="149">
        <v>8</v>
      </c>
      <c r="CF50" s="135">
        <v>21.1</v>
      </c>
      <c r="CG50" s="141" t="s">
        <v>244</v>
      </c>
      <c r="CH50" s="141">
        <v>4403</v>
      </c>
      <c r="CI50" s="141">
        <v>110288</v>
      </c>
      <c r="CJ50" s="141">
        <v>95348</v>
      </c>
      <c r="CK50" s="212">
        <f>CJ50/CI50*100</f>
        <v>86.45364862904395</v>
      </c>
      <c r="CL50" s="141">
        <v>0</v>
      </c>
      <c r="CM50" s="141">
        <v>0</v>
      </c>
      <c r="CN50" s="141">
        <v>0</v>
      </c>
      <c r="CO50" s="216">
        <v>0</v>
      </c>
      <c r="CP50" s="149">
        <v>8</v>
      </c>
      <c r="CQ50" s="135">
        <v>21.1</v>
      </c>
      <c r="CR50" s="141" t="s">
        <v>244</v>
      </c>
      <c r="CS50" s="141">
        <v>0</v>
      </c>
      <c r="CT50" s="141">
        <v>0</v>
      </c>
      <c r="CU50" s="141">
        <v>0</v>
      </c>
      <c r="CV50" s="216">
        <v>0</v>
      </c>
      <c r="CW50" s="141">
        <v>0</v>
      </c>
      <c r="CX50" s="141">
        <v>30</v>
      </c>
      <c r="CY50" s="141">
        <v>0</v>
      </c>
      <c r="CZ50" s="216">
        <v>0</v>
      </c>
      <c r="DA50" s="149">
        <v>8</v>
      </c>
      <c r="DB50" s="135">
        <v>21.1</v>
      </c>
      <c r="DC50" s="141" t="s">
        <v>244</v>
      </c>
      <c r="DD50" s="141">
        <v>2400</v>
      </c>
      <c r="DE50" s="141">
        <v>3410</v>
      </c>
      <c r="DF50" s="141">
        <v>4318</v>
      </c>
      <c r="DG50" s="212">
        <f>DF50/DE50*100</f>
        <v>126.6275659824047</v>
      </c>
      <c r="DH50" s="171">
        <f t="shared" si="52"/>
        <v>33447</v>
      </c>
      <c r="DI50" s="171">
        <f t="shared" si="52"/>
        <v>299186</v>
      </c>
      <c r="DJ50" s="171">
        <f t="shared" si="52"/>
        <v>289845</v>
      </c>
      <c r="DK50" s="212">
        <f>DJ50/DI50*100</f>
        <v>96.87786193204228</v>
      </c>
    </row>
    <row r="51" spans="1:115" ht="12.75">
      <c r="A51" s="55" t="s">
        <v>125</v>
      </c>
      <c r="B51" s="55" t="s">
        <v>6</v>
      </c>
      <c r="C51" s="19">
        <f aca="true" t="shared" si="53" ref="C51:R51">(C47)</f>
        <v>5350809</v>
      </c>
      <c r="D51" s="19">
        <f t="shared" si="53"/>
        <v>5708072</v>
      </c>
      <c r="E51" s="19">
        <f t="shared" si="53"/>
        <v>5599911</v>
      </c>
      <c r="F51" s="189">
        <f t="shared" si="12"/>
        <v>98.10512200967332</v>
      </c>
      <c r="G51" s="19">
        <f t="shared" si="53"/>
        <v>1814580</v>
      </c>
      <c r="H51" s="19">
        <f t="shared" si="53"/>
        <v>1928835</v>
      </c>
      <c r="I51" s="19">
        <f>(I47)</f>
        <v>1885806</v>
      </c>
      <c r="J51" s="189">
        <f>I51/H51*100</f>
        <v>97.7691715465553</v>
      </c>
      <c r="K51" s="55" t="s">
        <v>125</v>
      </c>
      <c r="L51" s="55" t="s">
        <v>6</v>
      </c>
      <c r="M51" s="19">
        <f t="shared" si="53"/>
        <v>2589879</v>
      </c>
      <c r="N51" s="19">
        <f t="shared" si="53"/>
        <v>2915152</v>
      </c>
      <c r="O51" s="19">
        <f t="shared" si="53"/>
        <v>2825821</v>
      </c>
      <c r="P51" s="189">
        <f>O51/N51*100</f>
        <v>96.93563148679726</v>
      </c>
      <c r="Q51" s="207">
        <f t="shared" si="53"/>
        <v>98921</v>
      </c>
      <c r="R51" s="207">
        <f t="shared" si="53"/>
        <v>0</v>
      </c>
      <c r="S51" s="207">
        <f>(S47)</f>
        <v>0</v>
      </c>
      <c r="T51" s="189">
        <v>0</v>
      </c>
      <c r="U51" s="207">
        <f>(U47)</f>
        <v>2470</v>
      </c>
      <c r="V51" s="55" t="s">
        <v>125</v>
      </c>
      <c r="W51" s="55" t="s">
        <v>6</v>
      </c>
      <c r="X51" s="19">
        <f>(X49)</f>
        <v>2490958</v>
      </c>
      <c r="Y51" s="19">
        <f>(Y49)</f>
        <v>2915152</v>
      </c>
      <c r="Z51" s="19">
        <f>(Z49)</f>
        <v>2823351</v>
      </c>
      <c r="AA51" s="189">
        <f>Z51/Y51*100</f>
        <v>96.8509017711598</v>
      </c>
      <c r="AB51" s="19">
        <f>(AL49)</f>
        <v>4743</v>
      </c>
      <c r="AC51" s="19">
        <f>(AM49)</f>
        <v>19446</v>
      </c>
      <c r="AD51" s="19">
        <f>(AN49)</f>
        <v>18945</v>
      </c>
      <c r="AE51" s="189">
        <f>AD51/AC51*100</f>
        <v>97.42363468065412</v>
      </c>
      <c r="AF51" s="55" t="s">
        <v>125</v>
      </c>
      <c r="AG51" s="55" t="s">
        <v>6</v>
      </c>
      <c r="AH51" s="1">
        <v>0</v>
      </c>
      <c r="AI51" s="1">
        <v>0</v>
      </c>
      <c r="AJ51" s="1">
        <v>0</v>
      </c>
      <c r="AK51" s="251">
        <v>0</v>
      </c>
      <c r="AL51" s="19">
        <f>(AL49)</f>
        <v>4743</v>
      </c>
      <c r="AM51" s="19">
        <f>(AM49)</f>
        <v>19446</v>
      </c>
      <c r="AN51" s="19">
        <f>(AN49)</f>
        <v>18945</v>
      </c>
      <c r="AO51" s="189">
        <f>AN51/AM51*100</f>
        <v>97.42363468065412</v>
      </c>
      <c r="AP51" s="55" t="s">
        <v>125</v>
      </c>
      <c r="AQ51" s="55" t="s">
        <v>6</v>
      </c>
      <c r="AR51" s="19">
        <f>(AR49)</f>
        <v>12162</v>
      </c>
      <c r="AS51" s="19">
        <f>(AS49)</f>
        <v>55242</v>
      </c>
      <c r="AT51" s="19">
        <f>(AT49)</f>
        <v>51403</v>
      </c>
      <c r="AU51" s="189">
        <f>AT51/AS51*100</f>
        <v>93.0505774591796</v>
      </c>
      <c r="AV51" s="1">
        <v>0</v>
      </c>
      <c r="AW51" s="1">
        <v>0</v>
      </c>
      <c r="AX51" s="1">
        <v>0</v>
      </c>
      <c r="AY51" s="257">
        <v>0</v>
      </c>
      <c r="AZ51" s="1" t="s">
        <v>125</v>
      </c>
      <c r="BA51" s="1" t="s">
        <v>6</v>
      </c>
      <c r="BB51" s="1">
        <v>0</v>
      </c>
      <c r="BC51" s="1">
        <v>0</v>
      </c>
      <c r="BD51" s="1">
        <v>0</v>
      </c>
      <c r="BE51" s="251">
        <v>0</v>
      </c>
      <c r="BF51" s="19">
        <f aca="true" t="shared" si="54" ref="BF51:BH52">(C51+G51+M51+AB51+AR51+AV51+BB51)</f>
        <v>9772173</v>
      </c>
      <c r="BG51" s="19">
        <f t="shared" si="54"/>
        <v>10626747</v>
      </c>
      <c r="BH51" s="19">
        <f t="shared" si="54"/>
        <v>10381886</v>
      </c>
      <c r="BI51" s="49">
        <f>BH51/BG51*100</f>
        <v>97.695804746269</v>
      </c>
      <c r="BJ51" s="1" t="s">
        <v>125</v>
      </c>
      <c r="BK51" s="1" t="s">
        <v>6</v>
      </c>
      <c r="BL51" s="19">
        <f>(BL47)</f>
        <v>9772173</v>
      </c>
      <c r="BM51" s="19">
        <f>(BM47)</f>
        <v>10626747</v>
      </c>
      <c r="BN51" s="19">
        <f>(BN47)</f>
        <v>10381886</v>
      </c>
      <c r="BO51" s="189">
        <f>BN51/BM51*100</f>
        <v>97.695804746269</v>
      </c>
      <c r="BP51" s="1">
        <v>0</v>
      </c>
      <c r="BQ51" s="1">
        <v>0</v>
      </c>
      <c r="BR51" s="1">
        <v>0</v>
      </c>
      <c r="BS51" s="251">
        <v>0</v>
      </c>
      <c r="BT51" s="149">
        <v>8</v>
      </c>
      <c r="BU51" s="135">
        <v>21.2</v>
      </c>
      <c r="BV51" s="141" t="s">
        <v>213</v>
      </c>
      <c r="BW51" s="141">
        <v>1218</v>
      </c>
      <c r="BX51" s="141">
        <v>1222</v>
      </c>
      <c r="BY51" s="141">
        <v>0</v>
      </c>
      <c r="BZ51" s="212">
        <f>BY51/BX51*100</f>
        <v>0</v>
      </c>
      <c r="CA51" s="141">
        <v>671</v>
      </c>
      <c r="CB51" s="141">
        <v>671</v>
      </c>
      <c r="CC51" s="141">
        <v>0</v>
      </c>
      <c r="CD51" s="592">
        <f>CC51/CB51*100</f>
        <v>0</v>
      </c>
      <c r="CE51" s="149">
        <v>8</v>
      </c>
      <c r="CF51" s="135">
        <v>21.2</v>
      </c>
      <c r="CG51" s="141" t="s">
        <v>213</v>
      </c>
      <c r="CH51" s="141">
        <v>3946</v>
      </c>
      <c r="CI51" s="141">
        <v>3809</v>
      </c>
      <c r="CJ51" s="141">
        <v>0</v>
      </c>
      <c r="CK51" s="212">
        <f>CJ51/CI51*100</f>
        <v>0</v>
      </c>
      <c r="CL51" s="141">
        <v>0</v>
      </c>
      <c r="CM51" s="141">
        <v>0</v>
      </c>
      <c r="CN51" s="141">
        <v>0</v>
      </c>
      <c r="CO51" s="216">
        <v>0</v>
      </c>
      <c r="CP51" s="149">
        <v>8</v>
      </c>
      <c r="CQ51" s="135">
        <v>21.2</v>
      </c>
      <c r="CR51" s="141" t="s">
        <v>213</v>
      </c>
      <c r="CS51" s="141">
        <v>0</v>
      </c>
      <c r="CT51" s="141">
        <v>0</v>
      </c>
      <c r="CU51" s="141">
        <v>0</v>
      </c>
      <c r="CV51" s="216">
        <v>0</v>
      </c>
      <c r="CW51" s="141">
        <v>0</v>
      </c>
      <c r="CX51" s="141">
        <v>0</v>
      </c>
      <c r="CY51" s="141">
        <v>0</v>
      </c>
      <c r="CZ51" s="216">
        <v>0</v>
      </c>
      <c r="DA51" s="149">
        <v>8</v>
      </c>
      <c r="DB51" s="135">
        <v>21.2</v>
      </c>
      <c r="DC51" s="141" t="s">
        <v>213</v>
      </c>
      <c r="DD51" s="141">
        <v>750</v>
      </c>
      <c r="DE51" s="141">
        <v>750</v>
      </c>
      <c r="DF51" s="141">
        <v>0</v>
      </c>
      <c r="DG51" s="212">
        <f>DF51/DE51*100</f>
        <v>0</v>
      </c>
      <c r="DH51" s="171">
        <f t="shared" si="52"/>
        <v>6585</v>
      </c>
      <c r="DI51" s="171">
        <f t="shared" si="52"/>
        <v>6452</v>
      </c>
      <c r="DJ51" s="171">
        <f t="shared" si="52"/>
        <v>0</v>
      </c>
      <c r="DK51" s="212">
        <f>DJ51/DI51*100</f>
        <v>0</v>
      </c>
    </row>
    <row r="52" spans="1:115" ht="12.75">
      <c r="A52" s="42" t="s">
        <v>125</v>
      </c>
      <c r="B52" s="42" t="s">
        <v>127</v>
      </c>
      <c r="C52" s="30">
        <v>0</v>
      </c>
      <c r="D52" s="30">
        <v>0</v>
      </c>
      <c r="E52" s="30">
        <v>0</v>
      </c>
      <c r="F52" s="190">
        <v>0</v>
      </c>
      <c r="G52" s="30">
        <v>0</v>
      </c>
      <c r="H52" s="30">
        <v>0</v>
      </c>
      <c r="I52" s="30">
        <v>0</v>
      </c>
      <c r="J52" s="190">
        <v>0</v>
      </c>
      <c r="K52" s="42" t="s">
        <v>125</v>
      </c>
      <c r="L52" s="42" t="s">
        <v>127</v>
      </c>
      <c r="M52" s="30">
        <v>0</v>
      </c>
      <c r="N52" s="30">
        <v>0</v>
      </c>
      <c r="O52" s="11">
        <f>U52</f>
        <v>-2470</v>
      </c>
      <c r="P52" s="190">
        <v>0</v>
      </c>
      <c r="Q52" s="114">
        <v>0</v>
      </c>
      <c r="R52" s="114">
        <v>0</v>
      </c>
      <c r="S52" s="114">
        <v>0</v>
      </c>
      <c r="T52" s="190">
        <v>0</v>
      </c>
      <c r="U52" s="114">
        <f>-U51</f>
        <v>-2470</v>
      </c>
      <c r="V52" s="42" t="s">
        <v>125</v>
      </c>
      <c r="W52" s="42" t="s">
        <v>127</v>
      </c>
      <c r="X52" s="4">
        <v>0</v>
      </c>
      <c r="Y52" s="4">
        <v>0</v>
      </c>
      <c r="Z52" s="4">
        <v>0</v>
      </c>
      <c r="AA52" s="190">
        <v>0</v>
      </c>
      <c r="AB52" s="4">
        <v>0</v>
      </c>
      <c r="AC52" s="4">
        <v>0</v>
      </c>
      <c r="AD52" s="4">
        <v>0</v>
      </c>
      <c r="AE52" s="190">
        <v>0</v>
      </c>
      <c r="AF52" s="42" t="s">
        <v>125</v>
      </c>
      <c r="AG52" s="42" t="s">
        <v>127</v>
      </c>
      <c r="AH52" s="4">
        <v>0</v>
      </c>
      <c r="AI52" s="4">
        <v>0</v>
      </c>
      <c r="AJ52" s="4">
        <v>0</v>
      </c>
      <c r="AK52" s="190">
        <v>0</v>
      </c>
      <c r="AL52" s="30">
        <v>0</v>
      </c>
      <c r="AM52" s="30">
        <v>0</v>
      </c>
      <c r="AN52" s="30">
        <v>0</v>
      </c>
      <c r="AO52" s="190">
        <v>0</v>
      </c>
      <c r="AP52" s="42" t="s">
        <v>125</v>
      </c>
      <c r="AQ52" s="42" t="s">
        <v>127</v>
      </c>
      <c r="AR52" s="30">
        <v>0</v>
      </c>
      <c r="AS52" s="30">
        <v>0</v>
      </c>
      <c r="AT52" s="30">
        <v>0</v>
      </c>
      <c r="AU52" s="190">
        <v>0</v>
      </c>
      <c r="AV52" s="5">
        <v>0</v>
      </c>
      <c r="AW52" s="5">
        <v>0</v>
      </c>
      <c r="AX52" s="30">
        <v>0</v>
      </c>
      <c r="AY52" s="258">
        <v>0</v>
      </c>
      <c r="AZ52" s="4" t="s">
        <v>125</v>
      </c>
      <c r="BA52" s="4" t="s">
        <v>127</v>
      </c>
      <c r="BB52" s="5">
        <v>0</v>
      </c>
      <c r="BC52" s="5">
        <v>0</v>
      </c>
      <c r="BD52" s="30">
        <v>0</v>
      </c>
      <c r="BE52" s="190">
        <v>0</v>
      </c>
      <c r="BF52" s="20">
        <f t="shared" si="54"/>
        <v>0</v>
      </c>
      <c r="BG52" s="20">
        <f t="shared" si="54"/>
        <v>0</v>
      </c>
      <c r="BH52" s="20">
        <f t="shared" si="54"/>
        <v>-2470</v>
      </c>
      <c r="BI52" s="252">
        <v>0</v>
      </c>
      <c r="BJ52" s="4" t="s">
        <v>125</v>
      </c>
      <c r="BK52" s="4" t="s">
        <v>127</v>
      </c>
      <c r="BL52" s="20">
        <f>(BF52-BP52)</f>
        <v>0</v>
      </c>
      <c r="BM52" s="20">
        <f>(BG52-BQ52)</f>
        <v>0</v>
      </c>
      <c r="BN52" s="20">
        <f>(BH52-BR52)</f>
        <v>-2470</v>
      </c>
      <c r="BO52" s="252">
        <v>0</v>
      </c>
      <c r="BP52" s="4">
        <v>0</v>
      </c>
      <c r="BQ52" s="4">
        <v>0</v>
      </c>
      <c r="BR52" s="4">
        <v>0</v>
      </c>
      <c r="BS52" s="190">
        <v>0</v>
      </c>
      <c r="BT52" s="149">
        <v>8</v>
      </c>
      <c r="BU52" s="135">
        <v>21.3</v>
      </c>
      <c r="BV52" s="141" t="s">
        <v>214</v>
      </c>
      <c r="BW52" s="138">
        <v>0</v>
      </c>
      <c r="BX52" s="138">
        <v>0</v>
      </c>
      <c r="BY52" s="138">
        <v>0</v>
      </c>
      <c r="BZ52" s="221">
        <v>0</v>
      </c>
      <c r="CA52" s="138">
        <v>0</v>
      </c>
      <c r="CB52" s="138">
        <v>0</v>
      </c>
      <c r="CC52" s="138">
        <v>0</v>
      </c>
      <c r="CD52" s="221">
        <v>0</v>
      </c>
      <c r="CE52" s="149">
        <v>8</v>
      </c>
      <c r="CF52" s="135">
        <v>21.3</v>
      </c>
      <c r="CG52" s="141" t="s">
        <v>214</v>
      </c>
      <c r="CH52" s="138">
        <v>0</v>
      </c>
      <c r="CI52" s="138">
        <v>0</v>
      </c>
      <c r="CJ52" s="138">
        <v>0</v>
      </c>
      <c r="CK52" s="221">
        <v>0</v>
      </c>
      <c r="CL52" s="138">
        <v>0</v>
      </c>
      <c r="CM52" s="138">
        <v>0</v>
      </c>
      <c r="CN52" s="138">
        <v>0</v>
      </c>
      <c r="CO52" s="216">
        <v>0</v>
      </c>
      <c r="CP52" s="149">
        <v>8</v>
      </c>
      <c r="CQ52" s="135">
        <v>21.3</v>
      </c>
      <c r="CR52" s="141" t="s">
        <v>214</v>
      </c>
      <c r="CS52" s="138">
        <v>0</v>
      </c>
      <c r="CT52" s="138">
        <v>0</v>
      </c>
      <c r="CU52" s="138">
        <v>0</v>
      </c>
      <c r="CV52" s="221">
        <v>0</v>
      </c>
      <c r="CW52" s="138">
        <v>0</v>
      </c>
      <c r="CX52" s="138">
        <v>0</v>
      </c>
      <c r="CY52" s="138">
        <v>0</v>
      </c>
      <c r="CZ52" s="221">
        <v>0</v>
      </c>
      <c r="DA52" s="149">
        <v>8</v>
      </c>
      <c r="DB52" s="135">
        <v>21.3</v>
      </c>
      <c r="DC52" s="141" t="s">
        <v>214</v>
      </c>
      <c r="DD52" s="138">
        <v>0</v>
      </c>
      <c r="DE52" s="138">
        <v>0</v>
      </c>
      <c r="DF52" s="138">
        <v>0</v>
      </c>
      <c r="DG52" s="221">
        <v>0</v>
      </c>
      <c r="DH52" s="176">
        <f t="shared" si="52"/>
        <v>0</v>
      </c>
      <c r="DI52" s="176">
        <f t="shared" si="52"/>
        <v>0</v>
      </c>
      <c r="DJ52" s="176">
        <f t="shared" si="52"/>
        <v>0</v>
      </c>
      <c r="DK52" s="221">
        <v>0</v>
      </c>
    </row>
    <row r="53" spans="1:115" ht="12.75">
      <c r="A53" s="56" t="s">
        <v>128</v>
      </c>
      <c r="B53" s="56" t="s">
        <v>7</v>
      </c>
      <c r="C53" s="34">
        <f aca="true" t="shared" si="55" ref="C53:R53">SUM(C51:C52)</f>
        <v>5350809</v>
      </c>
      <c r="D53" s="34">
        <f t="shared" si="55"/>
        <v>5708072</v>
      </c>
      <c r="E53" s="34">
        <f t="shared" si="55"/>
        <v>5599911</v>
      </c>
      <c r="F53" s="182">
        <f t="shared" si="12"/>
        <v>98.10512200967332</v>
      </c>
      <c r="G53" s="34">
        <f t="shared" si="55"/>
        <v>1814580</v>
      </c>
      <c r="H53" s="34">
        <f t="shared" si="55"/>
        <v>1928835</v>
      </c>
      <c r="I53" s="34">
        <f>SUM(I51:I52)</f>
        <v>1885806</v>
      </c>
      <c r="J53" s="182">
        <f>I53/H53*100</f>
        <v>97.7691715465553</v>
      </c>
      <c r="K53" s="56" t="s">
        <v>128</v>
      </c>
      <c r="L53" s="56" t="s">
        <v>7</v>
      </c>
      <c r="M53" s="34">
        <f t="shared" si="55"/>
        <v>2589879</v>
      </c>
      <c r="N53" s="34">
        <f t="shared" si="55"/>
        <v>2915152</v>
      </c>
      <c r="O53" s="34">
        <f>SUM(O51:O52)</f>
        <v>2823351</v>
      </c>
      <c r="P53" s="182">
        <f>O53/N53*100</f>
        <v>96.8509017711598</v>
      </c>
      <c r="Q53" s="6">
        <f t="shared" si="55"/>
        <v>98921</v>
      </c>
      <c r="R53" s="6">
        <f t="shared" si="55"/>
        <v>0</v>
      </c>
      <c r="S53" s="6">
        <f>SUM(S51:S52)</f>
        <v>0</v>
      </c>
      <c r="T53" s="182">
        <v>0</v>
      </c>
      <c r="U53" s="6">
        <f>SUM(U51:U52)</f>
        <v>0</v>
      </c>
      <c r="V53" s="56" t="s">
        <v>128</v>
      </c>
      <c r="W53" s="56" t="s">
        <v>7</v>
      </c>
      <c r="X53" s="34">
        <f aca="true" t="shared" si="56" ref="X53:AD53">SUM(X51:X52)</f>
        <v>2490958</v>
      </c>
      <c r="Y53" s="34">
        <f t="shared" si="56"/>
        <v>2915152</v>
      </c>
      <c r="Z53" s="34">
        <f t="shared" si="56"/>
        <v>2823351</v>
      </c>
      <c r="AA53" s="182">
        <f>Z53/Y53*100</f>
        <v>96.8509017711598</v>
      </c>
      <c r="AB53" s="34">
        <f t="shared" si="56"/>
        <v>4743</v>
      </c>
      <c r="AC53" s="34">
        <f t="shared" si="56"/>
        <v>19446</v>
      </c>
      <c r="AD53" s="34">
        <f t="shared" si="56"/>
        <v>18945</v>
      </c>
      <c r="AE53" s="182">
        <f>AD53/AC53*100</f>
        <v>97.42363468065412</v>
      </c>
      <c r="AF53" s="56" t="s">
        <v>128</v>
      </c>
      <c r="AG53" s="56" t="s">
        <v>7</v>
      </c>
      <c r="AH53" s="34">
        <f aca="true" t="shared" si="57" ref="AH53:AN53">SUM(AH51:AH52)</f>
        <v>0</v>
      </c>
      <c r="AI53" s="34">
        <f t="shared" si="57"/>
        <v>0</v>
      </c>
      <c r="AJ53" s="34">
        <f t="shared" si="57"/>
        <v>0</v>
      </c>
      <c r="AK53" s="188">
        <v>0</v>
      </c>
      <c r="AL53" s="34">
        <f t="shared" si="57"/>
        <v>4743</v>
      </c>
      <c r="AM53" s="34">
        <f t="shared" si="57"/>
        <v>19446</v>
      </c>
      <c r="AN53" s="34">
        <f t="shared" si="57"/>
        <v>18945</v>
      </c>
      <c r="AO53" s="182">
        <f>AN53/AM53*100</f>
        <v>97.42363468065412</v>
      </c>
      <c r="AP53" s="56" t="s">
        <v>128</v>
      </c>
      <c r="AQ53" s="56" t="s">
        <v>7</v>
      </c>
      <c r="AR53" s="34">
        <f aca="true" t="shared" si="58" ref="AR53:AW53">SUM(AR51:AR52)</f>
        <v>12162</v>
      </c>
      <c r="AS53" s="34">
        <f t="shared" si="58"/>
        <v>55242</v>
      </c>
      <c r="AT53" s="34">
        <f>SUM(AT51:AT52)</f>
        <v>51403</v>
      </c>
      <c r="AU53" s="182">
        <f>AT53/AS53*100</f>
        <v>93.0505774591796</v>
      </c>
      <c r="AV53" s="34">
        <f t="shared" si="58"/>
        <v>0</v>
      </c>
      <c r="AW53" s="34">
        <f t="shared" si="58"/>
        <v>0</v>
      </c>
      <c r="AX53" s="34">
        <f>SUM(AX51:AX52)</f>
        <v>0</v>
      </c>
      <c r="AY53" s="259">
        <v>0</v>
      </c>
      <c r="AZ53" s="43" t="s">
        <v>128</v>
      </c>
      <c r="BA53" s="3" t="s">
        <v>7</v>
      </c>
      <c r="BB53" s="34">
        <f aca="true" t="shared" si="59" ref="BB53:BH53">SUM(BB51:BB52)</f>
        <v>0</v>
      </c>
      <c r="BC53" s="34">
        <f t="shared" si="59"/>
        <v>0</v>
      </c>
      <c r="BD53" s="34">
        <f>SUM(BD51:BD52)</f>
        <v>0</v>
      </c>
      <c r="BE53" s="188">
        <v>0</v>
      </c>
      <c r="BF53" s="34">
        <f t="shared" si="59"/>
        <v>9772173</v>
      </c>
      <c r="BG53" s="34">
        <f t="shared" si="59"/>
        <v>10626747</v>
      </c>
      <c r="BH53" s="34">
        <f t="shared" si="59"/>
        <v>10379416</v>
      </c>
      <c r="BI53" s="182">
        <f>BH53/BG53*100</f>
        <v>97.67256150918057</v>
      </c>
      <c r="BJ53" s="56" t="s">
        <v>128</v>
      </c>
      <c r="BK53" s="3" t="s">
        <v>7</v>
      </c>
      <c r="BL53" s="34">
        <f>SUM(BL51:BL52)</f>
        <v>9772173</v>
      </c>
      <c r="BM53" s="34">
        <f>SUM(BM51:BM52)</f>
        <v>10626747</v>
      </c>
      <c r="BN53" s="34">
        <f>SUM(BN51:BN52)</f>
        <v>10379416</v>
      </c>
      <c r="BO53" s="182">
        <f>BN53/BM53*100</f>
        <v>97.67256150918057</v>
      </c>
      <c r="BP53" s="34">
        <v>0</v>
      </c>
      <c r="BQ53" s="34">
        <v>0</v>
      </c>
      <c r="BR53" s="34">
        <v>0</v>
      </c>
      <c r="BS53" s="188">
        <v>0</v>
      </c>
      <c r="BT53" s="151">
        <v>8</v>
      </c>
      <c r="BU53" s="145"/>
      <c r="BV53" s="145" t="s">
        <v>245</v>
      </c>
      <c r="BW53" s="146">
        <f aca="true" t="shared" si="60" ref="BW53:CC53">(BW45+BW49++BW50+BW51+BW52)</f>
        <v>676536</v>
      </c>
      <c r="BX53" s="146">
        <f t="shared" si="60"/>
        <v>772052</v>
      </c>
      <c r="BY53" s="146">
        <f t="shared" si="60"/>
        <v>758062</v>
      </c>
      <c r="BZ53" s="215">
        <f>BY53/BX53*100</f>
        <v>98.1879458896551</v>
      </c>
      <c r="CA53" s="146">
        <f t="shared" si="60"/>
        <v>232442</v>
      </c>
      <c r="CB53" s="146">
        <f>(CB45+CB49++CB50+CB51+CB52)</f>
        <v>267194</v>
      </c>
      <c r="CC53" s="146">
        <f t="shared" si="60"/>
        <v>260179</v>
      </c>
      <c r="CD53" s="215">
        <f>CC53/CB53*100</f>
        <v>97.37456679416454</v>
      </c>
      <c r="CE53" s="151">
        <v>8</v>
      </c>
      <c r="CF53" s="145"/>
      <c r="CG53" s="145" t="s">
        <v>245</v>
      </c>
      <c r="CH53" s="146">
        <f aca="true" t="shared" si="61" ref="CH53:CN53">(CH45+CH49++CH50+CH51+CH52)</f>
        <v>167363</v>
      </c>
      <c r="CI53" s="146">
        <f t="shared" si="61"/>
        <v>236447</v>
      </c>
      <c r="CJ53" s="146">
        <f t="shared" si="61"/>
        <v>216904</v>
      </c>
      <c r="CK53" s="215">
        <f>CJ53/CI53*100</f>
        <v>91.7347227919999</v>
      </c>
      <c r="CL53" s="146">
        <f t="shared" si="61"/>
        <v>0</v>
      </c>
      <c r="CM53" s="146">
        <f t="shared" si="61"/>
        <v>2</v>
      </c>
      <c r="CN53" s="146">
        <f t="shared" si="61"/>
        <v>2</v>
      </c>
      <c r="CO53" s="213">
        <f>CN53/CM53*100</f>
        <v>100</v>
      </c>
      <c r="CP53" s="151">
        <v>8</v>
      </c>
      <c r="CQ53" s="145"/>
      <c r="CR53" s="145" t="s">
        <v>245</v>
      </c>
      <c r="CS53" s="146">
        <f>(CS45+CS49++CS50+CS51+CS52)</f>
        <v>0</v>
      </c>
      <c r="CT53" s="146">
        <f>(CT45+CT49++CT50+CT51+CT52)</f>
        <v>0</v>
      </c>
      <c r="CU53" s="146">
        <f>(CU45+CU49++CU50+CU51+CU52)</f>
        <v>0</v>
      </c>
      <c r="CV53" s="221">
        <v>0</v>
      </c>
      <c r="CW53" s="146">
        <f>(CW45+CW49++CW50+CW51+CW52)</f>
        <v>0</v>
      </c>
      <c r="CX53" s="146">
        <f>(CX45+CX49++CX50+CX51+CX52)</f>
        <v>30</v>
      </c>
      <c r="CY53" s="146">
        <f>(CY45+CY49++CY50+CY51+CY52)</f>
        <v>0</v>
      </c>
      <c r="CZ53" s="221">
        <v>0</v>
      </c>
      <c r="DA53" s="151">
        <v>8</v>
      </c>
      <c r="DB53" s="145"/>
      <c r="DC53" s="145" t="s">
        <v>245</v>
      </c>
      <c r="DD53" s="146">
        <f aca="true" t="shared" si="62" ref="DD53:DJ53">(DD45+DD49++DD50+DD51+DD52)</f>
        <v>3150</v>
      </c>
      <c r="DE53" s="146">
        <f t="shared" si="62"/>
        <v>7769</v>
      </c>
      <c r="DF53" s="146">
        <f t="shared" si="62"/>
        <v>6522</v>
      </c>
      <c r="DG53" s="215">
        <f>DF53/DE53*100</f>
        <v>83.9490281889561</v>
      </c>
      <c r="DH53" s="146">
        <f t="shared" si="62"/>
        <v>1079491</v>
      </c>
      <c r="DI53" s="146">
        <f t="shared" si="62"/>
        <v>1283494</v>
      </c>
      <c r="DJ53" s="146">
        <f t="shared" si="62"/>
        <v>1241669</v>
      </c>
      <c r="DK53" s="215">
        <f>DJ53/DI53*100</f>
        <v>96.74131706108481</v>
      </c>
    </row>
    <row r="54" spans="1:115" ht="12.75">
      <c r="A54" s="14"/>
      <c r="B54" s="14"/>
      <c r="C54" s="2"/>
      <c r="D54" s="2"/>
      <c r="E54" s="2"/>
      <c r="F54" s="7"/>
      <c r="G54" s="2"/>
      <c r="H54" s="2"/>
      <c r="I54" s="2"/>
      <c r="J54" s="7"/>
      <c r="K54" s="14"/>
      <c r="L54" s="14"/>
      <c r="M54" s="2"/>
      <c r="N54" s="2"/>
      <c r="O54" s="2"/>
      <c r="P54" s="7"/>
      <c r="Q54" s="183"/>
      <c r="R54" s="183"/>
      <c r="S54" s="183"/>
      <c r="T54" s="7"/>
      <c r="U54" s="7"/>
      <c r="V54" s="14"/>
      <c r="W54" s="14"/>
      <c r="X54" s="2"/>
      <c r="Y54" s="2"/>
      <c r="Z54" s="2"/>
      <c r="AA54" s="7"/>
      <c r="AB54" s="2"/>
      <c r="AC54" s="2"/>
      <c r="AD54" s="2"/>
      <c r="AE54" s="7"/>
      <c r="AF54" s="14"/>
      <c r="AG54" s="14"/>
      <c r="AH54" s="2"/>
      <c r="AI54" s="2"/>
      <c r="AJ54" s="2"/>
      <c r="AK54" s="7"/>
      <c r="AL54" s="2"/>
      <c r="AM54" s="2"/>
      <c r="AN54" s="2"/>
      <c r="AO54" s="7"/>
      <c r="AP54" s="14"/>
      <c r="AQ54" s="14"/>
      <c r="AR54" s="2"/>
      <c r="AS54" s="2"/>
      <c r="AT54" s="2"/>
      <c r="AU54" s="7"/>
      <c r="AV54" s="2"/>
      <c r="AW54" s="2"/>
      <c r="AX54" s="2"/>
      <c r="AY54" s="7"/>
      <c r="AZ54" s="2"/>
      <c r="BA54" s="2"/>
      <c r="BB54" s="2"/>
      <c r="BC54" s="2"/>
      <c r="BD54" s="2"/>
      <c r="BE54" s="7"/>
      <c r="BF54" s="2"/>
      <c r="BG54" s="2"/>
      <c r="BH54" s="2"/>
      <c r="BI54" s="7"/>
      <c r="BJ54" s="2"/>
      <c r="BK54" s="2"/>
      <c r="BL54" s="2"/>
      <c r="BM54" s="2"/>
      <c r="BN54" s="2"/>
      <c r="BO54" s="7"/>
      <c r="BP54" s="2"/>
      <c r="BQ54" s="2"/>
      <c r="BR54" s="2"/>
      <c r="BS54" s="7"/>
      <c r="BT54" s="147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7"/>
      <c r="CF54" s="148"/>
      <c r="CG54" s="148"/>
      <c r="CH54" s="148"/>
      <c r="CI54" s="148"/>
      <c r="CJ54" s="148"/>
      <c r="CK54" s="148"/>
      <c r="CL54" s="148"/>
      <c r="CM54" s="174"/>
      <c r="CN54" s="174"/>
      <c r="CO54" s="174"/>
      <c r="CP54" s="147"/>
      <c r="CQ54" s="148"/>
      <c r="CR54" s="148"/>
      <c r="CS54" s="148"/>
      <c r="CT54" s="148"/>
      <c r="CU54" s="148"/>
      <c r="CV54" s="174"/>
      <c r="CW54" s="174"/>
      <c r="CX54" s="174"/>
      <c r="CY54" s="174"/>
      <c r="CZ54" s="174"/>
      <c r="DA54" s="147"/>
      <c r="DB54" s="148"/>
      <c r="DC54" s="148"/>
      <c r="DD54" s="148"/>
      <c r="DE54" s="174"/>
      <c r="DF54" s="174"/>
      <c r="DG54" s="174"/>
      <c r="DH54" s="174"/>
      <c r="DI54" s="174"/>
      <c r="DJ54" s="174"/>
      <c r="DK54" s="174"/>
    </row>
    <row r="55" spans="1:115" ht="12.75">
      <c r="A55" s="14"/>
      <c r="B55" s="14"/>
      <c r="C55" s="2"/>
      <c r="D55" s="2"/>
      <c r="E55" s="2"/>
      <c r="F55" s="7"/>
      <c r="G55" s="2"/>
      <c r="H55" s="2"/>
      <c r="I55" s="2"/>
      <c r="J55" s="7"/>
      <c r="K55" s="14"/>
      <c r="L55" s="14"/>
      <c r="M55" s="2"/>
      <c r="N55" s="2"/>
      <c r="O55" s="2"/>
      <c r="P55" s="7"/>
      <c r="Q55" s="183"/>
      <c r="R55" s="183"/>
      <c r="S55" s="183"/>
      <c r="T55" s="7"/>
      <c r="U55" s="7"/>
      <c r="V55" s="14"/>
      <c r="W55" s="14"/>
      <c r="X55" s="2"/>
      <c r="Y55" s="2"/>
      <c r="Z55" s="2"/>
      <c r="AA55" s="7"/>
      <c r="AB55" s="2"/>
      <c r="AC55" s="2"/>
      <c r="AD55" s="2"/>
      <c r="AE55" s="7"/>
      <c r="AF55" s="14"/>
      <c r="AG55" s="14"/>
      <c r="AH55" s="2"/>
      <c r="AI55" s="2"/>
      <c r="AJ55" s="2"/>
      <c r="AK55" s="7"/>
      <c r="AL55" s="2"/>
      <c r="AM55" s="2"/>
      <c r="AN55" s="2"/>
      <c r="AO55" s="7"/>
      <c r="AP55" s="14"/>
      <c r="AQ55" s="14"/>
      <c r="AR55" s="2"/>
      <c r="AS55" s="2"/>
      <c r="AT55" s="2"/>
      <c r="AU55" s="7"/>
      <c r="AV55" s="2"/>
      <c r="AW55" s="2"/>
      <c r="AX55" s="2"/>
      <c r="AY55" s="7"/>
      <c r="AZ55" s="2"/>
      <c r="BA55" s="2"/>
      <c r="BB55" s="2"/>
      <c r="BC55" s="2"/>
      <c r="BD55" s="2"/>
      <c r="BE55" s="7"/>
      <c r="BF55" s="2"/>
      <c r="BG55" s="2"/>
      <c r="BH55" s="2"/>
      <c r="BI55" s="7"/>
      <c r="BJ55" s="2"/>
      <c r="BK55" s="2"/>
      <c r="BL55" s="2"/>
      <c r="BM55" s="2"/>
      <c r="BN55" s="2"/>
      <c r="BO55" s="7"/>
      <c r="BP55" s="2"/>
      <c r="BQ55" s="2"/>
      <c r="BR55" s="2"/>
      <c r="BS55" s="7"/>
      <c r="BT55" s="147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7"/>
      <c r="CF55" s="148"/>
      <c r="CG55" s="148"/>
      <c r="CH55" s="148"/>
      <c r="CI55" s="148"/>
      <c r="CJ55" s="148"/>
      <c r="CK55" s="148"/>
      <c r="CL55" s="148"/>
      <c r="CM55" s="174"/>
      <c r="CN55" s="174"/>
      <c r="CO55" s="174"/>
      <c r="CP55" s="147"/>
      <c r="CQ55" s="148"/>
      <c r="CR55" s="148"/>
      <c r="CS55" s="148"/>
      <c r="CT55" s="148"/>
      <c r="CU55" s="148"/>
      <c r="CV55" s="174"/>
      <c r="CW55" s="174"/>
      <c r="CX55" s="174"/>
      <c r="CY55" s="174"/>
      <c r="CZ55" s="174"/>
      <c r="DA55" s="147"/>
      <c r="DB55" s="148"/>
      <c r="DC55" s="148"/>
      <c r="DD55" s="148"/>
      <c r="DE55" s="174"/>
      <c r="DF55" s="174"/>
      <c r="DG55" s="174"/>
      <c r="DH55" s="174"/>
      <c r="DI55" s="174"/>
      <c r="DJ55" s="174"/>
      <c r="DK55" s="174"/>
    </row>
    <row r="56" spans="1:115" ht="12.75">
      <c r="A56" s="55" t="s">
        <v>129</v>
      </c>
      <c r="B56" s="35" t="s">
        <v>8</v>
      </c>
      <c r="C56" s="1">
        <v>0</v>
      </c>
      <c r="D56" s="1">
        <v>0</v>
      </c>
      <c r="E56" s="1">
        <v>0</v>
      </c>
      <c r="F56" s="186">
        <v>0</v>
      </c>
      <c r="G56" s="1">
        <v>0</v>
      </c>
      <c r="H56" s="1">
        <v>0</v>
      </c>
      <c r="I56" s="1">
        <v>0</v>
      </c>
      <c r="J56" s="186">
        <v>0</v>
      </c>
      <c r="K56" s="55" t="s">
        <v>129</v>
      </c>
      <c r="L56" s="35" t="s">
        <v>8</v>
      </c>
      <c r="M56" s="57">
        <v>0</v>
      </c>
      <c r="N56" s="57">
        <v>0</v>
      </c>
      <c r="O56" s="1">
        <v>0</v>
      </c>
      <c r="P56" s="186">
        <v>0</v>
      </c>
      <c r="Q56" s="208">
        <v>0</v>
      </c>
      <c r="R56" s="208">
        <v>0</v>
      </c>
      <c r="S56" s="184">
        <v>0</v>
      </c>
      <c r="T56" s="186">
        <v>0</v>
      </c>
      <c r="U56" s="274">
        <v>0</v>
      </c>
      <c r="V56" s="55" t="s">
        <v>129</v>
      </c>
      <c r="W56" s="35" t="s">
        <v>8</v>
      </c>
      <c r="X56" s="1">
        <v>0</v>
      </c>
      <c r="Y56" s="1">
        <v>0</v>
      </c>
      <c r="Z56" s="1">
        <v>0</v>
      </c>
      <c r="AA56" s="186">
        <v>0</v>
      </c>
      <c r="AB56" s="19">
        <f>(AH49)</f>
        <v>29065</v>
      </c>
      <c r="AC56" s="19">
        <f>(AI49)</f>
        <v>24684</v>
      </c>
      <c r="AD56" s="19">
        <f>(AJ49)</f>
        <v>6282</v>
      </c>
      <c r="AE56" s="189">
        <f>AD56/AC56*100</f>
        <v>25.44968400583374</v>
      </c>
      <c r="AF56" s="55" t="s">
        <v>129</v>
      </c>
      <c r="AG56" s="35" t="s">
        <v>8</v>
      </c>
      <c r="AH56" s="19">
        <f>(AH49)</f>
        <v>29065</v>
      </c>
      <c r="AI56" s="19">
        <f>(AI49)</f>
        <v>24684</v>
      </c>
      <c r="AJ56" s="19">
        <f>(AJ49)</f>
        <v>6282</v>
      </c>
      <c r="AK56" s="189">
        <f>AJ56/AI56*100</f>
        <v>25.44968400583374</v>
      </c>
      <c r="AL56" s="1">
        <v>0</v>
      </c>
      <c r="AM56" s="1">
        <v>0</v>
      </c>
      <c r="AN56" s="1">
        <v>0</v>
      </c>
      <c r="AO56" s="251">
        <v>0</v>
      </c>
      <c r="AP56" s="55" t="s">
        <v>129</v>
      </c>
      <c r="AQ56" s="35" t="s">
        <v>8</v>
      </c>
      <c r="AR56" s="1">
        <v>0</v>
      </c>
      <c r="AS56" s="1">
        <v>0</v>
      </c>
      <c r="AT56" s="1">
        <v>0</v>
      </c>
      <c r="AU56" s="251">
        <v>0</v>
      </c>
      <c r="AV56" s="19">
        <f>(AV49)</f>
        <v>13368</v>
      </c>
      <c r="AW56" s="19">
        <f>(AW49)</f>
        <v>50669</v>
      </c>
      <c r="AX56" s="19">
        <f>(AX49)</f>
        <v>45252</v>
      </c>
      <c r="AY56" s="189">
        <f>AX56/AW56*100</f>
        <v>89.30904497819179</v>
      </c>
      <c r="AZ56" s="1" t="s">
        <v>129</v>
      </c>
      <c r="BA56" s="57" t="s">
        <v>8</v>
      </c>
      <c r="BB56" s="19">
        <f>(BB49)</f>
        <v>79881</v>
      </c>
      <c r="BC56" s="19">
        <f>(BC49)</f>
        <v>236501</v>
      </c>
      <c r="BD56" s="19">
        <f>(BD49)</f>
        <v>160603</v>
      </c>
      <c r="BE56" s="189">
        <f>BD56/BC56*100</f>
        <v>67.90795810588538</v>
      </c>
      <c r="BF56" s="19">
        <f>(C56+G56+M56+AB56+AR56+AV56+BB56)</f>
        <v>122314</v>
      </c>
      <c r="BG56" s="19">
        <f>(D56+H56+N56+AC56+AS56+AW56+BC56)</f>
        <v>311854</v>
      </c>
      <c r="BH56" s="19">
        <f>(E56+I56+O56+AD56+AT56+AX56+BD56)</f>
        <v>212137</v>
      </c>
      <c r="BI56" s="189">
        <f>BH56/BG56*100</f>
        <v>68.02446016405112</v>
      </c>
      <c r="BJ56" s="1" t="s">
        <v>129</v>
      </c>
      <c r="BK56" s="57" t="s">
        <v>8</v>
      </c>
      <c r="BL56" s="58">
        <v>0</v>
      </c>
      <c r="BM56" s="58">
        <v>0</v>
      </c>
      <c r="BN56" s="58">
        <v>0</v>
      </c>
      <c r="BO56" s="251">
        <v>0</v>
      </c>
      <c r="BP56" s="19">
        <f aca="true" t="shared" si="63" ref="BP56:BR57">(BP47)</f>
        <v>122314</v>
      </c>
      <c r="BQ56" s="19">
        <f t="shared" si="63"/>
        <v>311854</v>
      </c>
      <c r="BR56" s="19">
        <f t="shared" si="63"/>
        <v>212137</v>
      </c>
      <c r="BS56" s="189">
        <f>BR56/BQ56*100</f>
        <v>68.02446016405112</v>
      </c>
      <c r="BT56" s="155" t="s">
        <v>116</v>
      </c>
      <c r="BU56" s="156" t="s">
        <v>35</v>
      </c>
      <c r="BV56" s="157" t="s">
        <v>210</v>
      </c>
      <c r="BW56" s="140">
        <v>17073</v>
      </c>
      <c r="BX56" s="140">
        <v>20041</v>
      </c>
      <c r="BY56" s="140">
        <v>19618</v>
      </c>
      <c r="BZ56" s="214">
        <f>BY56/BX56*100</f>
        <v>97.88932687989622</v>
      </c>
      <c r="CA56" s="140">
        <v>5761</v>
      </c>
      <c r="CB56" s="140">
        <v>6675</v>
      </c>
      <c r="CC56" s="140">
        <v>6011</v>
      </c>
      <c r="CD56" s="214">
        <f>CC56/CB56*100</f>
        <v>90.05243445692884</v>
      </c>
      <c r="CE56" s="155" t="s">
        <v>116</v>
      </c>
      <c r="CF56" s="156" t="s">
        <v>35</v>
      </c>
      <c r="CG56" s="157" t="s">
        <v>210</v>
      </c>
      <c r="CH56" s="140">
        <v>7540</v>
      </c>
      <c r="CI56" s="218">
        <v>14820</v>
      </c>
      <c r="CJ56" s="218">
        <v>13696</v>
      </c>
      <c r="CK56" s="214">
        <f>CJ56/CI56*100</f>
        <v>92.41565452091768</v>
      </c>
      <c r="CL56" s="140">
        <v>0</v>
      </c>
      <c r="CM56" s="140">
        <v>0</v>
      </c>
      <c r="CN56" s="140">
        <v>0</v>
      </c>
      <c r="CO56" s="263">
        <v>0</v>
      </c>
      <c r="CP56" s="155" t="s">
        <v>116</v>
      </c>
      <c r="CQ56" s="156" t="s">
        <v>35</v>
      </c>
      <c r="CR56" s="157" t="s">
        <v>210</v>
      </c>
      <c r="CS56" s="140">
        <v>0</v>
      </c>
      <c r="CT56" s="140">
        <v>0</v>
      </c>
      <c r="CU56" s="140">
        <v>0</v>
      </c>
      <c r="CV56" s="220">
        <v>0</v>
      </c>
      <c r="CW56" s="140">
        <v>0</v>
      </c>
      <c r="CX56" s="140">
        <v>0</v>
      </c>
      <c r="CY56" s="140">
        <v>0</v>
      </c>
      <c r="CZ56" s="220">
        <v>0</v>
      </c>
      <c r="DA56" s="155" t="s">
        <v>116</v>
      </c>
      <c r="DB56" s="156" t="s">
        <v>35</v>
      </c>
      <c r="DC56" s="157" t="s">
        <v>210</v>
      </c>
      <c r="DD56" s="140">
        <v>0</v>
      </c>
      <c r="DE56" s="140">
        <v>722</v>
      </c>
      <c r="DF56" s="140">
        <v>715</v>
      </c>
      <c r="DG56" s="214">
        <f>DF56/DE56*100</f>
        <v>99.03047091412742</v>
      </c>
      <c r="DH56" s="175">
        <f>BW56+CA56+CH56+CL56+CS56+CW56+DD56</f>
        <v>30374</v>
      </c>
      <c r="DI56" s="175">
        <f>BX56+CB56+CI56+CM56+CT56+CX56+DE56</f>
        <v>42258</v>
      </c>
      <c r="DJ56" s="175">
        <f>BY56+CC56+CJ56+CN56+CU56+CY56+DF56</f>
        <v>40040</v>
      </c>
      <c r="DK56" s="214">
        <f>DJ56/DI56*100</f>
        <v>94.75128969662549</v>
      </c>
    </row>
    <row r="57" spans="1:115" ht="12.75">
      <c r="A57" s="42" t="s">
        <v>129</v>
      </c>
      <c r="B57" s="36" t="s">
        <v>131</v>
      </c>
      <c r="C57" s="5">
        <v>0</v>
      </c>
      <c r="D57" s="5">
        <v>0</v>
      </c>
      <c r="E57" s="5">
        <v>0</v>
      </c>
      <c r="F57" s="187">
        <v>0</v>
      </c>
      <c r="G57" s="5">
        <v>0</v>
      </c>
      <c r="H57" s="5">
        <v>0</v>
      </c>
      <c r="I57" s="5">
        <v>0</v>
      </c>
      <c r="J57" s="187">
        <v>0</v>
      </c>
      <c r="K57" s="42" t="s">
        <v>129</v>
      </c>
      <c r="L57" s="36" t="s">
        <v>131</v>
      </c>
      <c r="M57" s="5">
        <v>0</v>
      </c>
      <c r="N57" s="5">
        <v>0</v>
      </c>
      <c r="O57" s="5">
        <v>0</v>
      </c>
      <c r="P57" s="187">
        <v>0</v>
      </c>
      <c r="Q57" s="185">
        <v>0</v>
      </c>
      <c r="R57" s="185">
        <v>0</v>
      </c>
      <c r="S57" s="185">
        <v>0</v>
      </c>
      <c r="T57" s="187">
        <v>0</v>
      </c>
      <c r="U57" s="205">
        <v>0</v>
      </c>
      <c r="V57" s="42" t="s">
        <v>129</v>
      </c>
      <c r="W57" s="36" t="s">
        <v>131</v>
      </c>
      <c r="X57" s="5">
        <v>0</v>
      </c>
      <c r="Y57" s="5">
        <v>0</v>
      </c>
      <c r="Z57" s="5">
        <v>0</v>
      </c>
      <c r="AA57" s="187">
        <v>0</v>
      </c>
      <c r="AB57" s="5">
        <v>0</v>
      </c>
      <c r="AC57" s="5">
        <v>0</v>
      </c>
      <c r="AD57" s="5">
        <v>0</v>
      </c>
      <c r="AE57" s="190">
        <v>0</v>
      </c>
      <c r="AF57" s="42" t="s">
        <v>129</v>
      </c>
      <c r="AG57" s="36" t="s">
        <v>131</v>
      </c>
      <c r="AH57" s="5">
        <v>0</v>
      </c>
      <c r="AI57" s="5">
        <v>0</v>
      </c>
      <c r="AJ57" s="5">
        <v>0</v>
      </c>
      <c r="AK57" s="190">
        <v>0</v>
      </c>
      <c r="AL57" s="5">
        <v>0</v>
      </c>
      <c r="AM57" s="5">
        <v>0</v>
      </c>
      <c r="AN57" s="5">
        <v>0</v>
      </c>
      <c r="AO57" s="190">
        <v>0</v>
      </c>
      <c r="AP57" s="42" t="s">
        <v>129</v>
      </c>
      <c r="AQ57" s="36" t="s">
        <v>131</v>
      </c>
      <c r="AR57" s="5">
        <v>0</v>
      </c>
      <c r="AS57" s="5">
        <v>0</v>
      </c>
      <c r="AT57" s="5">
        <v>0</v>
      </c>
      <c r="AU57" s="190">
        <v>0</v>
      </c>
      <c r="AV57" s="5">
        <v>0</v>
      </c>
      <c r="AW57" s="5">
        <v>0</v>
      </c>
      <c r="AX57" s="5">
        <v>0</v>
      </c>
      <c r="AY57" s="190">
        <v>0</v>
      </c>
      <c r="AZ57" s="4" t="s">
        <v>129</v>
      </c>
      <c r="BA57" s="59" t="s">
        <v>131</v>
      </c>
      <c r="BB57" s="5">
        <v>0</v>
      </c>
      <c r="BC57" s="5">
        <v>0</v>
      </c>
      <c r="BD57" s="5">
        <v>0</v>
      </c>
      <c r="BE57" s="190">
        <v>0</v>
      </c>
      <c r="BF57" s="5">
        <v>0</v>
      </c>
      <c r="BG57" s="5">
        <v>0</v>
      </c>
      <c r="BH57" s="5">
        <v>0</v>
      </c>
      <c r="BI57" s="190">
        <v>0</v>
      </c>
      <c r="BJ57" s="4" t="s">
        <v>129</v>
      </c>
      <c r="BK57" s="59" t="s">
        <v>131</v>
      </c>
      <c r="BL57" s="5">
        <v>0</v>
      </c>
      <c r="BM57" s="5">
        <v>0</v>
      </c>
      <c r="BN57" s="5">
        <v>0</v>
      </c>
      <c r="BO57" s="190">
        <v>0</v>
      </c>
      <c r="BP57" s="5">
        <f t="shared" si="63"/>
        <v>0</v>
      </c>
      <c r="BQ57" s="5">
        <f t="shared" si="63"/>
        <v>0</v>
      </c>
      <c r="BR57" s="5">
        <f t="shared" si="63"/>
        <v>0</v>
      </c>
      <c r="BS57" s="190">
        <v>0</v>
      </c>
      <c r="BT57" s="158"/>
      <c r="BU57" s="158" t="s">
        <v>36</v>
      </c>
      <c r="BV57" s="159" t="s">
        <v>215</v>
      </c>
      <c r="BW57" s="160">
        <f>BW58-BW56</f>
        <v>40629</v>
      </c>
      <c r="BX57" s="160">
        <f>BX58-BX56</f>
        <v>44773</v>
      </c>
      <c r="BY57" s="160">
        <f>BY58-BY56</f>
        <v>44332</v>
      </c>
      <c r="BZ57" s="212">
        <f>BY57/BX57*100</f>
        <v>99.01503138051952</v>
      </c>
      <c r="CA57" s="160">
        <f>CA58-CA56</f>
        <v>13887</v>
      </c>
      <c r="CB57" s="160">
        <f>CB58-CB56</f>
        <v>15279</v>
      </c>
      <c r="CC57" s="160">
        <f>CC58-CC56</f>
        <v>15070</v>
      </c>
      <c r="CD57" s="212">
        <f>CC57/CB57*100</f>
        <v>98.6321094312455</v>
      </c>
      <c r="CE57" s="158"/>
      <c r="CF57" s="158" t="s">
        <v>36</v>
      </c>
      <c r="CG57" s="159" t="s">
        <v>215</v>
      </c>
      <c r="CH57" s="160">
        <f aca="true" t="shared" si="64" ref="CH57:CN57">CH58-CH56</f>
        <v>22829</v>
      </c>
      <c r="CI57" s="160">
        <f t="shared" si="64"/>
        <v>27630</v>
      </c>
      <c r="CJ57" s="160">
        <f t="shared" si="64"/>
        <v>26614</v>
      </c>
      <c r="CK57" s="212">
        <f>CJ57/CI57*100</f>
        <v>96.32283749547594</v>
      </c>
      <c r="CL57" s="160">
        <f t="shared" si="64"/>
        <v>0</v>
      </c>
      <c r="CM57" s="160">
        <f t="shared" si="64"/>
        <v>90</v>
      </c>
      <c r="CN57" s="160">
        <f t="shared" si="64"/>
        <v>90</v>
      </c>
      <c r="CO57" s="212">
        <f>CN57/CM57*100</f>
        <v>100</v>
      </c>
      <c r="CP57" s="158"/>
      <c r="CQ57" s="158" t="s">
        <v>36</v>
      </c>
      <c r="CR57" s="159" t="s">
        <v>215</v>
      </c>
      <c r="CS57" s="160">
        <f aca="true" t="shared" si="65" ref="CS57:CY57">CS58-CS56</f>
        <v>0</v>
      </c>
      <c r="CT57" s="160">
        <f>CT58-CT56</f>
        <v>0</v>
      </c>
      <c r="CU57" s="160">
        <f>CU58-CU56</f>
        <v>0</v>
      </c>
      <c r="CV57" s="216">
        <v>0</v>
      </c>
      <c r="CW57" s="160">
        <f t="shared" si="65"/>
        <v>0</v>
      </c>
      <c r="CX57" s="160">
        <f t="shared" si="65"/>
        <v>0</v>
      </c>
      <c r="CY57" s="160">
        <f t="shared" si="65"/>
        <v>0</v>
      </c>
      <c r="CZ57" s="216">
        <v>0</v>
      </c>
      <c r="DA57" s="158"/>
      <c r="DB57" s="158" t="s">
        <v>36</v>
      </c>
      <c r="DC57" s="159" t="s">
        <v>215</v>
      </c>
      <c r="DD57" s="160">
        <f aca="true" t="shared" si="66" ref="DD57:DJ57">DD58-DD56</f>
        <v>1000</v>
      </c>
      <c r="DE57" s="160">
        <f t="shared" si="66"/>
        <v>369</v>
      </c>
      <c r="DF57" s="160">
        <f t="shared" si="66"/>
        <v>367</v>
      </c>
      <c r="DG57" s="212">
        <f>DF57/DE57*100</f>
        <v>99.45799457994579</v>
      </c>
      <c r="DH57" s="160">
        <f t="shared" si="66"/>
        <v>78345</v>
      </c>
      <c r="DI57" s="160">
        <f t="shared" si="66"/>
        <v>88141</v>
      </c>
      <c r="DJ57" s="160">
        <f t="shared" si="66"/>
        <v>86473</v>
      </c>
      <c r="DK57" s="212">
        <f>DJ57/DI57*100</f>
        <v>98.1075776312953</v>
      </c>
    </row>
    <row r="58" spans="1:115" ht="12.75">
      <c r="A58" s="56" t="s">
        <v>129</v>
      </c>
      <c r="B58" s="37" t="s">
        <v>9</v>
      </c>
      <c r="C58" s="34">
        <f aca="true" t="shared" si="67" ref="C58:R58">SUM(C56:C57)</f>
        <v>0</v>
      </c>
      <c r="D58" s="34">
        <f t="shared" si="67"/>
        <v>0</v>
      </c>
      <c r="E58" s="34">
        <f t="shared" si="67"/>
        <v>0</v>
      </c>
      <c r="F58" s="188">
        <v>0</v>
      </c>
      <c r="G58" s="34">
        <f t="shared" si="67"/>
        <v>0</v>
      </c>
      <c r="H58" s="34">
        <f t="shared" si="67"/>
        <v>0</v>
      </c>
      <c r="I58" s="34">
        <f>SUM(I56:I57)</f>
        <v>0</v>
      </c>
      <c r="J58" s="188">
        <v>0</v>
      </c>
      <c r="K58" s="56" t="s">
        <v>129</v>
      </c>
      <c r="L58" s="37" t="s">
        <v>9</v>
      </c>
      <c r="M58" s="34">
        <f t="shared" si="67"/>
        <v>0</v>
      </c>
      <c r="N58" s="34">
        <f t="shared" si="67"/>
        <v>0</v>
      </c>
      <c r="O58" s="34">
        <f>SUM(O56:O57)</f>
        <v>0</v>
      </c>
      <c r="P58" s="188">
        <v>0</v>
      </c>
      <c r="Q58" s="6">
        <f t="shared" si="67"/>
        <v>0</v>
      </c>
      <c r="R58" s="6">
        <f t="shared" si="67"/>
        <v>0</v>
      </c>
      <c r="S58" s="6">
        <f>SUM(S56:S57)</f>
        <v>0</v>
      </c>
      <c r="T58" s="188">
        <v>0</v>
      </c>
      <c r="U58" s="275">
        <v>0</v>
      </c>
      <c r="V58" s="56" t="s">
        <v>129</v>
      </c>
      <c r="W58" s="37" t="s">
        <v>9</v>
      </c>
      <c r="X58" s="34">
        <f aca="true" t="shared" si="68" ref="X58:AD58">SUM(X56:X57)</f>
        <v>0</v>
      </c>
      <c r="Y58" s="34">
        <f t="shared" si="68"/>
        <v>0</v>
      </c>
      <c r="Z58" s="34">
        <f t="shared" si="68"/>
        <v>0</v>
      </c>
      <c r="AA58" s="188">
        <v>0</v>
      </c>
      <c r="AB58" s="34">
        <f t="shared" si="68"/>
        <v>29065</v>
      </c>
      <c r="AC58" s="34">
        <f t="shared" si="68"/>
        <v>24684</v>
      </c>
      <c r="AD58" s="34">
        <f t="shared" si="68"/>
        <v>6282</v>
      </c>
      <c r="AE58" s="182">
        <f>AD58/AC58*100</f>
        <v>25.44968400583374</v>
      </c>
      <c r="AF58" s="56" t="s">
        <v>129</v>
      </c>
      <c r="AG58" s="37" t="s">
        <v>9</v>
      </c>
      <c r="AH58" s="34">
        <f aca="true" t="shared" si="69" ref="AH58:AN58">SUM(AH56:AH57)</f>
        <v>29065</v>
      </c>
      <c r="AI58" s="34">
        <f t="shared" si="69"/>
        <v>24684</v>
      </c>
      <c r="AJ58" s="34">
        <f t="shared" si="69"/>
        <v>6282</v>
      </c>
      <c r="AK58" s="182">
        <f>AJ58/AI58*100</f>
        <v>25.44968400583374</v>
      </c>
      <c r="AL58" s="34">
        <f t="shared" si="69"/>
        <v>0</v>
      </c>
      <c r="AM58" s="34">
        <f t="shared" si="69"/>
        <v>0</v>
      </c>
      <c r="AN58" s="34">
        <f t="shared" si="69"/>
        <v>0</v>
      </c>
      <c r="AO58" s="188">
        <v>0</v>
      </c>
      <c r="AP58" s="56" t="s">
        <v>129</v>
      </c>
      <c r="AQ58" s="37" t="s">
        <v>9</v>
      </c>
      <c r="AR58" s="34">
        <f aca="true" t="shared" si="70" ref="AR58:AW58">SUM(AR56:AR57)</f>
        <v>0</v>
      </c>
      <c r="AS58" s="34">
        <f t="shared" si="70"/>
        <v>0</v>
      </c>
      <c r="AT58" s="34">
        <f>SUM(AT56:AT57)</f>
        <v>0</v>
      </c>
      <c r="AU58" s="188">
        <v>0</v>
      </c>
      <c r="AV58" s="34">
        <f t="shared" si="70"/>
        <v>13368</v>
      </c>
      <c r="AW58" s="34">
        <f t="shared" si="70"/>
        <v>50669</v>
      </c>
      <c r="AX58" s="34">
        <f>SUM(AX56:AX57)</f>
        <v>45252</v>
      </c>
      <c r="AY58" s="182">
        <f>AX58/AW58*100</f>
        <v>89.30904497819179</v>
      </c>
      <c r="AZ58" s="43" t="s">
        <v>129</v>
      </c>
      <c r="BA58" s="60" t="s">
        <v>9</v>
      </c>
      <c r="BB58" s="34">
        <f aca="true" t="shared" si="71" ref="BB58:BH58">SUM(BB56:BB57)</f>
        <v>79881</v>
      </c>
      <c r="BC58" s="34">
        <f t="shared" si="71"/>
        <v>236501</v>
      </c>
      <c r="BD58" s="34">
        <f>SUM(BD56:BD57)</f>
        <v>160603</v>
      </c>
      <c r="BE58" s="182">
        <f>BD58/BC58*100</f>
        <v>67.90795810588538</v>
      </c>
      <c r="BF58" s="34">
        <f t="shared" si="71"/>
        <v>122314</v>
      </c>
      <c r="BG58" s="34">
        <f t="shared" si="71"/>
        <v>311854</v>
      </c>
      <c r="BH58" s="34">
        <f t="shared" si="71"/>
        <v>212137</v>
      </c>
      <c r="BI58" s="182">
        <f>BH58/BG58*100</f>
        <v>68.02446016405112</v>
      </c>
      <c r="BJ58" s="56" t="s">
        <v>129</v>
      </c>
      <c r="BK58" s="60" t="s">
        <v>9</v>
      </c>
      <c r="BL58" s="34">
        <f aca="true" t="shared" si="72" ref="BL58:BR58">SUM(BL56:BL57)</f>
        <v>0</v>
      </c>
      <c r="BM58" s="34">
        <f t="shared" si="72"/>
        <v>0</v>
      </c>
      <c r="BN58" s="34">
        <f t="shared" si="72"/>
        <v>0</v>
      </c>
      <c r="BO58" s="188">
        <v>0</v>
      </c>
      <c r="BP58" s="34">
        <f t="shared" si="72"/>
        <v>122314</v>
      </c>
      <c r="BQ58" s="34">
        <f t="shared" si="72"/>
        <v>311854</v>
      </c>
      <c r="BR58" s="34">
        <f t="shared" si="72"/>
        <v>212137</v>
      </c>
      <c r="BS58" s="182">
        <f>BR58/BQ58*100</f>
        <v>68.02446016405112</v>
      </c>
      <c r="BT58" s="161"/>
      <c r="BU58" s="161"/>
      <c r="BV58" s="162" t="s">
        <v>216</v>
      </c>
      <c r="BW58" s="143">
        <f>C44</f>
        <v>57702</v>
      </c>
      <c r="BX58" s="143">
        <f>D44</f>
        <v>64814</v>
      </c>
      <c r="BY58" s="143">
        <f>E44</f>
        <v>63950</v>
      </c>
      <c r="BZ58" s="213">
        <f>BY58/BX58*100</f>
        <v>98.66695467028728</v>
      </c>
      <c r="CA58" s="143">
        <f>G44</f>
        <v>19648</v>
      </c>
      <c r="CB58" s="143">
        <f>H44</f>
        <v>21954</v>
      </c>
      <c r="CC58" s="143">
        <f>I44</f>
        <v>21081</v>
      </c>
      <c r="CD58" s="213">
        <f>CC58/CB58*100</f>
        <v>96.02350368953266</v>
      </c>
      <c r="CE58" s="161"/>
      <c r="CF58" s="161"/>
      <c r="CG58" s="162" t="s">
        <v>216</v>
      </c>
      <c r="CH58" s="143">
        <f>M44</f>
        <v>30369</v>
      </c>
      <c r="CI58" s="143">
        <f>N44</f>
        <v>42450</v>
      </c>
      <c r="CJ58" s="143">
        <f>O44</f>
        <v>40310</v>
      </c>
      <c r="CK58" s="213">
        <f>CJ58/CI58*100</f>
        <v>94.9587750294464</v>
      </c>
      <c r="CL58" s="143">
        <f>AB44</f>
        <v>0</v>
      </c>
      <c r="CM58" s="143">
        <f>AC44</f>
        <v>90</v>
      </c>
      <c r="CN58" s="143">
        <f>AD44</f>
        <v>90</v>
      </c>
      <c r="CO58" s="213">
        <f>CN58/CM58*100</f>
        <v>100</v>
      </c>
      <c r="CP58" s="161"/>
      <c r="CQ58" s="161"/>
      <c r="CR58" s="162" t="s">
        <v>216</v>
      </c>
      <c r="CS58" s="143">
        <f>AR44</f>
        <v>0</v>
      </c>
      <c r="CT58" s="143">
        <f>AS44</f>
        <v>0</v>
      </c>
      <c r="CU58" s="143">
        <f>AT44</f>
        <v>0</v>
      </c>
      <c r="CV58" s="222">
        <v>0</v>
      </c>
      <c r="CW58" s="143">
        <f>AV44</f>
        <v>0</v>
      </c>
      <c r="CX58" s="143">
        <f>AW44</f>
        <v>0</v>
      </c>
      <c r="CY58" s="143">
        <f>AX44</f>
        <v>0</v>
      </c>
      <c r="CZ58" s="222">
        <v>0</v>
      </c>
      <c r="DA58" s="161"/>
      <c r="DB58" s="161"/>
      <c r="DC58" s="162" t="s">
        <v>216</v>
      </c>
      <c r="DD58" s="143">
        <f>BB44</f>
        <v>1000</v>
      </c>
      <c r="DE58" s="143">
        <f>BC44</f>
        <v>1091</v>
      </c>
      <c r="DF58" s="143">
        <f>BD44</f>
        <v>1082</v>
      </c>
      <c r="DG58" s="213">
        <f>DF58/DE58*100</f>
        <v>99.17506874427131</v>
      </c>
      <c r="DH58" s="143">
        <f>BF44</f>
        <v>108719</v>
      </c>
      <c r="DI58" s="143">
        <f>BG44</f>
        <v>130399</v>
      </c>
      <c r="DJ58" s="143">
        <f>BH44</f>
        <v>126513</v>
      </c>
      <c r="DK58" s="213">
        <f>DJ58/DI58*100</f>
        <v>97.01991579690028</v>
      </c>
    </row>
    <row r="59" spans="1:71" ht="12.75">
      <c r="A59" s="15"/>
      <c r="B59" s="15"/>
      <c r="C59" s="15"/>
      <c r="D59" s="15"/>
      <c r="E59" s="15"/>
      <c r="F59" s="7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kiadásai&amp;R&amp;"Times New Roman CE,Normál\3.sz.melléklet
(ezer ft-ban)</oddHeader>
    <oddFooter>&amp;L&amp;"Times New Roman CE,Normál\&amp;8&amp;D/&amp;T/Tóthné&amp;C&amp;"Times New Roman CE,Normál\&amp;8&amp;F/&amp;A/Tóthné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9.00390625" style="0" customWidth="1"/>
    <col min="5" max="5" width="8.75390625" style="0" customWidth="1"/>
    <col min="6" max="6" width="6.25390625" style="0" customWidth="1"/>
    <col min="7" max="7" width="8.625" style="0" customWidth="1"/>
    <col min="8" max="8" width="9.375" style="0" customWidth="1"/>
    <col min="9" max="9" width="7.75390625" style="0" customWidth="1"/>
    <col min="10" max="10" width="6.00390625" style="0" customWidth="1"/>
    <col min="11" max="11" width="4.00390625" style="0" customWidth="1"/>
    <col min="12" max="12" width="27.00390625" style="0" customWidth="1"/>
    <col min="13" max="13" width="9.375" style="0" customWidth="1"/>
    <col min="14" max="14" width="9.75390625" style="0" customWidth="1"/>
    <col min="15" max="15" width="8.625" style="0" customWidth="1"/>
    <col min="16" max="16" width="5.125" style="0" customWidth="1"/>
    <col min="17" max="17" width="9.25390625" style="0" customWidth="1"/>
    <col min="18" max="18" width="9.625" style="0" customWidth="1"/>
    <col min="19" max="19" width="8.25390625" style="0" customWidth="1"/>
    <col min="20" max="20" width="5.125" style="0" customWidth="1"/>
    <col min="21" max="21" width="4.00390625" style="0" customWidth="1"/>
    <col min="22" max="22" width="27.125" style="0" customWidth="1"/>
    <col min="23" max="23" width="9.00390625" style="0" customWidth="1"/>
    <col min="24" max="24" width="9.25390625" style="0" customWidth="1"/>
    <col min="25" max="25" width="8.625" style="0" customWidth="1"/>
    <col min="26" max="26" width="5.625" style="0" customWidth="1"/>
    <col min="27" max="27" width="8.75390625" style="0" customWidth="1"/>
    <col min="28" max="28" width="9.75390625" style="0" customWidth="1"/>
    <col min="29" max="29" width="8.875" style="0" customWidth="1"/>
    <col min="30" max="30" width="5.625" style="0" customWidth="1"/>
    <col min="31" max="31" width="3.625" style="0" customWidth="1"/>
    <col min="32" max="32" width="26.75390625" style="0" customWidth="1"/>
    <col min="33" max="33" width="9.75390625" style="0" customWidth="1"/>
    <col min="34" max="34" width="8.875" style="0" customWidth="1"/>
    <col min="35" max="35" width="8.75390625" style="0" customWidth="1"/>
    <col min="36" max="36" width="5.625" style="0" customWidth="1"/>
    <col min="37" max="37" width="9.375" style="0" customWidth="1"/>
    <col min="38" max="38" width="9.75390625" style="0" customWidth="1"/>
    <col min="39" max="39" width="8.625" style="0" customWidth="1"/>
    <col min="40" max="40" width="6.00390625" style="0" customWidth="1"/>
    <col min="41" max="41" width="3.375" style="0" customWidth="1"/>
    <col min="42" max="42" width="27.00390625" style="0" customWidth="1"/>
    <col min="44" max="44" width="9.375" style="0" customWidth="1"/>
    <col min="45" max="45" width="8.75390625" style="0" customWidth="1"/>
    <col min="46" max="46" width="5.375" style="0" customWidth="1"/>
    <col min="48" max="48" width="9.25390625" style="0" customWidth="1"/>
    <col min="49" max="49" width="8.875" style="0" customWidth="1"/>
    <col min="50" max="50" width="5.75390625" style="0" customWidth="1"/>
    <col min="51" max="51" width="3.875" style="0" customWidth="1"/>
    <col min="52" max="52" width="26.875" style="0" customWidth="1"/>
    <col min="54" max="54" width="9.625" style="0" customWidth="1"/>
    <col min="55" max="55" width="8.375" style="0" customWidth="1"/>
    <col min="56" max="56" width="5.75390625" style="0" customWidth="1"/>
    <col min="57" max="59" width="9.00390625" style="0" customWidth="1"/>
    <col min="60" max="60" width="6.00390625" style="0" customWidth="1"/>
    <col min="61" max="61" width="3.75390625" style="0" customWidth="1"/>
    <col min="62" max="62" width="27.00390625" style="0" customWidth="1"/>
    <col min="66" max="66" width="6.375" style="0" customWidth="1"/>
    <col min="67" max="67" width="8.875" style="0" customWidth="1"/>
    <col min="68" max="68" width="9.375" style="0" customWidth="1"/>
    <col min="69" max="69" width="8.625" style="0" customWidth="1"/>
    <col min="70" max="70" width="5.25390625" style="0" customWidth="1"/>
    <col min="71" max="71" width="3.375" style="0" customWidth="1"/>
    <col min="72" max="72" width="26.375" style="0" customWidth="1"/>
    <col min="73" max="73" width="8.75390625" style="0" customWidth="1"/>
    <col min="74" max="74" width="8.625" style="0" customWidth="1"/>
    <col min="75" max="75" width="9.25390625" style="0" customWidth="1"/>
    <col min="76" max="76" width="8.625" style="0" customWidth="1"/>
    <col min="77" max="77" width="5.125" style="0" customWidth="1"/>
    <col min="78" max="78" width="7.75390625" style="0" customWidth="1"/>
    <col min="79" max="79" width="7.25390625" style="0" customWidth="1"/>
    <col min="80" max="80" width="7.125" style="0" customWidth="1"/>
    <col min="81" max="81" width="4.25390625" style="0" customWidth="1"/>
    <col min="82" max="82" width="4.375" style="0" customWidth="1"/>
    <col min="83" max="83" width="27.00390625" style="0" customWidth="1"/>
    <col min="84" max="84" width="8.75390625" style="0" customWidth="1"/>
    <col min="85" max="85" width="9.00390625" style="0" customWidth="1"/>
    <col min="86" max="86" width="8.00390625" style="0" customWidth="1"/>
    <col min="87" max="87" width="6.375" style="0" customWidth="1"/>
    <col min="88" max="88" width="8.875" style="0" customWidth="1"/>
    <col min="90" max="90" width="7.875" style="0" customWidth="1"/>
    <col min="91" max="91" width="6.75390625" style="0" customWidth="1"/>
    <col min="92" max="92" width="4.25390625" style="0" customWidth="1"/>
    <col min="93" max="93" width="27.25390625" style="0" customWidth="1"/>
    <col min="94" max="94" width="9.00390625" style="0" customWidth="1"/>
    <col min="96" max="96" width="8.625" style="0" customWidth="1"/>
    <col min="97" max="97" width="5.625" style="0" customWidth="1"/>
    <col min="98" max="98" width="8.875" style="0" customWidth="1"/>
    <col min="101" max="101" width="5.75390625" style="0" customWidth="1"/>
    <col min="102" max="102" width="3.625" style="0" customWidth="1"/>
    <col min="103" max="103" width="26.625" style="0" customWidth="1"/>
    <col min="104" max="104" width="9.00390625" style="0" customWidth="1"/>
    <col min="106" max="106" width="8.875" style="0" customWidth="1"/>
    <col min="107" max="107" width="6.125" style="0" customWidth="1"/>
    <col min="108" max="108" width="9.00390625" style="0" customWidth="1"/>
    <col min="111" max="111" width="6.125" style="0" customWidth="1"/>
    <col min="112" max="113" width="4.25390625" style="0" customWidth="1"/>
    <col min="114" max="114" width="23.125" style="0" customWidth="1"/>
    <col min="117" max="117" width="7.875" style="0" customWidth="1"/>
    <col min="118" max="118" width="5.75390625" style="0" customWidth="1"/>
    <col min="122" max="122" width="5.625" style="0" customWidth="1"/>
    <col min="123" max="124" width="3.625" style="0" customWidth="1"/>
    <col min="125" max="125" width="23.125" style="0" customWidth="1"/>
    <col min="128" max="128" width="8.625" style="0" customWidth="1"/>
    <col min="129" max="129" width="5.625" style="0" customWidth="1"/>
    <col min="133" max="133" width="5.875" style="0" customWidth="1"/>
    <col min="134" max="134" width="4.00390625" style="0" customWidth="1"/>
    <col min="135" max="135" width="3.75390625" style="0" customWidth="1"/>
    <col min="136" max="136" width="23.375" style="0" customWidth="1"/>
    <col min="139" max="139" width="7.625" style="0" customWidth="1"/>
    <col min="140" max="140" width="6.00390625" style="0" customWidth="1"/>
    <col min="143" max="143" width="7.625" style="0" customWidth="1"/>
    <col min="144" max="144" width="6.75390625" style="0" customWidth="1"/>
  </cols>
  <sheetData>
    <row r="1" spans="1:144" ht="12.75">
      <c r="A1" s="62" t="s">
        <v>44</v>
      </c>
      <c r="B1" s="62" t="s">
        <v>44</v>
      </c>
      <c r="C1" s="23" t="s">
        <v>136</v>
      </c>
      <c r="D1" s="23"/>
      <c r="E1" s="23"/>
      <c r="F1" s="23"/>
      <c r="G1" s="23" t="s">
        <v>44</v>
      </c>
      <c r="H1" s="23"/>
      <c r="I1" s="23"/>
      <c r="J1" s="23"/>
      <c r="K1" s="25" t="s">
        <v>44</v>
      </c>
      <c r="L1" s="25" t="s">
        <v>44</v>
      </c>
      <c r="M1" s="40" t="s">
        <v>44</v>
      </c>
      <c r="N1" s="23"/>
      <c r="O1" s="23"/>
      <c r="P1" s="23"/>
      <c r="Q1" s="82" t="s">
        <v>136</v>
      </c>
      <c r="R1" s="82"/>
      <c r="S1" s="82"/>
      <c r="T1" s="82"/>
      <c r="U1" s="25" t="s">
        <v>44</v>
      </c>
      <c r="V1" s="25" t="s">
        <v>44</v>
      </c>
      <c r="W1" s="82" t="s">
        <v>136</v>
      </c>
      <c r="X1" s="82"/>
      <c r="Y1" s="82"/>
      <c r="Z1" s="82"/>
      <c r="AA1" s="82" t="s">
        <v>44</v>
      </c>
      <c r="AB1" s="82"/>
      <c r="AC1" s="82"/>
      <c r="AD1" s="82"/>
      <c r="AE1" s="25" t="s">
        <v>44</v>
      </c>
      <c r="AF1" s="25" t="s">
        <v>44</v>
      </c>
      <c r="AG1" s="82" t="s">
        <v>44</v>
      </c>
      <c r="AH1" s="82"/>
      <c r="AI1" s="82"/>
      <c r="AJ1" s="82"/>
      <c r="AK1" s="23" t="s">
        <v>136</v>
      </c>
      <c r="AL1" s="23"/>
      <c r="AM1" s="23"/>
      <c r="AN1" s="23"/>
      <c r="AO1" s="25" t="s">
        <v>44</v>
      </c>
      <c r="AP1" s="25" t="s">
        <v>44</v>
      </c>
      <c r="AQ1" s="23" t="s">
        <v>44</v>
      </c>
      <c r="AR1" s="23"/>
      <c r="AS1" s="23"/>
      <c r="AT1" s="23"/>
      <c r="AU1" s="82" t="s">
        <v>44</v>
      </c>
      <c r="AV1" s="82"/>
      <c r="AW1" s="82"/>
      <c r="AX1" s="82"/>
      <c r="AY1" s="25" t="s">
        <v>44</v>
      </c>
      <c r="AZ1" s="25" t="s">
        <v>44</v>
      </c>
      <c r="BA1" s="111"/>
      <c r="BB1" s="112"/>
      <c r="BC1" s="112"/>
      <c r="BD1" s="113"/>
      <c r="BE1" s="177"/>
      <c r="BF1" s="178"/>
      <c r="BG1" s="178"/>
      <c r="BH1" s="179"/>
      <c r="BI1" s="25" t="s">
        <v>44</v>
      </c>
      <c r="BJ1" s="25" t="s">
        <v>44</v>
      </c>
      <c r="BK1" s="177"/>
      <c r="BL1" s="178"/>
      <c r="BM1" s="178"/>
      <c r="BN1" s="179"/>
      <c r="BO1" s="111"/>
      <c r="BP1" s="112"/>
      <c r="BQ1" s="112"/>
      <c r="BR1" s="113"/>
      <c r="BS1" s="25" t="s">
        <v>44</v>
      </c>
      <c r="BT1" s="25" t="s">
        <v>44</v>
      </c>
      <c r="BU1" s="178"/>
      <c r="BV1" s="111"/>
      <c r="BW1" s="112"/>
      <c r="BX1" s="112"/>
      <c r="BY1" s="113"/>
      <c r="BZ1" s="111"/>
      <c r="CA1" s="112"/>
      <c r="CB1" s="112"/>
      <c r="CC1" s="113"/>
      <c r="CD1" s="25" t="s">
        <v>44</v>
      </c>
      <c r="CE1" s="25" t="s">
        <v>44</v>
      </c>
      <c r="CF1" s="82" t="s">
        <v>136</v>
      </c>
      <c r="CG1" s="82"/>
      <c r="CH1" s="82"/>
      <c r="CI1" s="82"/>
      <c r="CJ1" s="120" t="s">
        <v>44</v>
      </c>
      <c r="CK1" s="120"/>
      <c r="CL1" s="120"/>
      <c r="CM1" s="120"/>
      <c r="CN1" s="25" t="s">
        <v>44</v>
      </c>
      <c r="CO1" s="25" t="s">
        <v>44</v>
      </c>
      <c r="CP1" s="23" t="s">
        <v>44</v>
      </c>
      <c r="CQ1" s="23"/>
      <c r="CR1" s="23"/>
      <c r="CS1" s="23"/>
      <c r="CT1" s="23" t="s">
        <v>44</v>
      </c>
      <c r="CU1" s="23"/>
      <c r="CV1" s="23"/>
      <c r="CW1" s="23"/>
      <c r="CX1" s="81" t="s">
        <v>44</v>
      </c>
      <c r="CY1" s="81" t="s">
        <v>44</v>
      </c>
      <c r="CZ1" s="83" t="s">
        <v>17</v>
      </c>
      <c r="DA1" s="84"/>
      <c r="DB1" s="84"/>
      <c r="DC1" s="84"/>
      <c r="DD1" s="84"/>
      <c r="DE1" s="84"/>
      <c r="DF1" s="84"/>
      <c r="DG1" s="12"/>
      <c r="DH1" s="134" t="s">
        <v>44</v>
      </c>
      <c r="DI1" s="134" t="s">
        <v>44</v>
      </c>
      <c r="DJ1" s="134" t="s">
        <v>44</v>
      </c>
      <c r="DK1" s="23" t="s">
        <v>136</v>
      </c>
      <c r="DL1" s="23"/>
      <c r="DM1" s="23"/>
      <c r="DN1" s="23"/>
      <c r="DO1" s="82" t="s">
        <v>136</v>
      </c>
      <c r="DP1" s="82"/>
      <c r="DQ1" s="82"/>
      <c r="DR1" s="82"/>
      <c r="DS1" s="134" t="s">
        <v>44</v>
      </c>
      <c r="DT1" s="134" t="s">
        <v>44</v>
      </c>
      <c r="DU1" s="134" t="s">
        <v>44</v>
      </c>
      <c r="DV1" s="82" t="s">
        <v>136</v>
      </c>
      <c r="DW1" s="82"/>
      <c r="DX1" s="82"/>
      <c r="DY1" s="82"/>
      <c r="DZ1" s="23" t="s">
        <v>136</v>
      </c>
      <c r="EA1" s="23"/>
      <c r="EB1" s="23"/>
      <c r="EC1" s="23"/>
      <c r="ED1" s="134" t="s">
        <v>44</v>
      </c>
      <c r="EE1" s="134" t="s">
        <v>44</v>
      </c>
      <c r="EF1" s="134" t="s">
        <v>44</v>
      </c>
      <c r="EG1" s="82" t="s">
        <v>136</v>
      </c>
      <c r="EH1" s="82"/>
      <c r="EI1" s="82"/>
      <c r="EJ1" s="82"/>
      <c r="EK1" s="23" t="s">
        <v>44</v>
      </c>
      <c r="EL1" s="23"/>
      <c r="EM1" s="23"/>
      <c r="EN1" s="23"/>
    </row>
    <row r="2" spans="1:144" ht="12.75">
      <c r="A2" s="69" t="s">
        <v>46</v>
      </c>
      <c r="B2" s="69" t="s">
        <v>47</v>
      </c>
      <c r="C2" s="12" t="s">
        <v>138</v>
      </c>
      <c r="D2" s="12"/>
      <c r="E2" s="12"/>
      <c r="F2" s="12"/>
      <c r="G2" s="12" t="s">
        <v>18</v>
      </c>
      <c r="H2" s="12"/>
      <c r="I2" s="12"/>
      <c r="J2" s="12"/>
      <c r="K2" s="26" t="s">
        <v>46</v>
      </c>
      <c r="L2" s="26" t="s">
        <v>47</v>
      </c>
      <c r="M2" s="85" t="s">
        <v>19</v>
      </c>
      <c r="N2" s="12"/>
      <c r="O2" s="12"/>
      <c r="P2" s="12"/>
      <c r="Q2" s="18" t="s">
        <v>139</v>
      </c>
      <c r="R2" s="18"/>
      <c r="S2" s="18"/>
      <c r="T2" s="18"/>
      <c r="U2" s="26" t="s">
        <v>46</v>
      </c>
      <c r="V2" s="26" t="s">
        <v>47</v>
      </c>
      <c r="W2" s="18" t="s">
        <v>140</v>
      </c>
      <c r="X2" s="18"/>
      <c r="Y2" s="18"/>
      <c r="Z2" s="18"/>
      <c r="AA2" s="18" t="s">
        <v>20</v>
      </c>
      <c r="AB2" s="18"/>
      <c r="AC2" s="18"/>
      <c r="AD2" s="18"/>
      <c r="AE2" s="26" t="s">
        <v>46</v>
      </c>
      <c r="AF2" s="26" t="s">
        <v>47</v>
      </c>
      <c r="AG2" s="85" t="s">
        <v>158</v>
      </c>
      <c r="AH2" s="12"/>
      <c r="AI2" s="12"/>
      <c r="AJ2" s="12"/>
      <c r="AK2" s="85" t="s">
        <v>143</v>
      </c>
      <c r="AL2" s="12"/>
      <c r="AM2" s="12"/>
      <c r="AN2" s="12"/>
      <c r="AO2" s="26" t="s">
        <v>46</v>
      </c>
      <c r="AP2" s="26" t="s">
        <v>47</v>
      </c>
      <c r="AQ2" s="85" t="s">
        <v>21</v>
      </c>
      <c r="AR2" s="12"/>
      <c r="AS2" s="12"/>
      <c r="AT2" s="12"/>
      <c r="AU2" s="110" t="s">
        <v>157</v>
      </c>
      <c r="AV2" s="18"/>
      <c r="AW2" s="18"/>
      <c r="AX2" s="18"/>
      <c r="AY2" s="26" t="s">
        <v>46</v>
      </c>
      <c r="AZ2" s="26" t="s">
        <v>47</v>
      </c>
      <c r="BA2" s="110" t="s">
        <v>159</v>
      </c>
      <c r="BB2" s="18"/>
      <c r="BC2" s="18"/>
      <c r="BD2" s="18"/>
      <c r="BE2" s="110" t="s">
        <v>172</v>
      </c>
      <c r="BF2" s="18"/>
      <c r="BG2" s="18"/>
      <c r="BH2" s="18"/>
      <c r="BI2" s="26" t="s">
        <v>46</v>
      </c>
      <c r="BJ2" s="26" t="s">
        <v>47</v>
      </c>
      <c r="BK2" s="87" t="s">
        <v>145</v>
      </c>
      <c r="BL2" s="18"/>
      <c r="BM2" s="18"/>
      <c r="BN2" s="18"/>
      <c r="BO2" s="87" t="s">
        <v>161</v>
      </c>
      <c r="BP2" s="18"/>
      <c r="BQ2" s="18"/>
      <c r="BR2" s="18"/>
      <c r="BS2" s="26" t="s">
        <v>46</v>
      </c>
      <c r="BT2" s="26" t="s">
        <v>47</v>
      </c>
      <c r="BU2" s="270" t="s">
        <v>176</v>
      </c>
      <c r="BV2" s="87" t="s">
        <v>162</v>
      </c>
      <c r="BW2" s="18"/>
      <c r="BX2" s="18"/>
      <c r="BY2" s="18"/>
      <c r="BZ2" s="87" t="s">
        <v>227</v>
      </c>
      <c r="CA2" s="18"/>
      <c r="CB2" s="18"/>
      <c r="CC2" s="18"/>
      <c r="CD2" s="26" t="s">
        <v>46</v>
      </c>
      <c r="CE2" s="26" t="s">
        <v>47</v>
      </c>
      <c r="CF2" s="87" t="s">
        <v>146</v>
      </c>
      <c r="CG2" s="18"/>
      <c r="CH2" s="18"/>
      <c r="CI2" s="18"/>
      <c r="CJ2" s="119" t="s">
        <v>22</v>
      </c>
      <c r="CK2" s="109"/>
      <c r="CL2" s="109"/>
      <c r="CM2" s="109"/>
      <c r="CN2" s="26" t="s">
        <v>46</v>
      </c>
      <c r="CO2" s="26" t="s">
        <v>47</v>
      </c>
      <c r="CP2" s="85" t="s">
        <v>164</v>
      </c>
      <c r="CQ2" s="12"/>
      <c r="CR2" s="12"/>
      <c r="CS2" s="12"/>
      <c r="CT2" s="85" t="s">
        <v>23</v>
      </c>
      <c r="CU2" s="12"/>
      <c r="CV2" s="12"/>
      <c r="CW2" s="12"/>
      <c r="CX2" s="86" t="s">
        <v>46</v>
      </c>
      <c r="CY2" s="86" t="s">
        <v>47</v>
      </c>
      <c r="CZ2" s="87" t="s">
        <v>24</v>
      </c>
      <c r="DA2" s="18"/>
      <c r="DB2" s="18"/>
      <c r="DC2" s="18"/>
      <c r="DD2" s="87" t="s">
        <v>25</v>
      </c>
      <c r="DE2" s="18"/>
      <c r="DF2" s="18"/>
      <c r="DG2" s="18"/>
      <c r="DH2" s="135" t="s">
        <v>46</v>
      </c>
      <c r="DI2" s="135" t="s">
        <v>180</v>
      </c>
      <c r="DJ2" s="135" t="s">
        <v>181</v>
      </c>
      <c r="DK2" s="12" t="s">
        <v>138</v>
      </c>
      <c r="DL2" s="12"/>
      <c r="DM2" s="12"/>
      <c r="DN2" s="12"/>
      <c r="DO2" s="18" t="s">
        <v>139</v>
      </c>
      <c r="DP2" s="18"/>
      <c r="DQ2" s="18"/>
      <c r="DR2" s="18"/>
      <c r="DS2" s="135" t="s">
        <v>46</v>
      </c>
      <c r="DT2" s="135" t="s">
        <v>180</v>
      </c>
      <c r="DU2" s="135" t="s">
        <v>181</v>
      </c>
      <c r="DV2" s="18" t="s">
        <v>140</v>
      </c>
      <c r="DW2" s="18"/>
      <c r="DX2" s="18"/>
      <c r="DY2" s="18"/>
      <c r="DZ2" s="85" t="s">
        <v>143</v>
      </c>
      <c r="EA2" s="12"/>
      <c r="EB2" s="12"/>
      <c r="EC2" s="12"/>
      <c r="ED2" s="135" t="s">
        <v>46</v>
      </c>
      <c r="EE2" s="135" t="s">
        <v>180</v>
      </c>
      <c r="EF2" s="135" t="s">
        <v>181</v>
      </c>
      <c r="EG2" s="87" t="s">
        <v>146</v>
      </c>
      <c r="EH2" s="18"/>
      <c r="EI2" s="18"/>
      <c r="EJ2" s="18"/>
      <c r="EK2" s="85" t="s">
        <v>23</v>
      </c>
      <c r="EL2" s="12"/>
      <c r="EM2" s="12"/>
      <c r="EN2" s="12"/>
    </row>
    <row r="3" spans="1:144" ht="12.75">
      <c r="A3" s="69" t="s">
        <v>43</v>
      </c>
      <c r="B3" s="71" t="s">
        <v>48</v>
      </c>
      <c r="C3" s="44" t="s">
        <v>26</v>
      </c>
      <c r="D3" s="44"/>
      <c r="E3" s="44"/>
      <c r="F3" s="44"/>
      <c r="G3" s="44" t="s">
        <v>27</v>
      </c>
      <c r="H3" s="44"/>
      <c r="I3" s="44"/>
      <c r="J3" s="44"/>
      <c r="K3" s="26" t="s">
        <v>43</v>
      </c>
      <c r="L3" s="26" t="s">
        <v>48</v>
      </c>
      <c r="M3" s="72" t="s">
        <v>28</v>
      </c>
      <c r="N3" s="73"/>
      <c r="O3" s="73"/>
      <c r="P3" s="44"/>
      <c r="Q3" s="107" t="s">
        <v>156</v>
      </c>
      <c r="R3" s="108"/>
      <c r="S3" s="108"/>
      <c r="T3" s="109"/>
      <c r="U3" s="26" t="s">
        <v>43</v>
      </c>
      <c r="V3" s="26" t="s">
        <v>48</v>
      </c>
      <c r="W3" s="85" t="s">
        <v>217</v>
      </c>
      <c r="X3" s="12"/>
      <c r="Y3" s="12"/>
      <c r="Z3" s="12"/>
      <c r="AA3" s="88" t="s">
        <v>29</v>
      </c>
      <c r="AB3" s="88"/>
      <c r="AC3" s="88"/>
      <c r="AD3" s="88"/>
      <c r="AE3" s="26" t="s">
        <v>43</v>
      </c>
      <c r="AF3" s="26" t="s">
        <v>48</v>
      </c>
      <c r="AG3" s="87" t="s">
        <v>32</v>
      </c>
      <c r="AH3" s="18"/>
      <c r="AI3" s="18"/>
      <c r="AJ3" s="18"/>
      <c r="AK3" s="229" t="s">
        <v>228</v>
      </c>
      <c r="AL3" s="230"/>
      <c r="AM3" s="230"/>
      <c r="AN3" s="230"/>
      <c r="AO3" s="26" t="s">
        <v>43</v>
      </c>
      <c r="AP3" s="26" t="s">
        <v>48</v>
      </c>
      <c r="AQ3" s="87" t="s">
        <v>167</v>
      </c>
      <c r="AR3" s="18"/>
      <c r="AS3" s="18"/>
      <c r="AT3" s="18"/>
      <c r="AU3" s="85" t="s">
        <v>173</v>
      </c>
      <c r="AV3" s="12"/>
      <c r="AW3" s="12"/>
      <c r="AX3" s="12"/>
      <c r="AY3" s="26" t="s">
        <v>43</v>
      </c>
      <c r="AZ3" s="26" t="s">
        <v>48</v>
      </c>
      <c r="BA3" s="85" t="s">
        <v>174</v>
      </c>
      <c r="BB3" s="12"/>
      <c r="BC3" s="12"/>
      <c r="BD3" s="12"/>
      <c r="BE3" s="85" t="s">
        <v>160</v>
      </c>
      <c r="BF3" s="12"/>
      <c r="BG3" s="12"/>
      <c r="BH3" s="12"/>
      <c r="BI3" s="26" t="s">
        <v>43</v>
      </c>
      <c r="BJ3" s="26" t="s">
        <v>48</v>
      </c>
      <c r="BK3" s="85" t="s">
        <v>226</v>
      </c>
      <c r="BL3" s="12"/>
      <c r="BM3" s="12"/>
      <c r="BN3" s="12"/>
      <c r="BO3" s="85" t="s">
        <v>175</v>
      </c>
      <c r="BP3" s="12"/>
      <c r="BQ3" s="12"/>
      <c r="BR3" s="12"/>
      <c r="BS3" s="26" t="s">
        <v>43</v>
      </c>
      <c r="BT3" s="26" t="s">
        <v>48</v>
      </c>
      <c r="BU3" s="224" t="s">
        <v>225</v>
      </c>
      <c r="BV3" s="85" t="s">
        <v>177</v>
      </c>
      <c r="BW3" s="12"/>
      <c r="BX3" s="12"/>
      <c r="BY3" s="12"/>
      <c r="BZ3" s="119" t="s">
        <v>163</v>
      </c>
      <c r="CA3" s="109"/>
      <c r="CB3" s="109"/>
      <c r="CC3" s="109"/>
      <c r="CD3" s="26" t="s">
        <v>43</v>
      </c>
      <c r="CE3" s="26" t="s">
        <v>48</v>
      </c>
      <c r="CF3" s="119" t="s">
        <v>30</v>
      </c>
      <c r="CG3" s="109"/>
      <c r="CH3" s="109"/>
      <c r="CI3" s="109"/>
      <c r="CJ3" s="465" t="s">
        <v>166</v>
      </c>
      <c r="CK3" s="466"/>
      <c r="CL3" s="466"/>
      <c r="CM3" s="467"/>
      <c r="CN3" s="26" t="s">
        <v>43</v>
      </c>
      <c r="CO3" s="26" t="s">
        <v>48</v>
      </c>
      <c r="CP3" s="87" t="s">
        <v>165</v>
      </c>
      <c r="CQ3" s="18"/>
      <c r="CR3" s="18"/>
      <c r="CS3" s="18"/>
      <c r="CT3" s="87" t="s">
        <v>31</v>
      </c>
      <c r="CU3" s="18"/>
      <c r="CV3" s="18"/>
      <c r="CW3" s="18"/>
      <c r="CX3" s="86" t="s">
        <v>43</v>
      </c>
      <c r="CY3" s="86" t="s">
        <v>48</v>
      </c>
      <c r="CZ3" s="459" t="s">
        <v>168</v>
      </c>
      <c r="DA3" s="460"/>
      <c r="DB3" s="460"/>
      <c r="DC3" s="461"/>
      <c r="DD3" s="462" t="s">
        <v>229</v>
      </c>
      <c r="DE3" s="463"/>
      <c r="DF3" s="463"/>
      <c r="DG3" s="464"/>
      <c r="DH3" s="135" t="s">
        <v>43</v>
      </c>
      <c r="DI3" s="135" t="s">
        <v>182</v>
      </c>
      <c r="DJ3" s="136" t="s">
        <v>183</v>
      </c>
      <c r="DK3" s="44" t="s">
        <v>26</v>
      </c>
      <c r="DL3" s="44"/>
      <c r="DM3" s="44"/>
      <c r="DN3" s="44"/>
      <c r="DO3" s="107" t="s">
        <v>156</v>
      </c>
      <c r="DP3" s="108"/>
      <c r="DQ3" s="108"/>
      <c r="DR3" s="109"/>
      <c r="DS3" s="135" t="s">
        <v>43</v>
      </c>
      <c r="DT3" s="135" t="s">
        <v>182</v>
      </c>
      <c r="DU3" s="136" t="s">
        <v>183</v>
      </c>
      <c r="DV3" s="85" t="s">
        <v>217</v>
      </c>
      <c r="DW3" s="12"/>
      <c r="DX3" s="12"/>
      <c r="DY3" s="12"/>
      <c r="DZ3" s="87" t="s">
        <v>251</v>
      </c>
      <c r="EA3" s="18"/>
      <c r="EB3" s="18"/>
      <c r="EC3" s="18"/>
      <c r="ED3" s="135" t="s">
        <v>43</v>
      </c>
      <c r="EE3" s="135" t="s">
        <v>182</v>
      </c>
      <c r="EF3" s="136" t="s">
        <v>183</v>
      </c>
      <c r="EG3" s="119" t="s">
        <v>30</v>
      </c>
      <c r="EH3" s="109"/>
      <c r="EI3" s="109"/>
      <c r="EJ3" s="109"/>
      <c r="EK3" s="87" t="s">
        <v>31</v>
      </c>
      <c r="EL3" s="18"/>
      <c r="EM3" s="18"/>
      <c r="EN3" s="18"/>
    </row>
    <row r="4" spans="1:144" ht="12.75">
      <c r="A4" s="69" t="s">
        <v>44</v>
      </c>
      <c r="B4" s="75"/>
      <c r="C4" s="21" t="s">
        <v>154</v>
      </c>
      <c r="D4" s="21" t="s">
        <v>155</v>
      </c>
      <c r="E4" s="21" t="s">
        <v>220</v>
      </c>
      <c r="F4" s="21" t="s">
        <v>221</v>
      </c>
      <c r="G4" s="21" t="s">
        <v>154</v>
      </c>
      <c r="H4" s="21" t="s">
        <v>155</v>
      </c>
      <c r="I4" s="21" t="s">
        <v>220</v>
      </c>
      <c r="J4" s="21" t="s">
        <v>221</v>
      </c>
      <c r="K4" s="26" t="s">
        <v>44</v>
      </c>
      <c r="L4" s="27"/>
      <c r="M4" s="21" t="s">
        <v>154</v>
      </c>
      <c r="N4" s="21" t="s">
        <v>155</v>
      </c>
      <c r="O4" s="21" t="s">
        <v>220</v>
      </c>
      <c r="P4" s="21" t="s">
        <v>221</v>
      </c>
      <c r="Q4" s="21" t="s">
        <v>154</v>
      </c>
      <c r="R4" s="21" t="s">
        <v>155</v>
      </c>
      <c r="S4" s="21" t="s">
        <v>220</v>
      </c>
      <c r="T4" s="21" t="s">
        <v>221</v>
      </c>
      <c r="U4" s="26" t="s">
        <v>44</v>
      </c>
      <c r="V4" s="27"/>
      <c r="W4" s="21" t="s">
        <v>154</v>
      </c>
      <c r="X4" s="21" t="s">
        <v>155</v>
      </c>
      <c r="Y4" s="21" t="s">
        <v>220</v>
      </c>
      <c r="Z4" s="21" t="s">
        <v>221</v>
      </c>
      <c r="AA4" s="21" t="s">
        <v>154</v>
      </c>
      <c r="AB4" s="21" t="s">
        <v>155</v>
      </c>
      <c r="AC4" s="21" t="s">
        <v>220</v>
      </c>
      <c r="AD4" s="21" t="s">
        <v>221</v>
      </c>
      <c r="AE4" s="26" t="s">
        <v>44</v>
      </c>
      <c r="AF4" s="27"/>
      <c r="AG4" s="21" t="s">
        <v>154</v>
      </c>
      <c r="AH4" s="21" t="s">
        <v>155</v>
      </c>
      <c r="AI4" s="21" t="s">
        <v>220</v>
      </c>
      <c r="AJ4" s="21" t="s">
        <v>221</v>
      </c>
      <c r="AK4" s="21" t="s">
        <v>154</v>
      </c>
      <c r="AL4" s="21" t="s">
        <v>155</v>
      </c>
      <c r="AM4" s="21" t="s">
        <v>220</v>
      </c>
      <c r="AN4" s="21" t="s">
        <v>221</v>
      </c>
      <c r="AO4" s="26" t="s">
        <v>44</v>
      </c>
      <c r="AP4" s="27"/>
      <c r="AQ4" s="21" t="s">
        <v>154</v>
      </c>
      <c r="AR4" s="21" t="s">
        <v>155</v>
      </c>
      <c r="AS4" s="21" t="s">
        <v>220</v>
      </c>
      <c r="AT4" s="21" t="s">
        <v>221</v>
      </c>
      <c r="AU4" s="21" t="s">
        <v>154</v>
      </c>
      <c r="AV4" s="21" t="s">
        <v>155</v>
      </c>
      <c r="AW4" s="21" t="s">
        <v>220</v>
      </c>
      <c r="AX4" s="21" t="s">
        <v>221</v>
      </c>
      <c r="AY4" s="26" t="s">
        <v>44</v>
      </c>
      <c r="AZ4" s="27"/>
      <c r="BA4" s="21" t="s">
        <v>154</v>
      </c>
      <c r="BB4" s="21" t="s">
        <v>155</v>
      </c>
      <c r="BC4" s="21" t="s">
        <v>220</v>
      </c>
      <c r="BD4" s="21" t="s">
        <v>221</v>
      </c>
      <c r="BE4" s="21" t="s">
        <v>154</v>
      </c>
      <c r="BF4" s="21" t="s">
        <v>155</v>
      </c>
      <c r="BG4" s="21" t="s">
        <v>220</v>
      </c>
      <c r="BH4" s="21" t="s">
        <v>221</v>
      </c>
      <c r="BI4" s="26" t="s">
        <v>44</v>
      </c>
      <c r="BJ4" s="27"/>
      <c r="BK4" s="21" t="s">
        <v>154</v>
      </c>
      <c r="BL4" s="21" t="s">
        <v>155</v>
      </c>
      <c r="BM4" s="21" t="s">
        <v>220</v>
      </c>
      <c r="BN4" s="21" t="s">
        <v>221</v>
      </c>
      <c r="BO4" s="21" t="s">
        <v>154</v>
      </c>
      <c r="BP4" s="21" t="s">
        <v>155</v>
      </c>
      <c r="BQ4" s="21" t="s">
        <v>220</v>
      </c>
      <c r="BR4" s="21" t="s">
        <v>221</v>
      </c>
      <c r="BS4" s="26" t="s">
        <v>44</v>
      </c>
      <c r="BT4" s="27"/>
      <c r="BU4" s="21" t="s">
        <v>220</v>
      </c>
      <c r="BV4" s="21" t="s">
        <v>154</v>
      </c>
      <c r="BW4" s="21" t="s">
        <v>155</v>
      </c>
      <c r="BX4" s="21" t="s">
        <v>220</v>
      </c>
      <c r="BY4" s="21" t="s">
        <v>221</v>
      </c>
      <c r="BZ4" s="195" t="s">
        <v>154</v>
      </c>
      <c r="CA4" s="195" t="s">
        <v>155</v>
      </c>
      <c r="CB4" s="195" t="s">
        <v>220</v>
      </c>
      <c r="CC4" s="195" t="s">
        <v>221</v>
      </c>
      <c r="CD4" s="26" t="s">
        <v>44</v>
      </c>
      <c r="CE4" s="27"/>
      <c r="CF4" s="21" t="s">
        <v>154</v>
      </c>
      <c r="CG4" s="21" t="s">
        <v>155</v>
      </c>
      <c r="CH4" s="21" t="s">
        <v>220</v>
      </c>
      <c r="CI4" s="21" t="s">
        <v>221</v>
      </c>
      <c r="CJ4" s="21" t="s">
        <v>154</v>
      </c>
      <c r="CK4" s="21" t="s">
        <v>155</v>
      </c>
      <c r="CL4" s="21" t="s">
        <v>220</v>
      </c>
      <c r="CM4" s="21" t="s">
        <v>221</v>
      </c>
      <c r="CN4" s="26" t="s">
        <v>44</v>
      </c>
      <c r="CO4" s="27"/>
      <c r="CP4" s="21" t="s">
        <v>154</v>
      </c>
      <c r="CQ4" s="21" t="s">
        <v>155</v>
      </c>
      <c r="CR4" s="21" t="s">
        <v>220</v>
      </c>
      <c r="CS4" s="21" t="s">
        <v>221</v>
      </c>
      <c r="CT4" s="21" t="s">
        <v>154</v>
      </c>
      <c r="CU4" s="21" t="s">
        <v>155</v>
      </c>
      <c r="CV4" s="21" t="s">
        <v>220</v>
      </c>
      <c r="CW4" s="21" t="s">
        <v>221</v>
      </c>
      <c r="CX4" s="86" t="s">
        <v>44</v>
      </c>
      <c r="CY4" s="89"/>
      <c r="CZ4" s="21" t="s">
        <v>154</v>
      </c>
      <c r="DA4" s="21" t="s">
        <v>155</v>
      </c>
      <c r="DB4" s="21" t="s">
        <v>220</v>
      </c>
      <c r="DC4" s="21" t="s">
        <v>221</v>
      </c>
      <c r="DD4" s="21" t="s">
        <v>154</v>
      </c>
      <c r="DE4" s="21" t="s">
        <v>155</v>
      </c>
      <c r="DF4" s="21" t="s">
        <v>220</v>
      </c>
      <c r="DG4" s="21" t="s">
        <v>221</v>
      </c>
      <c r="DH4" s="135" t="s">
        <v>44</v>
      </c>
      <c r="DI4" s="135" t="s">
        <v>43</v>
      </c>
      <c r="DJ4" s="136" t="s">
        <v>212</v>
      </c>
      <c r="DK4" s="21" t="s">
        <v>154</v>
      </c>
      <c r="DL4" s="21" t="s">
        <v>155</v>
      </c>
      <c r="DM4" s="21" t="s">
        <v>220</v>
      </c>
      <c r="DN4" s="21" t="s">
        <v>221</v>
      </c>
      <c r="DO4" s="21" t="s">
        <v>154</v>
      </c>
      <c r="DP4" s="21" t="s">
        <v>155</v>
      </c>
      <c r="DQ4" s="21" t="s">
        <v>220</v>
      </c>
      <c r="DR4" s="21" t="s">
        <v>221</v>
      </c>
      <c r="DS4" s="135" t="s">
        <v>44</v>
      </c>
      <c r="DT4" s="135" t="s">
        <v>43</v>
      </c>
      <c r="DU4" s="136" t="s">
        <v>212</v>
      </c>
      <c r="DV4" s="21" t="s">
        <v>154</v>
      </c>
      <c r="DW4" s="21" t="s">
        <v>155</v>
      </c>
      <c r="DX4" s="21" t="s">
        <v>220</v>
      </c>
      <c r="DY4" s="21" t="s">
        <v>221</v>
      </c>
      <c r="DZ4" s="21" t="s">
        <v>154</v>
      </c>
      <c r="EA4" s="21" t="s">
        <v>155</v>
      </c>
      <c r="EB4" s="21" t="s">
        <v>220</v>
      </c>
      <c r="EC4" s="21" t="s">
        <v>221</v>
      </c>
      <c r="ED4" s="135" t="s">
        <v>44</v>
      </c>
      <c r="EE4" s="135" t="s">
        <v>43</v>
      </c>
      <c r="EF4" s="136" t="s">
        <v>212</v>
      </c>
      <c r="EG4" s="21" t="s">
        <v>154</v>
      </c>
      <c r="EH4" s="21" t="s">
        <v>155</v>
      </c>
      <c r="EI4" s="21" t="s">
        <v>220</v>
      </c>
      <c r="EJ4" s="21" t="s">
        <v>221</v>
      </c>
      <c r="EK4" s="21" t="s">
        <v>154</v>
      </c>
      <c r="EL4" s="21" t="s">
        <v>155</v>
      </c>
      <c r="EM4" s="21" t="s">
        <v>220</v>
      </c>
      <c r="EN4" s="21" t="s">
        <v>221</v>
      </c>
    </row>
    <row r="5" spans="1:144" ht="12.75">
      <c r="A5" s="76"/>
      <c r="B5" s="77"/>
      <c r="C5" s="22" t="s">
        <v>4</v>
      </c>
      <c r="D5" s="22" t="s">
        <v>4</v>
      </c>
      <c r="E5" s="22" t="s">
        <v>250</v>
      </c>
      <c r="F5" s="22" t="s">
        <v>222</v>
      </c>
      <c r="G5" s="22" t="s">
        <v>4</v>
      </c>
      <c r="H5" s="22" t="s">
        <v>4</v>
      </c>
      <c r="I5" s="22" t="s">
        <v>250</v>
      </c>
      <c r="J5" s="22" t="s">
        <v>222</v>
      </c>
      <c r="K5" s="28"/>
      <c r="L5" s="29"/>
      <c r="M5" s="22" t="s">
        <v>4</v>
      </c>
      <c r="N5" s="22" t="s">
        <v>4</v>
      </c>
      <c r="O5" s="22" t="s">
        <v>250</v>
      </c>
      <c r="P5" s="22" t="s">
        <v>222</v>
      </c>
      <c r="Q5" s="22" t="s">
        <v>4</v>
      </c>
      <c r="R5" s="22" t="s">
        <v>4</v>
      </c>
      <c r="S5" s="22" t="s">
        <v>250</v>
      </c>
      <c r="T5" s="22" t="s">
        <v>222</v>
      </c>
      <c r="U5" s="28"/>
      <c r="V5" s="29"/>
      <c r="W5" s="22" t="s">
        <v>4</v>
      </c>
      <c r="X5" s="22" t="s">
        <v>4</v>
      </c>
      <c r="Y5" s="22" t="s">
        <v>250</v>
      </c>
      <c r="Z5" s="22" t="s">
        <v>222</v>
      </c>
      <c r="AA5" s="22" t="s">
        <v>4</v>
      </c>
      <c r="AB5" s="22" t="s">
        <v>4</v>
      </c>
      <c r="AC5" s="22" t="s">
        <v>250</v>
      </c>
      <c r="AD5" s="22" t="s">
        <v>222</v>
      </c>
      <c r="AE5" s="28"/>
      <c r="AF5" s="29"/>
      <c r="AG5" s="22" t="s">
        <v>4</v>
      </c>
      <c r="AH5" s="22" t="s">
        <v>4</v>
      </c>
      <c r="AI5" s="22" t="s">
        <v>250</v>
      </c>
      <c r="AJ5" s="22" t="s">
        <v>222</v>
      </c>
      <c r="AK5" s="22" t="s">
        <v>4</v>
      </c>
      <c r="AL5" s="22" t="s">
        <v>4</v>
      </c>
      <c r="AM5" s="22" t="s">
        <v>249</v>
      </c>
      <c r="AN5" s="22" t="s">
        <v>222</v>
      </c>
      <c r="AO5" s="28"/>
      <c r="AP5" s="29"/>
      <c r="AQ5" s="22" t="s">
        <v>4</v>
      </c>
      <c r="AR5" s="22" t="s">
        <v>4</v>
      </c>
      <c r="AS5" s="22" t="s">
        <v>249</v>
      </c>
      <c r="AT5" s="22" t="s">
        <v>222</v>
      </c>
      <c r="AU5" s="22" t="s">
        <v>4</v>
      </c>
      <c r="AV5" s="22" t="s">
        <v>4</v>
      </c>
      <c r="AW5" s="22" t="s">
        <v>250</v>
      </c>
      <c r="AX5" s="22" t="s">
        <v>222</v>
      </c>
      <c r="AY5" s="28"/>
      <c r="AZ5" s="29"/>
      <c r="BA5" s="22" t="s">
        <v>4</v>
      </c>
      <c r="BB5" s="22" t="s">
        <v>4</v>
      </c>
      <c r="BC5" s="22" t="s">
        <v>250</v>
      </c>
      <c r="BD5" s="22" t="s">
        <v>222</v>
      </c>
      <c r="BE5" s="22" t="s">
        <v>4</v>
      </c>
      <c r="BF5" s="22" t="s">
        <v>4</v>
      </c>
      <c r="BG5" s="22" t="s">
        <v>250</v>
      </c>
      <c r="BH5" s="22" t="s">
        <v>222</v>
      </c>
      <c r="BI5" s="28"/>
      <c r="BJ5" s="29"/>
      <c r="BK5" s="22" t="s">
        <v>4</v>
      </c>
      <c r="BL5" s="22" t="s">
        <v>4</v>
      </c>
      <c r="BM5" s="22" t="s">
        <v>249</v>
      </c>
      <c r="BN5" s="22" t="s">
        <v>222</v>
      </c>
      <c r="BO5" s="22" t="s">
        <v>4</v>
      </c>
      <c r="BP5" s="22" t="s">
        <v>4</v>
      </c>
      <c r="BQ5" s="22" t="s">
        <v>250</v>
      </c>
      <c r="BR5" s="22" t="s">
        <v>222</v>
      </c>
      <c r="BS5" s="28"/>
      <c r="BT5" s="29"/>
      <c r="BU5" s="22" t="s">
        <v>249</v>
      </c>
      <c r="BV5" s="22" t="s">
        <v>4</v>
      </c>
      <c r="BW5" s="22" t="s">
        <v>4</v>
      </c>
      <c r="BX5" s="22" t="s">
        <v>250</v>
      </c>
      <c r="BY5" s="22" t="s">
        <v>222</v>
      </c>
      <c r="BZ5" s="196" t="s">
        <v>248</v>
      </c>
      <c r="CA5" s="196" t="s">
        <v>4</v>
      </c>
      <c r="CB5" s="196" t="s">
        <v>250</v>
      </c>
      <c r="CC5" s="196" t="s">
        <v>222</v>
      </c>
      <c r="CD5" s="28"/>
      <c r="CE5" s="29"/>
      <c r="CF5" s="22" t="s">
        <v>4</v>
      </c>
      <c r="CG5" s="22" t="s">
        <v>4</v>
      </c>
      <c r="CH5" s="22" t="s">
        <v>249</v>
      </c>
      <c r="CI5" s="22" t="s">
        <v>222</v>
      </c>
      <c r="CJ5" s="22" t="s">
        <v>4</v>
      </c>
      <c r="CK5" s="22" t="s">
        <v>4</v>
      </c>
      <c r="CL5" s="22" t="s">
        <v>249</v>
      </c>
      <c r="CM5" s="22" t="s">
        <v>222</v>
      </c>
      <c r="CN5" s="28"/>
      <c r="CO5" s="29"/>
      <c r="CP5" s="22" t="s">
        <v>4</v>
      </c>
      <c r="CQ5" s="22" t="s">
        <v>4</v>
      </c>
      <c r="CR5" s="22" t="s">
        <v>249</v>
      </c>
      <c r="CS5" s="22" t="s">
        <v>222</v>
      </c>
      <c r="CT5" s="22" t="s">
        <v>4</v>
      </c>
      <c r="CU5" s="22" t="s">
        <v>4</v>
      </c>
      <c r="CV5" s="22" t="s">
        <v>249</v>
      </c>
      <c r="CW5" s="22" t="s">
        <v>222</v>
      </c>
      <c r="CX5" s="91"/>
      <c r="CY5" s="90"/>
      <c r="CZ5" s="22" t="s">
        <v>4</v>
      </c>
      <c r="DA5" s="22" t="s">
        <v>4</v>
      </c>
      <c r="DB5" s="22" t="s">
        <v>249</v>
      </c>
      <c r="DC5" s="22" t="s">
        <v>222</v>
      </c>
      <c r="DD5" s="22" t="s">
        <v>4</v>
      </c>
      <c r="DE5" s="22" t="s">
        <v>4</v>
      </c>
      <c r="DF5" s="22" t="s">
        <v>249</v>
      </c>
      <c r="DG5" s="22" t="s">
        <v>222</v>
      </c>
      <c r="DH5" s="137"/>
      <c r="DI5" s="137"/>
      <c r="DJ5" s="138"/>
      <c r="DK5" s="22" t="s">
        <v>4</v>
      </c>
      <c r="DL5" s="22" t="s">
        <v>4</v>
      </c>
      <c r="DM5" s="22" t="s">
        <v>249</v>
      </c>
      <c r="DN5" s="22" t="s">
        <v>222</v>
      </c>
      <c r="DO5" s="22" t="s">
        <v>4</v>
      </c>
      <c r="DP5" s="22" t="s">
        <v>4</v>
      </c>
      <c r="DQ5" s="22" t="s">
        <v>249</v>
      </c>
      <c r="DR5" s="22" t="s">
        <v>222</v>
      </c>
      <c r="DS5" s="137"/>
      <c r="DT5" s="137"/>
      <c r="DU5" s="138"/>
      <c r="DV5" s="22" t="s">
        <v>4</v>
      </c>
      <c r="DW5" s="22" t="s">
        <v>4</v>
      </c>
      <c r="DX5" s="22" t="s">
        <v>249</v>
      </c>
      <c r="DY5" s="22" t="s">
        <v>222</v>
      </c>
      <c r="DZ5" s="22" t="s">
        <v>4</v>
      </c>
      <c r="EA5" s="22" t="s">
        <v>4</v>
      </c>
      <c r="EB5" s="22" t="s">
        <v>249</v>
      </c>
      <c r="EC5" s="22" t="s">
        <v>222</v>
      </c>
      <c r="ED5" s="137"/>
      <c r="EE5" s="137"/>
      <c r="EF5" s="138"/>
      <c r="EG5" s="22" t="s">
        <v>4</v>
      </c>
      <c r="EH5" s="22" t="s">
        <v>4</v>
      </c>
      <c r="EI5" s="22" t="s">
        <v>249</v>
      </c>
      <c r="EJ5" s="22" t="s">
        <v>222</v>
      </c>
      <c r="EK5" s="22" t="s">
        <v>4</v>
      </c>
      <c r="EL5" s="22" t="s">
        <v>4</v>
      </c>
      <c r="EM5" s="22" t="s">
        <v>249</v>
      </c>
      <c r="EN5" s="22" t="s">
        <v>222</v>
      </c>
    </row>
    <row r="6" spans="1:144" ht="12.75">
      <c r="A6" s="30" t="s">
        <v>35</v>
      </c>
      <c r="B6" s="30" t="s">
        <v>49</v>
      </c>
      <c r="C6" s="124">
        <v>157400</v>
      </c>
      <c r="D6" s="1">
        <v>164954</v>
      </c>
      <c r="E6" s="1">
        <v>164955</v>
      </c>
      <c r="F6" s="181">
        <f>E6/D6*100</f>
        <v>100.00060622961553</v>
      </c>
      <c r="G6" s="124">
        <v>0</v>
      </c>
      <c r="H6" s="1">
        <v>0</v>
      </c>
      <c r="I6" s="1">
        <v>0</v>
      </c>
      <c r="J6" s="249">
        <v>0</v>
      </c>
      <c r="K6" s="4" t="s">
        <v>35</v>
      </c>
      <c r="L6" s="30" t="s">
        <v>49</v>
      </c>
      <c r="M6" s="124">
        <v>0</v>
      </c>
      <c r="N6" s="1">
        <v>0</v>
      </c>
      <c r="O6" s="1">
        <v>0</v>
      </c>
      <c r="P6" s="249">
        <v>0</v>
      </c>
      <c r="Q6" s="124">
        <v>0</v>
      </c>
      <c r="R6" s="1">
        <v>0</v>
      </c>
      <c r="S6" s="1">
        <v>0</v>
      </c>
      <c r="T6" s="249">
        <v>0</v>
      </c>
      <c r="U6" s="4" t="s">
        <v>35</v>
      </c>
      <c r="V6" s="30" t="s">
        <v>49</v>
      </c>
      <c r="W6" s="124">
        <v>552895</v>
      </c>
      <c r="X6" s="1">
        <v>630603</v>
      </c>
      <c r="Y6" s="1">
        <v>638014</v>
      </c>
      <c r="Z6" s="181">
        <f>Y6/X6*100</f>
        <v>101.17522434875825</v>
      </c>
      <c r="AA6" s="124">
        <v>10860</v>
      </c>
      <c r="AB6" s="1">
        <v>30012</v>
      </c>
      <c r="AC6" s="19">
        <f>AB6</f>
        <v>30012</v>
      </c>
      <c r="AD6" s="181">
        <f aca="true" t="shared" si="0" ref="AD6:AD11">AC6/AB6*100</f>
        <v>100</v>
      </c>
      <c r="AE6" s="4" t="s">
        <v>35</v>
      </c>
      <c r="AF6" s="30" t="s">
        <v>49</v>
      </c>
      <c r="AG6" s="49">
        <f>W6-AA6</f>
        <v>542035</v>
      </c>
      <c r="AH6" s="1">
        <v>600591</v>
      </c>
      <c r="AI6" s="49">
        <f>Y6-AC6</f>
        <v>608002</v>
      </c>
      <c r="AJ6" s="181">
        <f>AI6/AH6*100</f>
        <v>101.23395122471032</v>
      </c>
      <c r="AK6" s="49">
        <f aca="true" t="shared" si="1" ref="AK6:AM7">AQ6+BK6</f>
        <v>0</v>
      </c>
      <c r="AL6" s="49">
        <f t="shared" si="1"/>
        <v>60939</v>
      </c>
      <c r="AM6" s="49">
        <f t="shared" si="1"/>
        <v>60939</v>
      </c>
      <c r="AN6" s="181">
        <f>AM6/AL6*100</f>
        <v>100</v>
      </c>
      <c r="AO6" s="4" t="s">
        <v>35</v>
      </c>
      <c r="AP6" s="30" t="s">
        <v>49</v>
      </c>
      <c r="AQ6" s="49">
        <f aca="true" t="shared" si="2" ref="AQ6:AS7">AU6+BA6+BE6</f>
        <v>0</v>
      </c>
      <c r="AR6" s="49">
        <f t="shared" si="2"/>
        <v>0</v>
      </c>
      <c r="AS6" s="49">
        <f t="shared" si="2"/>
        <v>0</v>
      </c>
      <c r="AT6" s="249">
        <v>0</v>
      </c>
      <c r="AU6" s="124">
        <v>0</v>
      </c>
      <c r="AV6" s="1">
        <v>0</v>
      </c>
      <c r="AW6" s="1">
        <v>0</v>
      </c>
      <c r="AX6" s="249">
        <v>0</v>
      </c>
      <c r="AY6" s="4" t="s">
        <v>35</v>
      </c>
      <c r="AZ6" s="30" t="s">
        <v>49</v>
      </c>
      <c r="BA6" s="124">
        <v>0</v>
      </c>
      <c r="BB6" s="1">
        <v>0</v>
      </c>
      <c r="BC6" s="1">
        <v>0</v>
      </c>
      <c r="BD6" s="249">
        <v>0</v>
      </c>
      <c r="BE6" s="124">
        <v>0</v>
      </c>
      <c r="BF6" s="1">
        <v>0</v>
      </c>
      <c r="BG6" s="1">
        <v>0</v>
      </c>
      <c r="BH6" s="249">
        <v>0</v>
      </c>
      <c r="BI6" s="4" t="s">
        <v>35</v>
      </c>
      <c r="BJ6" s="30" t="s">
        <v>49</v>
      </c>
      <c r="BK6" s="49">
        <f>BO6+BV6+BZ6</f>
        <v>0</v>
      </c>
      <c r="BL6" s="49">
        <f>BP6+BW6+CA6</f>
        <v>60939</v>
      </c>
      <c r="BM6" s="19">
        <f>BQ6+BU6+BX6+CB6</f>
        <v>60939</v>
      </c>
      <c r="BN6" s="181">
        <f>BM6/BL6*100</f>
        <v>100</v>
      </c>
      <c r="BO6" s="124">
        <v>0</v>
      </c>
      <c r="BP6" s="1">
        <v>0</v>
      </c>
      <c r="BQ6" s="1">
        <v>0</v>
      </c>
      <c r="BR6" s="249">
        <v>0</v>
      </c>
      <c r="BS6" s="4" t="s">
        <v>35</v>
      </c>
      <c r="BT6" s="30" t="s">
        <v>49</v>
      </c>
      <c r="BU6" s="30">
        <v>0</v>
      </c>
      <c r="BV6" s="124">
        <v>0</v>
      </c>
      <c r="BW6" s="1">
        <v>60939</v>
      </c>
      <c r="BX6" s="1">
        <v>60939</v>
      </c>
      <c r="BY6" s="181">
        <f>BX6/BW6*100</f>
        <v>100</v>
      </c>
      <c r="BZ6" s="124">
        <v>0</v>
      </c>
      <c r="CA6" s="1">
        <v>0</v>
      </c>
      <c r="CB6" s="1">
        <v>0</v>
      </c>
      <c r="CC6" s="249">
        <v>0</v>
      </c>
      <c r="CD6" s="4" t="s">
        <v>35</v>
      </c>
      <c r="CE6" s="30" t="s">
        <v>49</v>
      </c>
      <c r="CF6" s="124">
        <v>4481</v>
      </c>
      <c r="CG6" s="1">
        <v>5458</v>
      </c>
      <c r="CH6" s="1">
        <v>6105</v>
      </c>
      <c r="CI6" s="181">
        <f>CH6/CG6*100</f>
        <v>111.85415903261269</v>
      </c>
      <c r="CJ6" s="124">
        <v>0</v>
      </c>
      <c r="CK6" s="1">
        <v>2581</v>
      </c>
      <c r="CL6" s="1">
        <v>2581</v>
      </c>
      <c r="CM6" s="181">
        <f>CL6/CK6*100</f>
        <v>100</v>
      </c>
      <c r="CN6" s="4" t="s">
        <v>35</v>
      </c>
      <c r="CO6" s="30" t="s">
        <v>49</v>
      </c>
      <c r="CP6" s="49">
        <f aca="true" t="shared" si="3" ref="CP6:CR7">CF6-CJ6</f>
        <v>4481</v>
      </c>
      <c r="CQ6" s="49">
        <f t="shared" si="3"/>
        <v>2877</v>
      </c>
      <c r="CR6" s="49">
        <f t="shared" si="3"/>
        <v>3524</v>
      </c>
      <c r="CS6" s="181">
        <f>CR6/CQ6*100</f>
        <v>122.48870351060133</v>
      </c>
      <c r="CT6" s="92">
        <f aca="true" t="shared" si="4" ref="CT6:CT46">(C6+Q6+W6+AK6+CF6)</f>
        <v>714776</v>
      </c>
      <c r="CU6" s="92">
        <f aca="true" t="shared" si="5" ref="CU6:CU46">(D6+R6+X6+AL6+CG6)</f>
        <v>861954</v>
      </c>
      <c r="CV6" s="92">
        <f aca="true" t="shared" si="6" ref="CV6:CV46">(E6+S6+Y6+AM6+CH6)</f>
        <v>870013</v>
      </c>
      <c r="CW6" s="181">
        <f>CV6/CU6*100</f>
        <v>100.93496868742416</v>
      </c>
      <c r="CX6" s="4" t="s">
        <v>35</v>
      </c>
      <c r="CY6" s="30" t="s">
        <v>49</v>
      </c>
      <c r="CZ6" s="92">
        <f aca="true" t="shared" si="7" ref="CZ6:CZ46">(CT6-DD6)</f>
        <v>703916</v>
      </c>
      <c r="DA6" s="92">
        <f aca="true" t="shared" si="8" ref="DA6:DA46">(CU6-DE6)</f>
        <v>829361</v>
      </c>
      <c r="DB6" s="92">
        <f aca="true" t="shared" si="9" ref="DB6:DB46">(CV6-DF6)</f>
        <v>837420</v>
      </c>
      <c r="DC6" s="181">
        <f>DB6/DA6*100</f>
        <v>100.9717119565545</v>
      </c>
      <c r="DD6" s="92">
        <f>G6+M6+Q6+AA6+AQ6+CJ6</f>
        <v>10860</v>
      </c>
      <c r="DE6" s="92">
        <f>H6+N6+R6+AB6+AR6+CK6</f>
        <v>32593</v>
      </c>
      <c r="DF6" s="92">
        <f>I6+O6+S6+AC6+AS6+CL6</f>
        <v>32593</v>
      </c>
      <c r="DG6" s="181">
        <f>DF6/DE6*100</f>
        <v>100</v>
      </c>
      <c r="DH6" s="139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39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39"/>
      <c r="EE6" s="140"/>
      <c r="EF6" s="140"/>
      <c r="EG6" s="140"/>
      <c r="EH6" s="140"/>
      <c r="EI6" s="140"/>
      <c r="EJ6" s="140"/>
      <c r="EK6" s="140"/>
      <c r="EL6" s="140"/>
      <c r="EM6" s="140"/>
      <c r="EN6" s="140"/>
    </row>
    <row r="7" spans="1:144" ht="12.75">
      <c r="A7" s="309" t="s">
        <v>36</v>
      </c>
      <c r="B7" s="309" t="s">
        <v>50</v>
      </c>
      <c r="C7" s="315">
        <v>14046</v>
      </c>
      <c r="D7" s="315">
        <v>9711</v>
      </c>
      <c r="E7" s="315">
        <v>9711</v>
      </c>
      <c r="F7" s="316">
        <f>E7/D7*100</f>
        <v>100</v>
      </c>
      <c r="G7" s="315">
        <v>0</v>
      </c>
      <c r="H7" s="315">
        <v>0</v>
      </c>
      <c r="I7" s="315">
        <v>0</v>
      </c>
      <c r="J7" s="323">
        <v>0</v>
      </c>
      <c r="K7" s="315" t="s">
        <v>36</v>
      </c>
      <c r="L7" s="309" t="s">
        <v>50</v>
      </c>
      <c r="M7" s="315">
        <v>0</v>
      </c>
      <c r="N7" s="315">
        <v>6</v>
      </c>
      <c r="O7" s="315">
        <v>6</v>
      </c>
      <c r="P7" s="323">
        <v>0</v>
      </c>
      <c r="Q7" s="315">
        <v>0</v>
      </c>
      <c r="R7" s="315">
        <v>24</v>
      </c>
      <c r="S7" s="315">
        <v>24</v>
      </c>
      <c r="T7" s="316">
        <f>S7/R7*100</f>
        <v>100</v>
      </c>
      <c r="U7" s="315" t="s">
        <v>36</v>
      </c>
      <c r="V7" s="309" t="s">
        <v>50</v>
      </c>
      <c r="W7" s="315">
        <v>48941</v>
      </c>
      <c r="X7" s="315">
        <v>24629</v>
      </c>
      <c r="Y7" s="315">
        <v>24629</v>
      </c>
      <c r="Z7" s="316">
        <f>Y7/X7*100</f>
        <v>100</v>
      </c>
      <c r="AA7" s="315">
        <v>1105</v>
      </c>
      <c r="AB7" s="315">
        <v>646</v>
      </c>
      <c r="AC7" s="308">
        <f>AB7</f>
        <v>646</v>
      </c>
      <c r="AD7" s="316">
        <f t="shared" si="0"/>
        <v>100</v>
      </c>
      <c r="AE7" s="315" t="s">
        <v>36</v>
      </c>
      <c r="AF7" s="309" t="s">
        <v>50</v>
      </c>
      <c r="AG7" s="308">
        <f>W7-AA7</f>
        <v>47836</v>
      </c>
      <c r="AH7" s="315">
        <v>23983</v>
      </c>
      <c r="AI7" s="289">
        <f aca="true" t="shared" si="10" ref="AI7:AI46">Y7-AC7</f>
        <v>23983</v>
      </c>
      <c r="AJ7" s="316">
        <f>AI7/AH7*100</f>
        <v>100</v>
      </c>
      <c r="AK7" s="308">
        <f t="shared" si="1"/>
        <v>206575</v>
      </c>
      <c r="AL7" s="308">
        <f t="shared" si="1"/>
        <v>93097</v>
      </c>
      <c r="AM7" s="308">
        <f t="shared" si="1"/>
        <v>93097</v>
      </c>
      <c r="AN7" s="316">
        <f>AM7/AL7*100</f>
        <v>100</v>
      </c>
      <c r="AO7" s="315" t="s">
        <v>36</v>
      </c>
      <c r="AP7" s="309" t="s">
        <v>50</v>
      </c>
      <c r="AQ7" s="308">
        <f t="shared" si="2"/>
        <v>0</v>
      </c>
      <c r="AR7" s="308">
        <f t="shared" si="2"/>
        <v>1697</v>
      </c>
      <c r="AS7" s="308">
        <f t="shared" si="2"/>
        <v>1697</v>
      </c>
      <c r="AT7" s="316">
        <f>AS7/AR7*100</f>
        <v>100</v>
      </c>
      <c r="AU7" s="315">
        <v>0</v>
      </c>
      <c r="AV7" s="315">
        <v>1697</v>
      </c>
      <c r="AW7" s="315">
        <v>1697</v>
      </c>
      <c r="AX7" s="316">
        <f>AW7/AV7*100</f>
        <v>100</v>
      </c>
      <c r="AY7" s="315" t="s">
        <v>36</v>
      </c>
      <c r="AZ7" s="309" t="s">
        <v>50</v>
      </c>
      <c r="BA7" s="315">
        <v>0</v>
      </c>
      <c r="BB7" s="315">
        <v>0</v>
      </c>
      <c r="BC7" s="315">
        <v>0</v>
      </c>
      <c r="BD7" s="323">
        <v>0</v>
      </c>
      <c r="BE7" s="315">
        <v>0</v>
      </c>
      <c r="BF7" s="315">
        <v>0</v>
      </c>
      <c r="BG7" s="315">
        <v>0</v>
      </c>
      <c r="BH7" s="323">
        <v>0</v>
      </c>
      <c r="BI7" s="315" t="s">
        <v>36</v>
      </c>
      <c r="BJ7" s="309" t="s">
        <v>50</v>
      </c>
      <c r="BK7" s="308">
        <f>BO7+BV7+BZ7</f>
        <v>206575</v>
      </c>
      <c r="BL7" s="308">
        <f>BP7+BW7+CA7</f>
        <v>91400</v>
      </c>
      <c r="BM7" s="308">
        <f>BQ7+BU7+BX7+CB7</f>
        <v>91400</v>
      </c>
      <c r="BN7" s="316">
        <f>BM7/BL7*100</f>
        <v>100</v>
      </c>
      <c r="BO7" s="315">
        <v>201071</v>
      </c>
      <c r="BP7" s="315">
        <v>87317</v>
      </c>
      <c r="BQ7" s="315">
        <v>87317</v>
      </c>
      <c r="BR7" s="316">
        <f>BQ7/BP7*100</f>
        <v>100</v>
      </c>
      <c r="BS7" s="315" t="s">
        <v>36</v>
      </c>
      <c r="BT7" s="309" t="s">
        <v>50</v>
      </c>
      <c r="BU7" s="309">
        <v>0</v>
      </c>
      <c r="BV7" s="315">
        <v>5504</v>
      </c>
      <c r="BW7" s="315">
        <v>4083</v>
      </c>
      <c r="BX7" s="315">
        <v>4083</v>
      </c>
      <c r="BY7" s="316">
        <f>BX7/BW7*100</f>
        <v>100</v>
      </c>
      <c r="BZ7" s="315">
        <v>0</v>
      </c>
      <c r="CA7" s="315">
        <v>0</v>
      </c>
      <c r="CB7" s="315">
        <v>0</v>
      </c>
      <c r="CC7" s="323">
        <v>0</v>
      </c>
      <c r="CD7" s="315" t="s">
        <v>36</v>
      </c>
      <c r="CE7" s="309" t="s">
        <v>50</v>
      </c>
      <c r="CF7" s="315">
        <v>12085</v>
      </c>
      <c r="CG7" s="315">
        <v>11629</v>
      </c>
      <c r="CH7" s="315">
        <v>12085</v>
      </c>
      <c r="CI7" s="316">
        <f>CH7/CG7*100</f>
        <v>103.921231404248</v>
      </c>
      <c r="CJ7" s="315">
        <v>0</v>
      </c>
      <c r="CK7" s="315">
        <v>0</v>
      </c>
      <c r="CL7" s="315">
        <v>0</v>
      </c>
      <c r="CM7" s="323">
        <v>0</v>
      </c>
      <c r="CN7" s="315" t="s">
        <v>36</v>
      </c>
      <c r="CO7" s="309" t="s">
        <v>50</v>
      </c>
      <c r="CP7" s="308">
        <f t="shared" si="3"/>
        <v>12085</v>
      </c>
      <c r="CQ7" s="308">
        <f t="shared" si="3"/>
        <v>11629</v>
      </c>
      <c r="CR7" s="308">
        <f t="shared" si="3"/>
        <v>12085</v>
      </c>
      <c r="CS7" s="316">
        <f>CR7/CQ7*100</f>
        <v>103.921231404248</v>
      </c>
      <c r="CT7" s="370">
        <f t="shared" si="4"/>
        <v>281647</v>
      </c>
      <c r="CU7" s="370">
        <f t="shared" si="5"/>
        <v>139090</v>
      </c>
      <c r="CV7" s="370">
        <f t="shared" si="6"/>
        <v>139546</v>
      </c>
      <c r="CW7" s="316">
        <f>CV7/CU7*100</f>
        <v>100.32784528003451</v>
      </c>
      <c r="CX7" s="315" t="s">
        <v>36</v>
      </c>
      <c r="CY7" s="309" t="s">
        <v>50</v>
      </c>
      <c r="CZ7" s="370">
        <f t="shared" si="7"/>
        <v>280542</v>
      </c>
      <c r="DA7" s="370">
        <f t="shared" si="8"/>
        <v>136717</v>
      </c>
      <c r="DB7" s="370">
        <f t="shared" si="9"/>
        <v>137173</v>
      </c>
      <c r="DC7" s="316">
        <f>DB7/DA7*100</f>
        <v>100.33353569782837</v>
      </c>
      <c r="DD7" s="370">
        <f aca="true" t="shared" si="11" ref="DD7:DE46">G7+M7+Q7+AA7+AQ7+CJ7</f>
        <v>1105</v>
      </c>
      <c r="DE7" s="370">
        <f t="shared" si="11"/>
        <v>2373</v>
      </c>
      <c r="DF7" s="370">
        <f aca="true" t="shared" si="12" ref="DF7:DF46">I7+O7+S7+AC7+AS7+CL7</f>
        <v>2373</v>
      </c>
      <c r="DG7" s="316">
        <f>DF7/DE7*100</f>
        <v>100</v>
      </c>
      <c r="DH7" s="135">
        <v>1</v>
      </c>
      <c r="DI7" s="135" t="s">
        <v>35</v>
      </c>
      <c r="DJ7" s="141" t="s">
        <v>185</v>
      </c>
      <c r="DK7" s="141">
        <v>78000</v>
      </c>
      <c r="DL7" s="217">
        <v>87840</v>
      </c>
      <c r="DM7" s="217">
        <v>87840</v>
      </c>
      <c r="DN7" s="212">
        <f>DM7/DL7*100</f>
        <v>100</v>
      </c>
      <c r="DO7" s="141">
        <v>0</v>
      </c>
      <c r="DP7" s="217">
        <v>0</v>
      </c>
      <c r="DQ7" s="217">
        <v>0</v>
      </c>
      <c r="DR7" s="260">
        <v>0</v>
      </c>
      <c r="DS7" s="135">
        <v>1</v>
      </c>
      <c r="DT7" s="135" t="s">
        <v>35</v>
      </c>
      <c r="DU7" s="141" t="s">
        <v>185</v>
      </c>
      <c r="DV7" s="141">
        <v>105379</v>
      </c>
      <c r="DW7" s="217">
        <v>113598</v>
      </c>
      <c r="DX7" s="217">
        <v>110512</v>
      </c>
      <c r="DY7" s="212">
        <f>DX7/DW7*100</f>
        <v>97.28340287681121</v>
      </c>
      <c r="DZ7" s="141">
        <v>0</v>
      </c>
      <c r="EA7" s="217">
        <v>0</v>
      </c>
      <c r="EB7" s="217">
        <v>0</v>
      </c>
      <c r="EC7" s="260">
        <v>0</v>
      </c>
      <c r="ED7" s="135">
        <v>1</v>
      </c>
      <c r="EE7" s="135" t="s">
        <v>35</v>
      </c>
      <c r="EF7" s="141" t="s">
        <v>185</v>
      </c>
      <c r="EG7" s="141">
        <v>4481</v>
      </c>
      <c r="EH7" s="217">
        <v>3415</v>
      </c>
      <c r="EI7" s="217">
        <v>3415</v>
      </c>
      <c r="EJ7" s="212">
        <f>EI7/EH7*100</f>
        <v>100</v>
      </c>
      <c r="EK7" s="142">
        <f aca="true" t="shared" si="13" ref="EK7:EM8">DK7+DO7+DV7+DZ7+EG7</f>
        <v>187860</v>
      </c>
      <c r="EL7" s="142">
        <f t="shared" si="13"/>
        <v>204853</v>
      </c>
      <c r="EM7" s="142">
        <f t="shared" si="13"/>
        <v>201767</v>
      </c>
      <c r="EN7" s="212">
        <f>EM7/EL7*100</f>
        <v>98.49355391427024</v>
      </c>
    </row>
    <row r="8" spans="1:144" ht="12.75">
      <c r="A8" s="309" t="s">
        <v>37</v>
      </c>
      <c r="B8" s="309" t="s">
        <v>51</v>
      </c>
      <c r="C8" s="315">
        <v>18304</v>
      </c>
      <c r="D8" s="315">
        <v>18065</v>
      </c>
      <c r="E8" s="315">
        <v>18065</v>
      </c>
      <c r="F8" s="316">
        <f aca="true" t="shared" si="14" ref="F8:F49">E8/D8*100</f>
        <v>100</v>
      </c>
      <c r="G8" s="315">
        <v>0</v>
      </c>
      <c r="H8" s="315">
        <v>0</v>
      </c>
      <c r="I8" s="315">
        <v>0</v>
      </c>
      <c r="J8" s="323">
        <v>0</v>
      </c>
      <c r="K8" s="315" t="s">
        <v>37</v>
      </c>
      <c r="L8" s="309" t="s">
        <v>51</v>
      </c>
      <c r="M8" s="315">
        <v>0</v>
      </c>
      <c r="N8" s="315">
        <v>0</v>
      </c>
      <c r="O8" s="315">
        <v>0</v>
      </c>
      <c r="P8" s="323">
        <v>0</v>
      </c>
      <c r="Q8" s="315">
        <v>0</v>
      </c>
      <c r="R8" s="315">
        <v>0</v>
      </c>
      <c r="S8" s="315">
        <v>0</v>
      </c>
      <c r="T8" s="323">
        <v>0</v>
      </c>
      <c r="U8" s="315" t="s">
        <v>37</v>
      </c>
      <c r="V8" s="309" t="s">
        <v>51</v>
      </c>
      <c r="W8" s="315">
        <v>178413</v>
      </c>
      <c r="X8" s="315">
        <v>184669</v>
      </c>
      <c r="Y8" s="315">
        <v>182986</v>
      </c>
      <c r="Z8" s="316">
        <f aca="true" t="shared" si="15" ref="Z8:Z48">Y8/X8*100</f>
        <v>99.08863967422793</v>
      </c>
      <c r="AA8" s="315">
        <v>1150</v>
      </c>
      <c r="AB8" s="315">
        <v>402</v>
      </c>
      <c r="AC8" s="308">
        <f aca="true" t="shared" si="16" ref="AC8:AC46">AB8</f>
        <v>402</v>
      </c>
      <c r="AD8" s="316">
        <f t="shared" si="0"/>
        <v>100</v>
      </c>
      <c r="AE8" s="315" t="s">
        <v>37</v>
      </c>
      <c r="AF8" s="309" t="s">
        <v>51</v>
      </c>
      <c r="AG8" s="308">
        <f aca="true" t="shared" si="17" ref="AG8:AG46">W8-AA8</f>
        <v>177263</v>
      </c>
      <c r="AH8" s="315">
        <v>184267</v>
      </c>
      <c r="AI8" s="289">
        <f t="shared" si="10"/>
        <v>182584</v>
      </c>
      <c r="AJ8" s="316">
        <f aca="true" t="shared" si="18" ref="AJ8:AJ48">AI8/AH8*100</f>
        <v>99.08665143514574</v>
      </c>
      <c r="AK8" s="308">
        <f aca="true" t="shared" si="19" ref="AK8:AK46">AQ8+BK8</f>
        <v>0</v>
      </c>
      <c r="AL8" s="308">
        <f aca="true" t="shared" si="20" ref="AL8:AL46">AR8+BL8</f>
        <v>0</v>
      </c>
      <c r="AM8" s="308">
        <f aca="true" t="shared" si="21" ref="AM8:AM46">AS8+BM8</f>
        <v>3299</v>
      </c>
      <c r="AN8" s="323">
        <v>0</v>
      </c>
      <c r="AO8" s="315" t="s">
        <v>37</v>
      </c>
      <c r="AP8" s="309" t="s">
        <v>51</v>
      </c>
      <c r="AQ8" s="308">
        <f aca="true" t="shared" si="22" ref="AQ8:AQ46">AU8+BA8+BE8</f>
        <v>0</v>
      </c>
      <c r="AR8" s="308">
        <f aca="true" t="shared" si="23" ref="AR8:AR46">AV8+BB8+BF8</f>
        <v>0</v>
      </c>
      <c r="AS8" s="308">
        <f aca="true" t="shared" si="24" ref="AS8:AS46">AW8+BC8+BG8</f>
        <v>0</v>
      </c>
      <c r="AT8" s="323">
        <v>0</v>
      </c>
      <c r="AU8" s="315">
        <v>0</v>
      </c>
      <c r="AV8" s="315">
        <v>0</v>
      </c>
      <c r="AW8" s="315">
        <v>0</v>
      </c>
      <c r="AX8" s="323">
        <v>0</v>
      </c>
      <c r="AY8" s="315" t="s">
        <v>37</v>
      </c>
      <c r="AZ8" s="309" t="s">
        <v>51</v>
      </c>
      <c r="BA8" s="315">
        <v>0</v>
      </c>
      <c r="BB8" s="315">
        <v>0</v>
      </c>
      <c r="BC8" s="315">
        <v>0</v>
      </c>
      <c r="BD8" s="323">
        <v>0</v>
      </c>
      <c r="BE8" s="315">
        <v>0</v>
      </c>
      <c r="BF8" s="315">
        <v>0</v>
      </c>
      <c r="BG8" s="315">
        <v>0</v>
      </c>
      <c r="BH8" s="323">
        <v>0</v>
      </c>
      <c r="BI8" s="315" t="s">
        <v>37</v>
      </c>
      <c r="BJ8" s="309" t="s">
        <v>51</v>
      </c>
      <c r="BK8" s="308">
        <f aca="true" t="shared" si="25" ref="BK8:BK46">BO8+BV8+BZ8</f>
        <v>0</v>
      </c>
      <c r="BL8" s="308">
        <f aca="true" t="shared" si="26" ref="BL8:BL46">BP8+BW8+CA8</f>
        <v>0</v>
      </c>
      <c r="BM8" s="308">
        <f aca="true" t="shared" si="27" ref="BM8:BM46">BQ8+BU8+BX8+CB8</f>
        <v>3299</v>
      </c>
      <c r="BN8" s="323">
        <v>0</v>
      </c>
      <c r="BO8" s="315">
        <v>0</v>
      </c>
      <c r="BP8" s="315">
        <v>0</v>
      </c>
      <c r="BQ8" s="315">
        <v>0</v>
      </c>
      <c r="BR8" s="323">
        <v>0</v>
      </c>
      <c r="BS8" s="315" t="s">
        <v>37</v>
      </c>
      <c r="BT8" s="309" t="s">
        <v>51</v>
      </c>
      <c r="BU8" s="309">
        <v>3299</v>
      </c>
      <c r="BV8" s="315">
        <v>0</v>
      </c>
      <c r="BW8" s="315">
        <v>0</v>
      </c>
      <c r="BX8" s="315">
        <v>0</v>
      </c>
      <c r="BY8" s="323">
        <v>0</v>
      </c>
      <c r="BZ8" s="315">
        <v>0</v>
      </c>
      <c r="CA8" s="315">
        <v>0</v>
      </c>
      <c r="CB8" s="315">
        <v>0</v>
      </c>
      <c r="CC8" s="323">
        <v>0</v>
      </c>
      <c r="CD8" s="315" t="s">
        <v>37</v>
      </c>
      <c r="CE8" s="309" t="s">
        <v>51</v>
      </c>
      <c r="CF8" s="315">
        <v>137</v>
      </c>
      <c r="CG8" s="315">
        <v>3455</v>
      </c>
      <c r="CH8" s="315">
        <v>3455</v>
      </c>
      <c r="CI8" s="316">
        <f aca="true" t="shared" si="28" ref="CI8:CI49">CH8/CG8*100</f>
        <v>100</v>
      </c>
      <c r="CJ8" s="315">
        <v>0</v>
      </c>
      <c r="CK8" s="315">
        <v>803</v>
      </c>
      <c r="CL8" s="315">
        <v>803</v>
      </c>
      <c r="CM8" s="316">
        <f aca="true" t="shared" si="29" ref="CM8:CM49">CL8/CK8*100</f>
        <v>100</v>
      </c>
      <c r="CN8" s="315" t="s">
        <v>37</v>
      </c>
      <c r="CO8" s="309" t="s">
        <v>51</v>
      </c>
      <c r="CP8" s="308">
        <f aca="true" t="shared" si="30" ref="CP8:CP46">CF8-CJ8</f>
        <v>137</v>
      </c>
      <c r="CQ8" s="308">
        <f aca="true" t="shared" si="31" ref="CQ8:CQ46">CG8-CK8</f>
        <v>2652</v>
      </c>
      <c r="CR8" s="308">
        <f aca="true" t="shared" si="32" ref="CR8:CR46">CH8-CL8</f>
        <v>2652</v>
      </c>
      <c r="CS8" s="316">
        <f aca="true" t="shared" si="33" ref="CS8:CS49">CR8/CQ8*100</f>
        <v>100</v>
      </c>
      <c r="CT8" s="370">
        <f t="shared" si="4"/>
        <v>196854</v>
      </c>
      <c r="CU8" s="370">
        <f t="shared" si="5"/>
        <v>206189</v>
      </c>
      <c r="CV8" s="370">
        <f t="shared" si="6"/>
        <v>207805</v>
      </c>
      <c r="CW8" s="316">
        <f aca="true" t="shared" si="34" ref="CW8:CW49">CV8/CU8*100</f>
        <v>100.78374695061328</v>
      </c>
      <c r="CX8" s="315" t="s">
        <v>37</v>
      </c>
      <c r="CY8" s="309" t="s">
        <v>51</v>
      </c>
      <c r="CZ8" s="370">
        <f t="shared" si="7"/>
        <v>195704</v>
      </c>
      <c r="DA8" s="370">
        <f t="shared" si="8"/>
        <v>204984</v>
      </c>
      <c r="DB8" s="370">
        <f t="shared" si="9"/>
        <v>206600</v>
      </c>
      <c r="DC8" s="316">
        <f aca="true" t="shared" si="35" ref="DC8:DC49">DB8/DA8*100</f>
        <v>100.78835421301176</v>
      </c>
      <c r="DD8" s="370">
        <f aca="true" t="shared" si="36" ref="DD8:DD46">G8+M8+Q8+AA8+AQ8+CJ8</f>
        <v>1150</v>
      </c>
      <c r="DE8" s="370">
        <f t="shared" si="11"/>
        <v>1205</v>
      </c>
      <c r="DF8" s="370">
        <f t="shared" si="12"/>
        <v>1205</v>
      </c>
      <c r="DG8" s="316">
        <f aca="true" t="shared" si="37" ref="DG8:DG49">DF8/DE8*100</f>
        <v>100</v>
      </c>
      <c r="DH8" s="135">
        <v>1</v>
      </c>
      <c r="DI8" s="135" t="s">
        <v>36</v>
      </c>
      <c r="DJ8" s="141" t="s">
        <v>186</v>
      </c>
      <c r="DK8" s="143">
        <f>(DK9-DK7)</f>
        <v>79400</v>
      </c>
      <c r="DL8" s="143">
        <f>(DL9-DL7)</f>
        <v>77114</v>
      </c>
      <c r="DM8" s="143">
        <f>(DM9-DM7)</f>
        <v>77115</v>
      </c>
      <c r="DN8" s="212">
        <f>DM8/DL8*100</f>
        <v>100.0012967813886</v>
      </c>
      <c r="DO8" s="143">
        <f>(DO9-DO7)</f>
        <v>0</v>
      </c>
      <c r="DP8" s="143">
        <f>(DP9-DP7)</f>
        <v>0</v>
      </c>
      <c r="DQ8" s="143">
        <f>(DQ9-DQ7)</f>
        <v>0</v>
      </c>
      <c r="DR8" s="260">
        <v>0</v>
      </c>
      <c r="DS8" s="135">
        <v>1</v>
      </c>
      <c r="DT8" s="135" t="s">
        <v>36</v>
      </c>
      <c r="DU8" s="141" t="s">
        <v>186</v>
      </c>
      <c r="DV8" s="143">
        <f>(DV9-DV7)</f>
        <v>447516</v>
      </c>
      <c r="DW8" s="143">
        <f>(DW9-DW7)</f>
        <v>517005</v>
      </c>
      <c r="DX8" s="143">
        <f>(DX9-DX7)</f>
        <v>527502</v>
      </c>
      <c r="DY8" s="212">
        <f>DX8/DW8*100</f>
        <v>102.03034786897611</v>
      </c>
      <c r="DZ8" s="143">
        <f>(DZ9-DZ7)</f>
        <v>0</v>
      </c>
      <c r="EA8" s="143">
        <f>(EA9-EA7)</f>
        <v>60939</v>
      </c>
      <c r="EB8" s="143">
        <f>(EB9-EB7)</f>
        <v>60939</v>
      </c>
      <c r="EC8" s="212">
        <f>EB8/EA8*100</f>
        <v>100</v>
      </c>
      <c r="ED8" s="135">
        <v>1</v>
      </c>
      <c r="EE8" s="135" t="s">
        <v>36</v>
      </c>
      <c r="EF8" s="141" t="s">
        <v>186</v>
      </c>
      <c r="EG8" s="143">
        <f>(EG9-EG7)</f>
        <v>0</v>
      </c>
      <c r="EH8" s="143">
        <f>(EH9-EH7)</f>
        <v>2043</v>
      </c>
      <c r="EI8" s="143">
        <f>(EI9-EI7)</f>
        <v>2690</v>
      </c>
      <c r="EJ8" s="212">
        <f>EI8/EH8*100</f>
        <v>131.6691140479687</v>
      </c>
      <c r="EK8" s="142">
        <f t="shared" si="13"/>
        <v>526916</v>
      </c>
      <c r="EL8" s="142">
        <f t="shared" si="13"/>
        <v>657101</v>
      </c>
      <c r="EM8" s="142">
        <f t="shared" si="13"/>
        <v>668246</v>
      </c>
      <c r="EN8" s="212">
        <f>EM8/EL8*100</f>
        <v>101.69608629419223</v>
      </c>
    </row>
    <row r="9" spans="1:144" ht="12.75">
      <c r="A9" s="309" t="s">
        <v>38</v>
      </c>
      <c r="B9" s="310" t="s">
        <v>235</v>
      </c>
      <c r="C9" s="315">
        <v>699</v>
      </c>
      <c r="D9" s="315">
        <v>1411</v>
      </c>
      <c r="E9" s="315">
        <v>1411</v>
      </c>
      <c r="F9" s="316">
        <f t="shared" si="14"/>
        <v>100</v>
      </c>
      <c r="G9" s="315">
        <v>0</v>
      </c>
      <c r="H9" s="315">
        <v>0</v>
      </c>
      <c r="I9" s="315">
        <v>0</v>
      </c>
      <c r="J9" s="323">
        <v>0</v>
      </c>
      <c r="K9" s="315" t="s">
        <v>38</v>
      </c>
      <c r="L9" s="310" t="s">
        <v>235</v>
      </c>
      <c r="M9" s="315">
        <v>0</v>
      </c>
      <c r="N9" s="315">
        <v>0</v>
      </c>
      <c r="O9" s="315">
        <v>0</v>
      </c>
      <c r="P9" s="323">
        <v>0</v>
      </c>
      <c r="Q9" s="315">
        <v>0</v>
      </c>
      <c r="R9" s="315">
        <v>0</v>
      </c>
      <c r="S9" s="315">
        <v>0</v>
      </c>
      <c r="T9" s="323">
        <v>0</v>
      </c>
      <c r="U9" s="315" t="s">
        <v>38</v>
      </c>
      <c r="V9" s="310" t="s">
        <v>235</v>
      </c>
      <c r="W9" s="315">
        <v>115734</v>
      </c>
      <c r="X9" s="315">
        <v>120397</v>
      </c>
      <c r="Y9" s="315">
        <v>118904</v>
      </c>
      <c r="Z9" s="316">
        <f t="shared" si="15"/>
        <v>98.75993587880096</v>
      </c>
      <c r="AA9" s="315">
        <v>100</v>
      </c>
      <c r="AB9" s="315">
        <v>1390</v>
      </c>
      <c r="AC9" s="308">
        <f t="shared" si="16"/>
        <v>1390</v>
      </c>
      <c r="AD9" s="316">
        <f t="shared" si="0"/>
        <v>100</v>
      </c>
      <c r="AE9" s="315" t="s">
        <v>38</v>
      </c>
      <c r="AF9" s="310" t="s">
        <v>235</v>
      </c>
      <c r="AG9" s="308">
        <f t="shared" si="17"/>
        <v>115634</v>
      </c>
      <c r="AH9" s="315">
        <v>119007</v>
      </c>
      <c r="AI9" s="289">
        <f t="shared" si="10"/>
        <v>117514</v>
      </c>
      <c r="AJ9" s="316">
        <f t="shared" si="18"/>
        <v>98.74545194820473</v>
      </c>
      <c r="AK9" s="308">
        <f t="shared" si="19"/>
        <v>4700</v>
      </c>
      <c r="AL9" s="308">
        <f t="shared" si="20"/>
        <v>11547</v>
      </c>
      <c r="AM9" s="308">
        <f t="shared" si="21"/>
        <v>16202</v>
      </c>
      <c r="AN9" s="316">
        <f aca="true" t="shared" si="38" ref="AN9:AN49">AM9/AL9*100</f>
        <v>140.31350134234</v>
      </c>
      <c r="AO9" s="315" t="s">
        <v>38</v>
      </c>
      <c r="AP9" s="310" t="s">
        <v>235</v>
      </c>
      <c r="AQ9" s="308">
        <f t="shared" si="22"/>
        <v>0</v>
      </c>
      <c r="AR9" s="308">
        <f t="shared" si="23"/>
        <v>2383</v>
      </c>
      <c r="AS9" s="308">
        <f t="shared" si="24"/>
        <v>2383</v>
      </c>
      <c r="AT9" s="316">
        <f>AS9/AR9*100</f>
        <v>100</v>
      </c>
      <c r="AU9" s="315">
        <v>0</v>
      </c>
      <c r="AV9" s="315">
        <v>0</v>
      </c>
      <c r="AW9" s="315">
        <v>0</v>
      </c>
      <c r="AX9" s="323">
        <v>0</v>
      </c>
      <c r="AY9" s="315" t="s">
        <v>38</v>
      </c>
      <c r="AZ9" s="310" t="s">
        <v>235</v>
      </c>
      <c r="BA9" s="315">
        <v>0</v>
      </c>
      <c r="BB9" s="315">
        <v>2383</v>
      </c>
      <c r="BC9" s="315">
        <v>2383</v>
      </c>
      <c r="BD9" s="316">
        <f>BC9/BB9*100</f>
        <v>100</v>
      </c>
      <c r="BE9" s="315">
        <v>0</v>
      </c>
      <c r="BF9" s="315">
        <v>0</v>
      </c>
      <c r="BG9" s="315">
        <v>0</v>
      </c>
      <c r="BH9" s="323">
        <v>0</v>
      </c>
      <c r="BI9" s="315" t="s">
        <v>38</v>
      </c>
      <c r="BJ9" s="310" t="s">
        <v>235</v>
      </c>
      <c r="BK9" s="308">
        <f t="shared" si="25"/>
        <v>4700</v>
      </c>
      <c r="BL9" s="308">
        <f t="shared" si="26"/>
        <v>9164</v>
      </c>
      <c r="BM9" s="308">
        <f t="shared" si="27"/>
        <v>13819</v>
      </c>
      <c r="BN9" s="316">
        <f>BM9/BL9*100</f>
        <v>150.79659537319947</v>
      </c>
      <c r="BO9" s="315">
        <v>0</v>
      </c>
      <c r="BP9" s="315">
        <v>0</v>
      </c>
      <c r="BQ9" s="315">
        <v>0</v>
      </c>
      <c r="BR9" s="323">
        <v>0</v>
      </c>
      <c r="BS9" s="315" t="s">
        <v>38</v>
      </c>
      <c r="BT9" s="310" t="s">
        <v>235</v>
      </c>
      <c r="BU9" s="309">
        <v>4655</v>
      </c>
      <c r="BV9" s="315">
        <v>4700</v>
      </c>
      <c r="BW9" s="315">
        <v>9164</v>
      </c>
      <c r="BX9" s="315">
        <v>9164</v>
      </c>
      <c r="BY9" s="316">
        <f>BX9/BW9*100</f>
        <v>100</v>
      </c>
      <c r="BZ9" s="315">
        <v>0</v>
      </c>
      <c r="CA9" s="315">
        <v>0</v>
      </c>
      <c r="CB9" s="315">
        <v>0</v>
      </c>
      <c r="CC9" s="323">
        <v>0</v>
      </c>
      <c r="CD9" s="315" t="s">
        <v>38</v>
      </c>
      <c r="CE9" s="310" t="s">
        <v>235</v>
      </c>
      <c r="CF9" s="315">
        <v>2549</v>
      </c>
      <c r="CG9" s="315">
        <v>7187</v>
      </c>
      <c r="CH9" s="315">
        <v>7187</v>
      </c>
      <c r="CI9" s="316">
        <f t="shared" si="28"/>
        <v>100</v>
      </c>
      <c r="CJ9" s="315">
        <v>0</v>
      </c>
      <c r="CK9" s="315">
        <v>510</v>
      </c>
      <c r="CL9" s="315">
        <v>510</v>
      </c>
      <c r="CM9" s="316">
        <f t="shared" si="29"/>
        <v>100</v>
      </c>
      <c r="CN9" s="315" t="s">
        <v>38</v>
      </c>
      <c r="CO9" s="310" t="s">
        <v>235</v>
      </c>
      <c r="CP9" s="308">
        <f t="shared" si="30"/>
        <v>2549</v>
      </c>
      <c r="CQ9" s="308">
        <f t="shared" si="31"/>
        <v>6677</v>
      </c>
      <c r="CR9" s="308">
        <f t="shared" si="32"/>
        <v>6677</v>
      </c>
      <c r="CS9" s="316">
        <f t="shared" si="33"/>
        <v>100</v>
      </c>
      <c r="CT9" s="370">
        <f t="shared" si="4"/>
        <v>123682</v>
      </c>
      <c r="CU9" s="370">
        <f t="shared" si="5"/>
        <v>140542</v>
      </c>
      <c r="CV9" s="370">
        <f t="shared" si="6"/>
        <v>143704</v>
      </c>
      <c r="CW9" s="316">
        <f t="shared" si="34"/>
        <v>102.24986125144085</v>
      </c>
      <c r="CX9" s="315" t="s">
        <v>38</v>
      </c>
      <c r="CY9" s="310" t="s">
        <v>235</v>
      </c>
      <c r="CZ9" s="370">
        <f t="shared" si="7"/>
        <v>123582</v>
      </c>
      <c r="DA9" s="370">
        <f t="shared" si="8"/>
        <v>136259</v>
      </c>
      <c r="DB9" s="370">
        <f t="shared" si="9"/>
        <v>139421</v>
      </c>
      <c r="DC9" s="316">
        <f t="shared" si="35"/>
        <v>102.32058065889224</v>
      </c>
      <c r="DD9" s="370">
        <f t="shared" si="36"/>
        <v>100</v>
      </c>
      <c r="DE9" s="370">
        <f t="shared" si="11"/>
        <v>4283</v>
      </c>
      <c r="DF9" s="370">
        <f t="shared" si="12"/>
        <v>4283</v>
      </c>
      <c r="DG9" s="316">
        <f t="shared" si="37"/>
        <v>100</v>
      </c>
      <c r="DH9" s="144">
        <v>1</v>
      </c>
      <c r="DI9" s="145"/>
      <c r="DJ9" s="145" t="s">
        <v>187</v>
      </c>
      <c r="DK9" s="146">
        <f>(C6)</f>
        <v>157400</v>
      </c>
      <c r="DL9" s="146">
        <f>(D6)</f>
        <v>164954</v>
      </c>
      <c r="DM9" s="146">
        <f>(E6)</f>
        <v>164955</v>
      </c>
      <c r="DN9" s="213">
        <f>DM9/DL9*100</f>
        <v>100.00060622961553</v>
      </c>
      <c r="DO9" s="146">
        <f>(Q6)</f>
        <v>0</v>
      </c>
      <c r="DP9" s="146">
        <f>(H6)</f>
        <v>0</v>
      </c>
      <c r="DQ9" s="146">
        <f>(I6)</f>
        <v>0</v>
      </c>
      <c r="DR9" s="261">
        <v>0</v>
      </c>
      <c r="DS9" s="144">
        <v>1</v>
      </c>
      <c r="DT9" s="145"/>
      <c r="DU9" s="145" t="s">
        <v>187</v>
      </c>
      <c r="DV9" s="146">
        <f>W6</f>
        <v>552895</v>
      </c>
      <c r="DW9" s="146">
        <f>X6</f>
        <v>630603</v>
      </c>
      <c r="DX9" s="146">
        <f>Y6</f>
        <v>638014</v>
      </c>
      <c r="DY9" s="213">
        <f>DX9/DW9*100</f>
        <v>101.17522434875825</v>
      </c>
      <c r="DZ9" s="146">
        <f>AK6</f>
        <v>0</v>
      </c>
      <c r="EA9" s="146">
        <f>AL6</f>
        <v>60939</v>
      </c>
      <c r="EB9" s="146">
        <f>AM6</f>
        <v>60939</v>
      </c>
      <c r="EC9" s="213">
        <f>EB9/EA9*100</f>
        <v>100</v>
      </c>
      <c r="ED9" s="144">
        <v>1</v>
      </c>
      <c r="EE9" s="145"/>
      <c r="EF9" s="145" t="s">
        <v>187</v>
      </c>
      <c r="EG9" s="146">
        <f>CF6</f>
        <v>4481</v>
      </c>
      <c r="EH9" s="146">
        <f>CG6</f>
        <v>5458</v>
      </c>
      <c r="EI9" s="146">
        <f>CH6</f>
        <v>6105</v>
      </c>
      <c r="EJ9" s="213">
        <f>EI9/EH9*100</f>
        <v>111.85415903261269</v>
      </c>
      <c r="EK9" s="146">
        <f>SUM(EK7:EK8)</f>
        <v>714776</v>
      </c>
      <c r="EL9" s="146">
        <f>SUM(EL7:EL8)</f>
        <v>861954</v>
      </c>
      <c r="EM9" s="146">
        <f>SUM(EM7:EM8)</f>
        <v>870013</v>
      </c>
      <c r="EN9" s="213">
        <f>EM9/EL9*100</f>
        <v>100.93496868742416</v>
      </c>
    </row>
    <row r="10" spans="1:144" ht="12.75">
      <c r="A10" s="309" t="s">
        <v>39</v>
      </c>
      <c r="B10" s="309" t="s">
        <v>53</v>
      </c>
      <c r="C10" s="315">
        <v>44917</v>
      </c>
      <c r="D10" s="315">
        <v>51286</v>
      </c>
      <c r="E10" s="315">
        <v>51286</v>
      </c>
      <c r="F10" s="316">
        <f t="shared" si="14"/>
        <v>100</v>
      </c>
      <c r="G10" s="315">
        <v>0</v>
      </c>
      <c r="H10" s="315">
        <v>0</v>
      </c>
      <c r="I10" s="315">
        <v>0</v>
      </c>
      <c r="J10" s="323">
        <v>0</v>
      </c>
      <c r="K10" s="315" t="s">
        <v>39</v>
      </c>
      <c r="L10" s="309" t="s">
        <v>53</v>
      </c>
      <c r="M10" s="315">
        <v>0</v>
      </c>
      <c r="N10" s="315">
        <v>0</v>
      </c>
      <c r="O10" s="315">
        <v>0</v>
      </c>
      <c r="P10" s="323">
        <v>0</v>
      </c>
      <c r="Q10" s="315">
        <v>0</v>
      </c>
      <c r="R10" s="315">
        <v>0</v>
      </c>
      <c r="S10" s="315">
        <v>0</v>
      </c>
      <c r="T10" s="323">
        <v>0</v>
      </c>
      <c r="U10" s="315" t="s">
        <v>39</v>
      </c>
      <c r="V10" s="309" t="s">
        <v>53</v>
      </c>
      <c r="W10" s="315">
        <v>116066</v>
      </c>
      <c r="X10" s="315">
        <v>131135</v>
      </c>
      <c r="Y10" s="315">
        <v>114724</v>
      </c>
      <c r="Z10" s="316">
        <f t="shared" si="15"/>
        <v>87.48541579288519</v>
      </c>
      <c r="AA10" s="315">
        <v>1500</v>
      </c>
      <c r="AB10" s="315">
        <v>1500</v>
      </c>
      <c r="AC10" s="308">
        <f t="shared" si="16"/>
        <v>1500</v>
      </c>
      <c r="AD10" s="316">
        <f t="shared" si="0"/>
        <v>100</v>
      </c>
      <c r="AE10" s="315" t="s">
        <v>39</v>
      </c>
      <c r="AF10" s="309" t="s">
        <v>53</v>
      </c>
      <c r="AG10" s="308">
        <f t="shared" si="17"/>
        <v>114566</v>
      </c>
      <c r="AH10" s="315">
        <v>129635</v>
      </c>
      <c r="AI10" s="289">
        <f t="shared" si="10"/>
        <v>113224</v>
      </c>
      <c r="AJ10" s="316">
        <f t="shared" si="18"/>
        <v>87.34061017472133</v>
      </c>
      <c r="AK10" s="308">
        <f t="shared" si="19"/>
        <v>11290</v>
      </c>
      <c r="AL10" s="308">
        <f t="shared" si="20"/>
        <v>22397</v>
      </c>
      <c r="AM10" s="308">
        <f t="shared" si="21"/>
        <v>28773</v>
      </c>
      <c r="AN10" s="316">
        <f t="shared" si="38"/>
        <v>128.46809840603652</v>
      </c>
      <c r="AO10" s="315" t="s">
        <v>39</v>
      </c>
      <c r="AP10" s="309" t="s">
        <v>53</v>
      </c>
      <c r="AQ10" s="308">
        <f t="shared" si="22"/>
        <v>0</v>
      </c>
      <c r="AR10" s="308">
        <f t="shared" si="23"/>
        <v>4930</v>
      </c>
      <c r="AS10" s="308">
        <f t="shared" si="24"/>
        <v>4930</v>
      </c>
      <c r="AT10" s="316">
        <f>AS10/AR10*100</f>
        <v>100</v>
      </c>
      <c r="AU10" s="315">
        <v>0</v>
      </c>
      <c r="AV10" s="315">
        <v>0</v>
      </c>
      <c r="AW10" s="315">
        <v>0</v>
      </c>
      <c r="AX10" s="323">
        <v>0</v>
      </c>
      <c r="AY10" s="315" t="s">
        <v>39</v>
      </c>
      <c r="AZ10" s="309" t="s">
        <v>53</v>
      </c>
      <c r="BA10" s="315">
        <v>0</v>
      </c>
      <c r="BB10" s="315">
        <v>4930</v>
      </c>
      <c r="BC10" s="315">
        <v>4930</v>
      </c>
      <c r="BD10" s="316">
        <f>BC10/BB10*100</f>
        <v>100</v>
      </c>
      <c r="BE10" s="315">
        <v>0</v>
      </c>
      <c r="BF10" s="315">
        <v>0</v>
      </c>
      <c r="BG10" s="315">
        <v>0</v>
      </c>
      <c r="BH10" s="323">
        <v>0</v>
      </c>
      <c r="BI10" s="315" t="s">
        <v>39</v>
      </c>
      <c r="BJ10" s="309" t="s">
        <v>53</v>
      </c>
      <c r="BK10" s="308">
        <f t="shared" si="25"/>
        <v>11290</v>
      </c>
      <c r="BL10" s="308">
        <f t="shared" si="26"/>
        <v>17467</v>
      </c>
      <c r="BM10" s="308">
        <f t="shared" si="27"/>
        <v>23843</v>
      </c>
      <c r="BN10" s="316">
        <f>BM10/BL10*100</f>
        <v>136.50312016946242</v>
      </c>
      <c r="BO10" s="315">
        <v>8388</v>
      </c>
      <c r="BP10" s="315">
        <v>8366</v>
      </c>
      <c r="BQ10" s="315">
        <v>8366</v>
      </c>
      <c r="BR10" s="316">
        <f>BQ10/BP10*100</f>
        <v>100</v>
      </c>
      <c r="BS10" s="315" t="s">
        <v>39</v>
      </c>
      <c r="BT10" s="309" t="s">
        <v>53</v>
      </c>
      <c r="BU10" s="309">
        <v>6375</v>
      </c>
      <c r="BV10" s="315">
        <v>2902</v>
      </c>
      <c r="BW10" s="315">
        <v>9101</v>
      </c>
      <c r="BX10" s="315">
        <v>9102</v>
      </c>
      <c r="BY10" s="316">
        <f>BX10/BW10*100</f>
        <v>100.01098780353807</v>
      </c>
      <c r="BZ10" s="315">
        <v>0</v>
      </c>
      <c r="CA10" s="315">
        <v>0</v>
      </c>
      <c r="CB10" s="315">
        <v>0</v>
      </c>
      <c r="CC10" s="323">
        <v>0</v>
      </c>
      <c r="CD10" s="315" t="s">
        <v>39</v>
      </c>
      <c r="CE10" s="309" t="s">
        <v>53</v>
      </c>
      <c r="CF10" s="315">
        <v>1167</v>
      </c>
      <c r="CG10" s="315">
        <v>7698</v>
      </c>
      <c r="CH10" s="315">
        <v>7698</v>
      </c>
      <c r="CI10" s="316">
        <f t="shared" si="28"/>
        <v>100</v>
      </c>
      <c r="CJ10" s="315">
        <v>0</v>
      </c>
      <c r="CK10" s="315">
        <v>688</v>
      </c>
      <c r="CL10" s="315">
        <v>688</v>
      </c>
      <c r="CM10" s="316">
        <f t="shared" si="29"/>
        <v>100</v>
      </c>
      <c r="CN10" s="315" t="s">
        <v>39</v>
      </c>
      <c r="CO10" s="309" t="s">
        <v>53</v>
      </c>
      <c r="CP10" s="308">
        <f t="shared" si="30"/>
        <v>1167</v>
      </c>
      <c r="CQ10" s="308">
        <f t="shared" si="31"/>
        <v>7010</v>
      </c>
      <c r="CR10" s="308">
        <f t="shared" si="32"/>
        <v>7010</v>
      </c>
      <c r="CS10" s="316">
        <f t="shared" si="33"/>
        <v>100</v>
      </c>
      <c r="CT10" s="370">
        <f t="shared" si="4"/>
        <v>173440</v>
      </c>
      <c r="CU10" s="370">
        <f t="shared" si="5"/>
        <v>212516</v>
      </c>
      <c r="CV10" s="370">
        <f t="shared" si="6"/>
        <v>202481</v>
      </c>
      <c r="CW10" s="316">
        <f t="shared" si="34"/>
        <v>95.27800259745149</v>
      </c>
      <c r="CX10" s="315" t="s">
        <v>39</v>
      </c>
      <c r="CY10" s="309" t="s">
        <v>53</v>
      </c>
      <c r="CZ10" s="370">
        <f t="shared" si="7"/>
        <v>171940</v>
      </c>
      <c r="DA10" s="370">
        <f t="shared" si="8"/>
        <v>205398</v>
      </c>
      <c r="DB10" s="370">
        <f t="shared" si="9"/>
        <v>195363</v>
      </c>
      <c r="DC10" s="316">
        <f t="shared" si="35"/>
        <v>95.11436333362545</v>
      </c>
      <c r="DD10" s="370">
        <f t="shared" si="36"/>
        <v>1500</v>
      </c>
      <c r="DE10" s="370">
        <f t="shared" si="11"/>
        <v>7118</v>
      </c>
      <c r="DF10" s="370">
        <f t="shared" si="12"/>
        <v>7118</v>
      </c>
      <c r="DG10" s="316">
        <f t="shared" si="37"/>
        <v>100</v>
      </c>
      <c r="DH10" s="147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7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7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</row>
    <row r="11" spans="1:144" ht="12.75">
      <c r="A11" s="309" t="s">
        <v>40</v>
      </c>
      <c r="B11" s="309" t="s">
        <v>54</v>
      </c>
      <c r="C11" s="315">
        <v>25369</v>
      </c>
      <c r="D11" s="315">
        <v>27169</v>
      </c>
      <c r="E11" s="315">
        <v>27169</v>
      </c>
      <c r="F11" s="316">
        <f t="shared" si="14"/>
        <v>100</v>
      </c>
      <c r="G11" s="315">
        <v>0</v>
      </c>
      <c r="H11" s="315">
        <v>0</v>
      </c>
      <c r="I11" s="315">
        <v>0</v>
      </c>
      <c r="J11" s="323">
        <v>0</v>
      </c>
      <c r="K11" s="315" t="s">
        <v>40</v>
      </c>
      <c r="L11" s="309" t="s">
        <v>54</v>
      </c>
      <c r="M11" s="315">
        <v>0</v>
      </c>
      <c r="N11" s="315">
        <v>0</v>
      </c>
      <c r="O11" s="315">
        <v>0</v>
      </c>
      <c r="P11" s="323">
        <v>0</v>
      </c>
      <c r="Q11" s="315">
        <v>0</v>
      </c>
      <c r="R11" s="315">
        <v>0</v>
      </c>
      <c r="S11" s="315">
        <v>0</v>
      </c>
      <c r="T11" s="323">
        <v>0</v>
      </c>
      <c r="U11" s="315" t="s">
        <v>40</v>
      </c>
      <c r="V11" s="309" t="s">
        <v>54</v>
      </c>
      <c r="W11" s="315">
        <v>67934</v>
      </c>
      <c r="X11" s="315">
        <v>70621</v>
      </c>
      <c r="Y11" s="315">
        <v>70573</v>
      </c>
      <c r="Z11" s="316">
        <f t="shared" si="15"/>
        <v>99.93203154868948</v>
      </c>
      <c r="AA11" s="315">
        <v>0</v>
      </c>
      <c r="AB11" s="315">
        <v>1788</v>
      </c>
      <c r="AC11" s="308">
        <f t="shared" si="16"/>
        <v>1788</v>
      </c>
      <c r="AD11" s="316">
        <f t="shared" si="0"/>
        <v>100</v>
      </c>
      <c r="AE11" s="315" t="s">
        <v>40</v>
      </c>
      <c r="AF11" s="309" t="s">
        <v>54</v>
      </c>
      <c r="AG11" s="308">
        <f t="shared" si="17"/>
        <v>67934</v>
      </c>
      <c r="AH11" s="315">
        <v>68833</v>
      </c>
      <c r="AI11" s="289">
        <f t="shared" si="10"/>
        <v>68785</v>
      </c>
      <c r="AJ11" s="316">
        <f t="shared" si="18"/>
        <v>99.93026600613078</v>
      </c>
      <c r="AK11" s="308">
        <f t="shared" si="19"/>
        <v>0</v>
      </c>
      <c r="AL11" s="308">
        <f t="shared" si="20"/>
        <v>5563</v>
      </c>
      <c r="AM11" s="308">
        <f t="shared" si="21"/>
        <v>6126</v>
      </c>
      <c r="AN11" s="316">
        <f t="shared" si="38"/>
        <v>110.12043861225958</v>
      </c>
      <c r="AO11" s="315" t="s">
        <v>40</v>
      </c>
      <c r="AP11" s="309" t="s">
        <v>54</v>
      </c>
      <c r="AQ11" s="308">
        <f t="shared" si="22"/>
        <v>0</v>
      </c>
      <c r="AR11" s="308">
        <f t="shared" si="23"/>
        <v>600</v>
      </c>
      <c r="AS11" s="308">
        <f t="shared" si="24"/>
        <v>600</v>
      </c>
      <c r="AT11" s="316">
        <f>AS11/AR11*100</f>
        <v>100</v>
      </c>
      <c r="AU11" s="315">
        <v>0</v>
      </c>
      <c r="AV11" s="315">
        <v>0</v>
      </c>
      <c r="AW11" s="315">
        <v>0</v>
      </c>
      <c r="AX11" s="323">
        <v>0</v>
      </c>
      <c r="AY11" s="315" t="s">
        <v>40</v>
      </c>
      <c r="AZ11" s="309" t="s">
        <v>54</v>
      </c>
      <c r="BA11" s="315">
        <v>0</v>
      </c>
      <c r="BB11" s="315">
        <v>600</v>
      </c>
      <c r="BC11" s="315">
        <v>600</v>
      </c>
      <c r="BD11" s="316">
        <f>BC11/BB11*100</f>
        <v>100</v>
      </c>
      <c r="BE11" s="315">
        <v>0</v>
      </c>
      <c r="BF11" s="315">
        <v>0</v>
      </c>
      <c r="BG11" s="315">
        <v>0</v>
      </c>
      <c r="BH11" s="323">
        <v>0</v>
      </c>
      <c r="BI11" s="315" t="s">
        <v>40</v>
      </c>
      <c r="BJ11" s="309" t="s">
        <v>54</v>
      </c>
      <c r="BK11" s="308">
        <f t="shared" si="25"/>
        <v>0</v>
      </c>
      <c r="BL11" s="308">
        <f t="shared" si="26"/>
        <v>4963</v>
      </c>
      <c r="BM11" s="308">
        <f t="shared" si="27"/>
        <v>5526</v>
      </c>
      <c r="BN11" s="316">
        <f>BM11/BL11*100</f>
        <v>111.34394519443885</v>
      </c>
      <c r="BO11" s="315">
        <v>0</v>
      </c>
      <c r="BP11" s="315">
        <v>0</v>
      </c>
      <c r="BQ11" s="315">
        <v>0</v>
      </c>
      <c r="BR11" s="323">
        <v>0</v>
      </c>
      <c r="BS11" s="315" t="s">
        <v>40</v>
      </c>
      <c r="BT11" s="309" t="s">
        <v>54</v>
      </c>
      <c r="BU11" s="309">
        <v>563</v>
      </c>
      <c r="BV11" s="315">
        <v>0</v>
      </c>
      <c r="BW11" s="315">
        <v>4963</v>
      </c>
      <c r="BX11" s="315">
        <v>4963</v>
      </c>
      <c r="BY11" s="316">
        <f>BX11/BW11*100</f>
        <v>100</v>
      </c>
      <c r="BZ11" s="315">
        <v>0</v>
      </c>
      <c r="CA11" s="315">
        <v>0</v>
      </c>
      <c r="CB11" s="315">
        <v>0</v>
      </c>
      <c r="CC11" s="323">
        <v>0</v>
      </c>
      <c r="CD11" s="315" t="s">
        <v>40</v>
      </c>
      <c r="CE11" s="309" t="s">
        <v>54</v>
      </c>
      <c r="CF11" s="315">
        <v>498</v>
      </c>
      <c r="CG11" s="315">
        <v>1076</v>
      </c>
      <c r="CH11" s="315">
        <v>1076</v>
      </c>
      <c r="CI11" s="316">
        <f t="shared" si="28"/>
        <v>100</v>
      </c>
      <c r="CJ11" s="315">
        <v>0</v>
      </c>
      <c r="CK11" s="315">
        <v>0</v>
      </c>
      <c r="CL11" s="315">
        <v>0</v>
      </c>
      <c r="CM11" s="323">
        <v>0</v>
      </c>
      <c r="CN11" s="315" t="s">
        <v>40</v>
      </c>
      <c r="CO11" s="309" t="s">
        <v>54</v>
      </c>
      <c r="CP11" s="308">
        <f t="shared" si="30"/>
        <v>498</v>
      </c>
      <c r="CQ11" s="308">
        <f t="shared" si="31"/>
        <v>1076</v>
      </c>
      <c r="CR11" s="308">
        <f t="shared" si="32"/>
        <v>1076</v>
      </c>
      <c r="CS11" s="316">
        <f t="shared" si="33"/>
        <v>100</v>
      </c>
      <c r="CT11" s="370">
        <f t="shared" si="4"/>
        <v>93801</v>
      </c>
      <c r="CU11" s="370">
        <f t="shared" si="5"/>
        <v>104429</v>
      </c>
      <c r="CV11" s="370">
        <f t="shared" si="6"/>
        <v>104944</v>
      </c>
      <c r="CW11" s="316">
        <f t="shared" si="34"/>
        <v>100.4931580308152</v>
      </c>
      <c r="CX11" s="315" t="s">
        <v>40</v>
      </c>
      <c r="CY11" s="309" t="s">
        <v>54</v>
      </c>
      <c r="CZ11" s="370">
        <f t="shared" si="7"/>
        <v>93801</v>
      </c>
      <c r="DA11" s="370">
        <f t="shared" si="8"/>
        <v>102041</v>
      </c>
      <c r="DB11" s="370">
        <f t="shared" si="9"/>
        <v>102556</v>
      </c>
      <c r="DC11" s="316">
        <f t="shared" si="35"/>
        <v>100.50469909154162</v>
      </c>
      <c r="DD11" s="370">
        <f t="shared" si="36"/>
        <v>0</v>
      </c>
      <c r="DE11" s="370">
        <f t="shared" si="11"/>
        <v>2388</v>
      </c>
      <c r="DF11" s="370">
        <f t="shared" si="12"/>
        <v>2388</v>
      </c>
      <c r="DG11" s="316">
        <f t="shared" si="37"/>
        <v>100</v>
      </c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</row>
    <row r="12" spans="1:144" ht="12.75">
      <c r="A12" s="309" t="s">
        <v>42</v>
      </c>
      <c r="B12" s="309" t="s">
        <v>417</v>
      </c>
      <c r="C12" s="315">
        <v>65247</v>
      </c>
      <c r="D12" s="315">
        <v>69815</v>
      </c>
      <c r="E12" s="315">
        <v>70054</v>
      </c>
      <c r="F12" s="316">
        <f t="shared" si="14"/>
        <v>100.34233330946071</v>
      </c>
      <c r="G12" s="315">
        <v>0</v>
      </c>
      <c r="H12" s="315">
        <v>0</v>
      </c>
      <c r="I12" s="315">
        <v>0</v>
      </c>
      <c r="J12" s="323">
        <v>0</v>
      </c>
      <c r="K12" s="309" t="s">
        <v>42</v>
      </c>
      <c r="L12" s="309" t="s">
        <v>33</v>
      </c>
      <c r="M12" s="315">
        <v>0</v>
      </c>
      <c r="N12" s="315">
        <v>14</v>
      </c>
      <c r="O12" s="315">
        <v>14</v>
      </c>
      <c r="P12" s="316">
        <f>O12/N12*100</f>
        <v>100</v>
      </c>
      <c r="Q12" s="315">
        <v>0</v>
      </c>
      <c r="R12" s="315">
        <v>0</v>
      </c>
      <c r="S12" s="315">
        <v>56</v>
      </c>
      <c r="T12" s="323">
        <v>0</v>
      </c>
      <c r="U12" s="309" t="s">
        <v>42</v>
      </c>
      <c r="V12" s="309" t="s">
        <v>33</v>
      </c>
      <c r="W12" s="315">
        <v>6000</v>
      </c>
      <c r="X12" s="315">
        <v>8420</v>
      </c>
      <c r="Y12" s="315">
        <v>8420</v>
      </c>
      <c r="Z12" s="316">
        <f t="shared" si="15"/>
        <v>100</v>
      </c>
      <c r="AA12" s="315">
        <v>0</v>
      </c>
      <c r="AB12" s="315">
        <v>0</v>
      </c>
      <c r="AC12" s="308">
        <f t="shared" si="16"/>
        <v>0</v>
      </c>
      <c r="AD12" s="323">
        <v>0</v>
      </c>
      <c r="AE12" s="309" t="s">
        <v>42</v>
      </c>
      <c r="AF12" s="309" t="s">
        <v>33</v>
      </c>
      <c r="AG12" s="308">
        <f t="shared" si="17"/>
        <v>6000</v>
      </c>
      <c r="AH12" s="315">
        <v>8420</v>
      </c>
      <c r="AI12" s="289">
        <f t="shared" si="10"/>
        <v>8420</v>
      </c>
      <c r="AJ12" s="316">
        <f t="shared" si="18"/>
        <v>100</v>
      </c>
      <c r="AK12" s="308">
        <f t="shared" si="19"/>
        <v>0</v>
      </c>
      <c r="AL12" s="308">
        <f t="shared" si="20"/>
        <v>0</v>
      </c>
      <c r="AM12" s="308">
        <f t="shared" si="21"/>
        <v>0</v>
      </c>
      <c r="AN12" s="323">
        <v>0</v>
      </c>
      <c r="AO12" s="309" t="s">
        <v>42</v>
      </c>
      <c r="AP12" s="309" t="s">
        <v>33</v>
      </c>
      <c r="AQ12" s="308">
        <f t="shared" si="22"/>
        <v>0</v>
      </c>
      <c r="AR12" s="308">
        <f t="shared" si="23"/>
        <v>0</v>
      </c>
      <c r="AS12" s="308">
        <f t="shared" si="24"/>
        <v>0</v>
      </c>
      <c r="AT12" s="323">
        <v>0</v>
      </c>
      <c r="AU12" s="315">
        <v>0</v>
      </c>
      <c r="AV12" s="315">
        <v>0</v>
      </c>
      <c r="AW12" s="315">
        <v>0</v>
      </c>
      <c r="AX12" s="323">
        <v>0</v>
      </c>
      <c r="AY12" s="309" t="s">
        <v>42</v>
      </c>
      <c r="AZ12" s="309" t="s">
        <v>33</v>
      </c>
      <c r="BA12" s="315">
        <v>0</v>
      </c>
      <c r="BB12" s="315">
        <v>0</v>
      </c>
      <c r="BC12" s="315">
        <v>0</v>
      </c>
      <c r="BD12" s="323">
        <v>0</v>
      </c>
      <c r="BE12" s="315">
        <v>0</v>
      </c>
      <c r="BF12" s="315">
        <v>0</v>
      </c>
      <c r="BG12" s="315">
        <v>0</v>
      </c>
      <c r="BH12" s="323">
        <v>0</v>
      </c>
      <c r="BI12" s="309" t="s">
        <v>42</v>
      </c>
      <c r="BJ12" s="309" t="s">
        <v>33</v>
      </c>
      <c r="BK12" s="308">
        <f t="shared" si="25"/>
        <v>0</v>
      </c>
      <c r="BL12" s="308">
        <f t="shared" si="26"/>
        <v>0</v>
      </c>
      <c r="BM12" s="308">
        <f t="shared" si="27"/>
        <v>0</v>
      </c>
      <c r="BN12" s="323">
        <v>0</v>
      </c>
      <c r="BO12" s="315">
        <v>0</v>
      </c>
      <c r="BP12" s="315">
        <v>0</v>
      </c>
      <c r="BQ12" s="315">
        <v>0</v>
      </c>
      <c r="BR12" s="323">
        <v>0</v>
      </c>
      <c r="BS12" s="309" t="s">
        <v>42</v>
      </c>
      <c r="BT12" s="309" t="s">
        <v>33</v>
      </c>
      <c r="BU12" s="309">
        <v>0</v>
      </c>
      <c r="BV12" s="315">
        <v>0</v>
      </c>
      <c r="BW12" s="315">
        <v>0</v>
      </c>
      <c r="BX12" s="315">
        <v>0</v>
      </c>
      <c r="BY12" s="323">
        <v>0</v>
      </c>
      <c r="BZ12" s="315">
        <v>0</v>
      </c>
      <c r="CA12" s="315">
        <v>0</v>
      </c>
      <c r="CB12" s="315">
        <v>0</v>
      </c>
      <c r="CC12" s="323">
        <v>0</v>
      </c>
      <c r="CD12" s="309" t="s">
        <v>42</v>
      </c>
      <c r="CE12" s="309" t="s">
        <v>33</v>
      </c>
      <c r="CF12" s="315">
        <v>2000</v>
      </c>
      <c r="CG12" s="315">
        <v>1613</v>
      </c>
      <c r="CH12" s="315">
        <v>1613</v>
      </c>
      <c r="CI12" s="316">
        <f t="shared" si="28"/>
        <v>100</v>
      </c>
      <c r="CJ12" s="315">
        <v>0</v>
      </c>
      <c r="CK12" s="315">
        <v>0</v>
      </c>
      <c r="CL12" s="315">
        <v>0</v>
      </c>
      <c r="CM12" s="323">
        <v>0</v>
      </c>
      <c r="CN12" s="309" t="s">
        <v>42</v>
      </c>
      <c r="CO12" s="309" t="s">
        <v>33</v>
      </c>
      <c r="CP12" s="308">
        <f t="shared" si="30"/>
        <v>2000</v>
      </c>
      <c r="CQ12" s="308">
        <f t="shared" si="31"/>
        <v>1613</v>
      </c>
      <c r="CR12" s="308">
        <f t="shared" si="32"/>
        <v>1613</v>
      </c>
      <c r="CS12" s="316">
        <f t="shared" si="33"/>
        <v>100</v>
      </c>
      <c r="CT12" s="370">
        <f t="shared" si="4"/>
        <v>73247</v>
      </c>
      <c r="CU12" s="370">
        <f t="shared" si="5"/>
        <v>79848</v>
      </c>
      <c r="CV12" s="370">
        <f t="shared" si="6"/>
        <v>80143</v>
      </c>
      <c r="CW12" s="316">
        <f t="shared" si="34"/>
        <v>100.36945195872158</v>
      </c>
      <c r="CX12" s="309" t="s">
        <v>42</v>
      </c>
      <c r="CY12" s="309" t="s">
        <v>33</v>
      </c>
      <c r="CZ12" s="370">
        <f t="shared" si="7"/>
        <v>73247</v>
      </c>
      <c r="DA12" s="370">
        <f t="shared" si="8"/>
        <v>79834</v>
      </c>
      <c r="DB12" s="370">
        <f t="shared" si="9"/>
        <v>80073</v>
      </c>
      <c r="DC12" s="316">
        <f t="shared" si="35"/>
        <v>100.2993711952301</v>
      </c>
      <c r="DD12" s="370">
        <f t="shared" si="36"/>
        <v>0</v>
      </c>
      <c r="DE12" s="370">
        <f t="shared" si="11"/>
        <v>14</v>
      </c>
      <c r="DF12" s="370">
        <f t="shared" si="12"/>
        <v>70</v>
      </c>
      <c r="DG12" s="316">
        <f t="shared" si="37"/>
        <v>500</v>
      </c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</row>
    <row r="13" spans="1:144" ht="12.75">
      <c r="A13" s="30" t="s">
        <v>55</v>
      </c>
      <c r="B13" s="30" t="s">
        <v>246</v>
      </c>
      <c r="C13" s="4">
        <v>72185</v>
      </c>
      <c r="D13" s="4">
        <v>77492</v>
      </c>
      <c r="E13" s="4">
        <v>77492</v>
      </c>
      <c r="F13" s="181">
        <f t="shared" si="14"/>
        <v>100</v>
      </c>
      <c r="G13" s="4">
        <v>0</v>
      </c>
      <c r="H13" s="4">
        <v>0</v>
      </c>
      <c r="I13" s="4">
        <v>0</v>
      </c>
      <c r="J13" s="249">
        <v>0</v>
      </c>
      <c r="K13" s="4" t="s">
        <v>55</v>
      </c>
      <c r="L13" s="30" t="s">
        <v>246</v>
      </c>
      <c r="M13" s="4">
        <v>0</v>
      </c>
      <c r="N13" s="4">
        <v>94</v>
      </c>
      <c r="O13" s="4">
        <v>94</v>
      </c>
      <c r="P13" s="181">
        <f>O13/N13*100</f>
        <v>100</v>
      </c>
      <c r="Q13" s="4">
        <v>0</v>
      </c>
      <c r="R13" s="4">
        <v>376</v>
      </c>
      <c r="S13" s="4">
        <v>376</v>
      </c>
      <c r="T13" s="181">
        <f>S13/R13*100</f>
        <v>100</v>
      </c>
      <c r="U13" s="4" t="s">
        <v>55</v>
      </c>
      <c r="V13" s="30" t="s">
        <v>246</v>
      </c>
      <c r="W13" s="4">
        <v>1007203</v>
      </c>
      <c r="X13" s="4">
        <v>1081248</v>
      </c>
      <c r="Y13" s="4">
        <v>1037720</v>
      </c>
      <c r="Z13" s="181">
        <f t="shared" si="15"/>
        <v>95.97428157092544</v>
      </c>
      <c r="AA13" s="4">
        <v>3150</v>
      </c>
      <c r="AB13" s="4">
        <v>6109</v>
      </c>
      <c r="AC13" s="20">
        <f t="shared" si="16"/>
        <v>6109</v>
      </c>
      <c r="AD13" s="181">
        <f>AC13/AB13*100</f>
        <v>100</v>
      </c>
      <c r="AE13" s="4" t="s">
        <v>55</v>
      </c>
      <c r="AF13" s="30" t="s">
        <v>246</v>
      </c>
      <c r="AG13" s="20">
        <f t="shared" si="17"/>
        <v>1004053</v>
      </c>
      <c r="AH13" s="4">
        <v>1075139</v>
      </c>
      <c r="AI13" s="53">
        <f t="shared" si="10"/>
        <v>1031611</v>
      </c>
      <c r="AJ13" s="181">
        <f t="shared" si="18"/>
        <v>95.95140721339287</v>
      </c>
      <c r="AK13" s="20">
        <f t="shared" si="19"/>
        <v>0</v>
      </c>
      <c r="AL13" s="20">
        <f t="shared" si="20"/>
        <v>107134</v>
      </c>
      <c r="AM13" s="20">
        <f t="shared" si="21"/>
        <v>124438</v>
      </c>
      <c r="AN13" s="181">
        <f t="shared" si="38"/>
        <v>116.1517352101107</v>
      </c>
      <c r="AO13" s="4" t="s">
        <v>55</v>
      </c>
      <c r="AP13" s="30" t="s">
        <v>246</v>
      </c>
      <c r="AQ13" s="20">
        <f t="shared" si="22"/>
        <v>0</v>
      </c>
      <c r="AR13" s="20">
        <f t="shared" si="23"/>
        <v>1109</v>
      </c>
      <c r="AS13" s="20">
        <f t="shared" si="24"/>
        <v>1109</v>
      </c>
      <c r="AT13" s="181">
        <f>AS13/AR13*100</f>
        <v>100</v>
      </c>
      <c r="AU13" s="4">
        <v>0</v>
      </c>
      <c r="AV13" s="4">
        <v>0</v>
      </c>
      <c r="AW13" s="4">
        <v>0</v>
      </c>
      <c r="AX13" s="249">
        <v>0</v>
      </c>
      <c r="AY13" s="4" t="s">
        <v>55</v>
      </c>
      <c r="AZ13" s="30" t="s">
        <v>246</v>
      </c>
      <c r="BA13" s="4">
        <v>0</v>
      </c>
      <c r="BB13" s="4">
        <v>1109</v>
      </c>
      <c r="BC13" s="4">
        <v>1109</v>
      </c>
      <c r="BD13" s="181">
        <f>BC13/BB13*100</f>
        <v>100</v>
      </c>
      <c r="BE13" s="4">
        <v>0</v>
      </c>
      <c r="BF13" s="4">
        <v>0</v>
      </c>
      <c r="BG13" s="4">
        <v>0</v>
      </c>
      <c r="BH13" s="249">
        <v>0</v>
      </c>
      <c r="BI13" s="4" t="s">
        <v>55</v>
      </c>
      <c r="BJ13" s="30" t="s">
        <v>246</v>
      </c>
      <c r="BK13" s="20">
        <f t="shared" si="25"/>
        <v>0</v>
      </c>
      <c r="BL13" s="20">
        <f t="shared" si="26"/>
        <v>106025</v>
      </c>
      <c r="BM13" s="20">
        <f t="shared" si="27"/>
        <v>123329</v>
      </c>
      <c r="BN13" s="181">
        <f>BM13/BL13*100</f>
        <v>116.32067908512143</v>
      </c>
      <c r="BO13" s="4">
        <v>0</v>
      </c>
      <c r="BP13" s="4">
        <v>88303</v>
      </c>
      <c r="BQ13" s="4">
        <v>88303</v>
      </c>
      <c r="BR13" s="181">
        <f>BQ13/BP13*100</f>
        <v>100</v>
      </c>
      <c r="BS13" s="4" t="s">
        <v>55</v>
      </c>
      <c r="BT13" s="30" t="s">
        <v>246</v>
      </c>
      <c r="BU13" s="30">
        <v>16822</v>
      </c>
      <c r="BV13" s="4">
        <v>0</v>
      </c>
      <c r="BW13" s="4">
        <v>17722</v>
      </c>
      <c r="BX13" s="4">
        <v>18204</v>
      </c>
      <c r="BY13" s="181">
        <f aca="true" t="shared" si="39" ref="BY13:BY28">BX13/BW13*100</f>
        <v>102.71978332016702</v>
      </c>
      <c r="BZ13" s="4">
        <v>0</v>
      </c>
      <c r="CA13" s="4">
        <v>0</v>
      </c>
      <c r="CB13" s="4">
        <v>0</v>
      </c>
      <c r="CC13" s="249">
        <v>0</v>
      </c>
      <c r="CD13" s="4" t="s">
        <v>55</v>
      </c>
      <c r="CE13" s="30" t="s">
        <v>246</v>
      </c>
      <c r="CF13" s="4">
        <v>103</v>
      </c>
      <c r="CG13" s="4">
        <v>17244</v>
      </c>
      <c r="CH13" s="4">
        <v>17244</v>
      </c>
      <c r="CI13" s="181">
        <f t="shared" si="28"/>
        <v>100</v>
      </c>
      <c r="CJ13" s="4">
        <v>0</v>
      </c>
      <c r="CK13" s="4">
        <v>111</v>
      </c>
      <c r="CL13" s="4">
        <v>111</v>
      </c>
      <c r="CM13" s="181">
        <f t="shared" si="29"/>
        <v>100</v>
      </c>
      <c r="CN13" s="4" t="s">
        <v>55</v>
      </c>
      <c r="CO13" s="30" t="s">
        <v>246</v>
      </c>
      <c r="CP13" s="20">
        <f t="shared" si="30"/>
        <v>103</v>
      </c>
      <c r="CQ13" s="20">
        <f t="shared" si="31"/>
        <v>17133</v>
      </c>
      <c r="CR13" s="20">
        <f t="shared" si="32"/>
        <v>17133</v>
      </c>
      <c r="CS13" s="181">
        <f t="shared" si="33"/>
        <v>100</v>
      </c>
      <c r="CT13" s="92">
        <f t="shared" si="4"/>
        <v>1079491</v>
      </c>
      <c r="CU13" s="92">
        <f t="shared" si="5"/>
        <v>1283494</v>
      </c>
      <c r="CV13" s="92">
        <f t="shared" si="6"/>
        <v>1257270</v>
      </c>
      <c r="CW13" s="181">
        <f t="shared" si="34"/>
        <v>97.95682722318921</v>
      </c>
      <c r="CX13" s="4" t="s">
        <v>55</v>
      </c>
      <c r="CY13" s="30" t="s">
        <v>246</v>
      </c>
      <c r="CZ13" s="92">
        <f t="shared" si="7"/>
        <v>1076341</v>
      </c>
      <c r="DA13" s="92">
        <f t="shared" si="8"/>
        <v>1275695</v>
      </c>
      <c r="DB13" s="92">
        <f t="shared" si="9"/>
        <v>1249471</v>
      </c>
      <c r="DC13" s="181">
        <f t="shared" si="35"/>
        <v>97.94433622456779</v>
      </c>
      <c r="DD13" s="92">
        <f t="shared" si="36"/>
        <v>3150</v>
      </c>
      <c r="DE13" s="92">
        <f t="shared" si="11"/>
        <v>7799</v>
      </c>
      <c r="DF13" s="92">
        <f t="shared" si="12"/>
        <v>7799</v>
      </c>
      <c r="DG13" s="181">
        <f t="shared" si="37"/>
        <v>100</v>
      </c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</row>
    <row r="14" spans="1:144" ht="12.75">
      <c r="A14" s="277" t="s">
        <v>45</v>
      </c>
      <c r="B14" s="288" t="s">
        <v>57</v>
      </c>
      <c r="C14" s="288">
        <v>7290</v>
      </c>
      <c r="D14" s="288">
        <v>7766</v>
      </c>
      <c r="E14" s="288">
        <v>7765</v>
      </c>
      <c r="F14" s="324">
        <f t="shared" si="14"/>
        <v>99.98712335822817</v>
      </c>
      <c r="G14" s="288">
        <v>0</v>
      </c>
      <c r="H14" s="288">
        <v>0</v>
      </c>
      <c r="I14" s="288">
        <v>0</v>
      </c>
      <c r="J14" s="331">
        <v>0</v>
      </c>
      <c r="K14" s="288" t="s">
        <v>45</v>
      </c>
      <c r="L14" s="288" t="s">
        <v>57</v>
      </c>
      <c r="M14" s="288">
        <v>0</v>
      </c>
      <c r="N14" s="288">
        <v>0</v>
      </c>
      <c r="O14" s="288">
        <v>0</v>
      </c>
      <c r="P14" s="331">
        <v>0</v>
      </c>
      <c r="Q14" s="288">
        <v>0</v>
      </c>
      <c r="R14" s="288">
        <v>0</v>
      </c>
      <c r="S14" s="288">
        <v>0</v>
      </c>
      <c r="T14" s="331">
        <v>0</v>
      </c>
      <c r="U14" s="288" t="s">
        <v>45</v>
      </c>
      <c r="V14" s="288" t="s">
        <v>57</v>
      </c>
      <c r="W14" s="288">
        <v>146200</v>
      </c>
      <c r="X14" s="288">
        <v>158422</v>
      </c>
      <c r="Y14" s="288">
        <v>156205</v>
      </c>
      <c r="Z14" s="324">
        <f t="shared" si="15"/>
        <v>98.60057315271868</v>
      </c>
      <c r="AA14" s="288">
        <v>200</v>
      </c>
      <c r="AB14" s="288">
        <v>1918</v>
      </c>
      <c r="AC14" s="329">
        <f t="shared" si="16"/>
        <v>1918</v>
      </c>
      <c r="AD14" s="324">
        <f>AC14/AB14*100</f>
        <v>100</v>
      </c>
      <c r="AE14" s="288" t="s">
        <v>45</v>
      </c>
      <c r="AF14" s="288" t="s">
        <v>57</v>
      </c>
      <c r="AG14" s="329">
        <f t="shared" si="17"/>
        <v>146000</v>
      </c>
      <c r="AH14" s="288">
        <v>156504</v>
      </c>
      <c r="AI14" s="278">
        <f t="shared" si="10"/>
        <v>154287</v>
      </c>
      <c r="AJ14" s="324">
        <f t="shared" si="18"/>
        <v>98.58342278791596</v>
      </c>
      <c r="AK14" s="329">
        <f t="shared" si="19"/>
        <v>0</v>
      </c>
      <c r="AL14" s="329">
        <f t="shared" si="20"/>
        <v>1409</v>
      </c>
      <c r="AM14" s="329">
        <f t="shared" si="21"/>
        <v>3367</v>
      </c>
      <c r="AN14" s="324">
        <f t="shared" si="38"/>
        <v>238.9638041163946</v>
      </c>
      <c r="AO14" s="288" t="s">
        <v>45</v>
      </c>
      <c r="AP14" s="288" t="s">
        <v>57</v>
      </c>
      <c r="AQ14" s="329">
        <f t="shared" si="22"/>
        <v>0</v>
      </c>
      <c r="AR14" s="329">
        <f t="shared" si="23"/>
        <v>0</v>
      </c>
      <c r="AS14" s="329">
        <f t="shared" si="24"/>
        <v>0</v>
      </c>
      <c r="AT14" s="331">
        <v>0</v>
      </c>
      <c r="AU14" s="288">
        <v>0</v>
      </c>
      <c r="AV14" s="288">
        <v>0</v>
      </c>
      <c r="AW14" s="288">
        <v>0</v>
      </c>
      <c r="AX14" s="331">
        <v>0</v>
      </c>
      <c r="AY14" s="288" t="s">
        <v>45</v>
      </c>
      <c r="AZ14" s="288" t="s">
        <v>57</v>
      </c>
      <c r="BA14" s="288">
        <v>0</v>
      </c>
      <c r="BB14" s="288">
        <v>0</v>
      </c>
      <c r="BC14" s="288">
        <v>0</v>
      </c>
      <c r="BD14" s="331">
        <v>0</v>
      </c>
      <c r="BE14" s="288">
        <v>0</v>
      </c>
      <c r="BF14" s="288">
        <v>0</v>
      </c>
      <c r="BG14" s="288">
        <v>0</v>
      </c>
      <c r="BH14" s="331">
        <v>0</v>
      </c>
      <c r="BI14" s="288" t="s">
        <v>45</v>
      </c>
      <c r="BJ14" s="288" t="s">
        <v>57</v>
      </c>
      <c r="BK14" s="329">
        <f t="shared" si="25"/>
        <v>0</v>
      </c>
      <c r="BL14" s="329">
        <f t="shared" si="26"/>
        <v>1409</v>
      </c>
      <c r="BM14" s="329">
        <f t="shared" si="27"/>
        <v>3367</v>
      </c>
      <c r="BN14" s="324">
        <f>BM14/BL14*100</f>
        <v>238.9638041163946</v>
      </c>
      <c r="BO14" s="288">
        <v>0</v>
      </c>
      <c r="BP14" s="288">
        <v>0</v>
      </c>
      <c r="BQ14" s="288">
        <v>0</v>
      </c>
      <c r="BR14" s="331">
        <v>0</v>
      </c>
      <c r="BS14" s="288" t="s">
        <v>45</v>
      </c>
      <c r="BT14" s="288" t="s">
        <v>57</v>
      </c>
      <c r="BU14" s="277">
        <v>1958</v>
      </c>
      <c r="BV14" s="288">
        <v>0</v>
      </c>
      <c r="BW14" s="288">
        <v>1409</v>
      </c>
      <c r="BX14" s="288">
        <v>1409</v>
      </c>
      <c r="BY14" s="324">
        <f t="shared" si="39"/>
        <v>100</v>
      </c>
      <c r="BZ14" s="288">
        <v>0</v>
      </c>
      <c r="CA14" s="288">
        <v>0</v>
      </c>
      <c r="CB14" s="288">
        <v>0</v>
      </c>
      <c r="CC14" s="331">
        <v>0</v>
      </c>
      <c r="CD14" s="288" t="s">
        <v>45</v>
      </c>
      <c r="CE14" s="288" t="s">
        <v>57</v>
      </c>
      <c r="CF14" s="288">
        <v>323</v>
      </c>
      <c r="CG14" s="288">
        <v>2304</v>
      </c>
      <c r="CH14" s="288">
        <v>2304</v>
      </c>
      <c r="CI14" s="324">
        <f t="shared" si="28"/>
        <v>100</v>
      </c>
      <c r="CJ14" s="288">
        <v>0</v>
      </c>
      <c r="CK14" s="288">
        <v>962</v>
      </c>
      <c r="CL14" s="288">
        <v>962</v>
      </c>
      <c r="CM14" s="324">
        <f t="shared" si="29"/>
        <v>100</v>
      </c>
      <c r="CN14" s="288" t="s">
        <v>45</v>
      </c>
      <c r="CO14" s="288" t="s">
        <v>57</v>
      </c>
      <c r="CP14" s="329">
        <f t="shared" si="30"/>
        <v>323</v>
      </c>
      <c r="CQ14" s="329">
        <f t="shared" si="31"/>
        <v>1342</v>
      </c>
      <c r="CR14" s="329">
        <f t="shared" si="32"/>
        <v>1342</v>
      </c>
      <c r="CS14" s="324">
        <f t="shared" si="33"/>
        <v>100</v>
      </c>
      <c r="CT14" s="371">
        <f t="shared" si="4"/>
        <v>153813</v>
      </c>
      <c r="CU14" s="371">
        <f t="shared" si="5"/>
        <v>169901</v>
      </c>
      <c r="CV14" s="371">
        <f t="shared" si="6"/>
        <v>169641</v>
      </c>
      <c r="CW14" s="324">
        <f t="shared" si="34"/>
        <v>99.84696970588755</v>
      </c>
      <c r="CX14" s="288" t="s">
        <v>45</v>
      </c>
      <c r="CY14" s="288" t="s">
        <v>57</v>
      </c>
      <c r="CZ14" s="371">
        <f t="shared" si="7"/>
        <v>153613</v>
      </c>
      <c r="DA14" s="371">
        <f t="shared" si="8"/>
        <v>167021</v>
      </c>
      <c r="DB14" s="371">
        <f t="shared" si="9"/>
        <v>166761</v>
      </c>
      <c r="DC14" s="324">
        <f t="shared" si="35"/>
        <v>99.84433095239521</v>
      </c>
      <c r="DD14" s="371">
        <f t="shared" si="36"/>
        <v>200</v>
      </c>
      <c r="DE14" s="371">
        <f t="shared" si="11"/>
        <v>2880</v>
      </c>
      <c r="DF14" s="371">
        <f t="shared" si="12"/>
        <v>2880</v>
      </c>
      <c r="DG14" s="324">
        <f t="shared" si="37"/>
        <v>100</v>
      </c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</row>
    <row r="15" spans="1:144" ht="12.75">
      <c r="A15" s="277" t="s">
        <v>58</v>
      </c>
      <c r="B15" s="288" t="s">
        <v>59</v>
      </c>
      <c r="C15" s="288">
        <v>11833</v>
      </c>
      <c r="D15" s="288">
        <v>11439</v>
      </c>
      <c r="E15" s="288">
        <v>11439</v>
      </c>
      <c r="F15" s="324">
        <f t="shared" si="14"/>
        <v>100</v>
      </c>
      <c r="G15" s="288">
        <v>0</v>
      </c>
      <c r="H15" s="288">
        <v>0</v>
      </c>
      <c r="I15" s="288">
        <v>0</v>
      </c>
      <c r="J15" s="331">
        <v>0</v>
      </c>
      <c r="K15" s="288" t="s">
        <v>58</v>
      </c>
      <c r="L15" s="288" t="s">
        <v>59</v>
      </c>
      <c r="M15" s="288">
        <v>0</v>
      </c>
      <c r="N15" s="288">
        <v>0</v>
      </c>
      <c r="O15" s="288">
        <v>0</v>
      </c>
      <c r="P15" s="331">
        <v>0</v>
      </c>
      <c r="Q15" s="288">
        <v>0</v>
      </c>
      <c r="R15" s="288">
        <v>0</v>
      </c>
      <c r="S15" s="288">
        <v>0</v>
      </c>
      <c r="T15" s="331">
        <v>0</v>
      </c>
      <c r="U15" s="288" t="s">
        <v>58</v>
      </c>
      <c r="V15" s="288" t="s">
        <v>59</v>
      </c>
      <c r="W15" s="288">
        <v>145724</v>
      </c>
      <c r="X15" s="288">
        <v>159190</v>
      </c>
      <c r="Y15" s="288">
        <v>153784</v>
      </c>
      <c r="Z15" s="324">
        <f t="shared" si="15"/>
        <v>96.60405804384698</v>
      </c>
      <c r="AA15" s="288">
        <v>600</v>
      </c>
      <c r="AB15" s="288">
        <v>845</v>
      </c>
      <c r="AC15" s="329">
        <f t="shared" si="16"/>
        <v>845</v>
      </c>
      <c r="AD15" s="324">
        <f>AC15/AB15*100</f>
        <v>100</v>
      </c>
      <c r="AE15" s="288" t="s">
        <v>58</v>
      </c>
      <c r="AF15" s="288" t="s">
        <v>59</v>
      </c>
      <c r="AG15" s="329">
        <f t="shared" si="17"/>
        <v>145124</v>
      </c>
      <c r="AH15" s="288">
        <v>158345</v>
      </c>
      <c r="AI15" s="278">
        <f t="shared" si="10"/>
        <v>152939</v>
      </c>
      <c r="AJ15" s="324">
        <f t="shared" si="18"/>
        <v>96.58593577315355</v>
      </c>
      <c r="AK15" s="329">
        <f t="shared" si="19"/>
        <v>0</v>
      </c>
      <c r="AL15" s="329">
        <f t="shared" si="20"/>
        <v>951</v>
      </c>
      <c r="AM15" s="329">
        <f t="shared" si="21"/>
        <v>5203</v>
      </c>
      <c r="AN15" s="324">
        <f t="shared" si="38"/>
        <v>547.1083070452155</v>
      </c>
      <c r="AO15" s="288" t="s">
        <v>58</v>
      </c>
      <c r="AP15" s="288" t="s">
        <v>59</v>
      </c>
      <c r="AQ15" s="329">
        <f t="shared" si="22"/>
        <v>0</v>
      </c>
      <c r="AR15" s="329">
        <f t="shared" si="23"/>
        <v>0</v>
      </c>
      <c r="AS15" s="329">
        <f t="shared" si="24"/>
        <v>0</v>
      </c>
      <c r="AT15" s="331">
        <v>0</v>
      </c>
      <c r="AU15" s="288">
        <v>0</v>
      </c>
      <c r="AV15" s="288">
        <v>0</v>
      </c>
      <c r="AW15" s="288">
        <v>0</v>
      </c>
      <c r="AX15" s="331">
        <v>0</v>
      </c>
      <c r="AY15" s="288" t="s">
        <v>58</v>
      </c>
      <c r="AZ15" s="288" t="s">
        <v>59</v>
      </c>
      <c r="BA15" s="288">
        <v>0</v>
      </c>
      <c r="BB15" s="288">
        <v>0</v>
      </c>
      <c r="BC15" s="288">
        <v>0</v>
      </c>
      <c r="BD15" s="331">
        <v>0</v>
      </c>
      <c r="BE15" s="288">
        <v>0</v>
      </c>
      <c r="BF15" s="288">
        <v>0</v>
      </c>
      <c r="BG15" s="288">
        <v>0</v>
      </c>
      <c r="BH15" s="331">
        <v>0</v>
      </c>
      <c r="BI15" s="288" t="s">
        <v>58</v>
      </c>
      <c r="BJ15" s="288" t="s">
        <v>59</v>
      </c>
      <c r="BK15" s="329">
        <f t="shared" si="25"/>
        <v>0</v>
      </c>
      <c r="BL15" s="329">
        <f t="shared" si="26"/>
        <v>951</v>
      </c>
      <c r="BM15" s="329">
        <f t="shared" si="27"/>
        <v>5203</v>
      </c>
      <c r="BN15" s="324">
        <f>BM15/BL15*100</f>
        <v>547.1083070452155</v>
      </c>
      <c r="BO15" s="288">
        <v>0</v>
      </c>
      <c r="BP15" s="288">
        <v>0</v>
      </c>
      <c r="BQ15" s="288">
        <v>0</v>
      </c>
      <c r="BR15" s="331">
        <v>0</v>
      </c>
      <c r="BS15" s="288" t="s">
        <v>58</v>
      </c>
      <c r="BT15" s="288" t="s">
        <v>59</v>
      </c>
      <c r="BU15" s="277">
        <v>4252</v>
      </c>
      <c r="BV15" s="288">
        <v>0</v>
      </c>
      <c r="BW15" s="288">
        <v>951</v>
      </c>
      <c r="BX15" s="288">
        <v>951</v>
      </c>
      <c r="BY15" s="324">
        <f t="shared" si="39"/>
        <v>100</v>
      </c>
      <c r="BZ15" s="288">
        <v>0</v>
      </c>
      <c r="CA15" s="288">
        <v>0</v>
      </c>
      <c r="CB15" s="288">
        <v>0</v>
      </c>
      <c r="CC15" s="331">
        <v>0</v>
      </c>
      <c r="CD15" s="288" t="s">
        <v>58</v>
      </c>
      <c r="CE15" s="288" t="s">
        <v>59</v>
      </c>
      <c r="CF15" s="288">
        <v>228</v>
      </c>
      <c r="CG15" s="288">
        <v>4396</v>
      </c>
      <c r="CH15" s="288">
        <v>4396</v>
      </c>
      <c r="CI15" s="324">
        <f t="shared" si="28"/>
        <v>100</v>
      </c>
      <c r="CJ15" s="288">
        <v>0</v>
      </c>
      <c r="CK15" s="288">
        <v>0</v>
      </c>
      <c r="CL15" s="288">
        <v>0</v>
      </c>
      <c r="CM15" s="331">
        <v>0</v>
      </c>
      <c r="CN15" s="288" t="s">
        <v>58</v>
      </c>
      <c r="CO15" s="288" t="s">
        <v>59</v>
      </c>
      <c r="CP15" s="329">
        <f t="shared" si="30"/>
        <v>228</v>
      </c>
      <c r="CQ15" s="329">
        <f t="shared" si="31"/>
        <v>4396</v>
      </c>
      <c r="CR15" s="329">
        <f t="shared" si="32"/>
        <v>4396</v>
      </c>
      <c r="CS15" s="324">
        <f t="shared" si="33"/>
        <v>100</v>
      </c>
      <c r="CT15" s="371">
        <f t="shared" si="4"/>
        <v>157785</v>
      </c>
      <c r="CU15" s="371">
        <f t="shared" si="5"/>
        <v>175976</v>
      </c>
      <c r="CV15" s="371">
        <f t="shared" si="6"/>
        <v>174822</v>
      </c>
      <c r="CW15" s="324">
        <f t="shared" si="34"/>
        <v>99.34422875846707</v>
      </c>
      <c r="CX15" s="288" t="s">
        <v>58</v>
      </c>
      <c r="CY15" s="288" t="s">
        <v>59</v>
      </c>
      <c r="CZ15" s="371">
        <f t="shared" si="7"/>
        <v>157185</v>
      </c>
      <c r="DA15" s="371">
        <f t="shared" si="8"/>
        <v>175131</v>
      </c>
      <c r="DB15" s="371">
        <f t="shared" si="9"/>
        <v>173977</v>
      </c>
      <c r="DC15" s="324">
        <f t="shared" si="35"/>
        <v>99.34106468871873</v>
      </c>
      <c r="DD15" s="371">
        <f t="shared" si="36"/>
        <v>600</v>
      </c>
      <c r="DE15" s="371">
        <f t="shared" si="11"/>
        <v>845</v>
      </c>
      <c r="DF15" s="371">
        <f t="shared" si="12"/>
        <v>845</v>
      </c>
      <c r="DG15" s="324">
        <f t="shared" si="37"/>
        <v>100</v>
      </c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</row>
    <row r="16" spans="1:144" ht="12.75">
      <c r="A16" s="277" t="s">
        <v>60</v>
      </c>
      <c r="B16" s="288" t="s">
        <v>61</v>
      </c>
      <c r="C16" s="288">
        <v>12527</v>
      </c>
      <c r="D16" s="288">
        <v>12142</v>
      </c>
      <c r="E16" s="288">
        <v>12142</v>
      </c>
      <c r="F16" s="324">
        <f t="shared" si="14"/>
        <v>100</v>
      </c>
      <c r="G16" s="288">
        <v>0</v>
      </c>
      <c r="H16" s="288">
        <v>0</v>
      </c>
      <c r="I16" s="288">
        <v>0</v>
      </c>
      <c r="J16" s="331">
        <v>0</v>
      </c>
      <c r="K16" s="288" t="s">
        <v>60</v>
      </c>
      <c r="L16" s="288" t="s">
        <v>61</v>
      </c>
      <c r="M16" s="288">
        <v>0</v>
      </c>
      <c r="N16" s="288">
        <v>0</v>
      </c>
      <c r="O16" s="288">
        <v>0</v>
      </c>
      <c r="P16" s="331">
        <v>0</v>
      </c>
      <c r="Q16" s="288">
        <v>0</v>
      </c>
      <c r="R16" s="288">
        <v>0</v>
      </c>
      <c r="S16" s="288">
        <v>0</v>
      </c>
      <c r="T16" s="331">
        <v>0</v>
      </c>
      <c r="U16" s="288" t="s">
        <v>60</v>
      </c>
      <c r="V16" s="288" t="s">
        <v>61</v>
      </c>
      <c r="W16" s="288">
        <v>166999</v>
      </c>
      <c r="X16" s="288">
        <v>177317</v>
      </c>
      <c r="Y16" s="288">
        <v>176032</v>
      </c>
      <c r="Z16" s="324">
        <f t="shared" si="15"/>
        <v>99.27530919201205</v>
      </c>
      <c r="AA16" s="288">
        <v>0</v>
      </c>
      <c r="AB16" s="288">
        <v>1414</v>
      </c>
      <c r="AC16" s="329">
        <f t="shared" si="16"/>
        <v>1414</v>
      </c>
      <c r="AD16" s="324">
        <f aca="true" t="shared" si="40" ref="AD16:AD40">AC16/AB16*100</f>
        <v>100</v>
      </c>
      <c r="AE16" s="288" t="s">
        <v>60</v>
      </c>
      <c r="AF16" s="288" t="s">
        <v>61</v>
      </c>
      <c r="AG16" s="329">
        <f t="shared" si="17"/>
        <v>166999</v>
      </c>
      <c r="AH16" s="288">
        <v>175903</v>
      </c>
      <c r="AI16" s="278">
        <f t="shared" si="10"/>
        <v>174618</v>
      </c>
      <c r="AJ16" s="324">
        <f t="shared" si="18"/>
        <v>99.26948374956652</v>
      </c>
      <c r="AK16" s="329">
        <f t="shared" si="19"/>
        <v>0</v>
      </c>
      <c r="AL16" s="329">
        <f t="shared" si="20"/>
        <v>314</v>
      </c>
      <c r="AM16" s="329">
        <f t="shared" si="21"/>
        <v>2413</v>
      </c>
      <c r="AN16" s="324">
        <f t="shared" si="38"/>
        <v>768.4713375796179</v>
      </c>
      <c r="AO16" s="288" t="s">
        <v>60</v>
      </c>
      <c r="AP16" s="288" t="s">
        <v>61</v>
      </c>
      <c r="AQ16" s="329">
        <f t="shared" si="22"/>
        <v>0</v>
      </c>
      <c r="AR16" s="329">
        <f t="shared" si="23"/>
        <v>0</v>
      </c>
      <c r="AS16" s="329">
        <f t="shared" si="24"/>
        <v>0</v>
      </c>
      <c r="AT16" s="331">
        <v>0</v>
      </c>
      <c r="AU16" s="288">
        <v>0</v>
      </c>
      <c r="AV16" s="288">
        <v>0</v>
      </c>
      <c r="AW16" s="288">
        <v>0</v>
      </c>
      <c r="AX16" s="331">
        <v>0</v>
      </c>
      <c r="AY16" s="288" t="s">
        <v>60</v>
      </c>
      <c r="AZ16" s="288" t="s">
        <v>61</v>
      </c>
      <c r="BA16" s="288">
        <v>0</v>
      </c>
      <c r="BB16" s="288">
        <v>0</v>
      </c>
      <c r="BC16" s="288">
        <v>0</v>
      </c>
      <c r="BD16" s="331">
        <v>0</v>
      </c>
      <c r="BE16" s="288">
        <v>0</v>
      </c>
      <c r="BF16" s="288">
        <v>0</v>
      </c>
      <c r="BG16" s="288">
        <v>0</v>
      </c>
      <c r="BH16" s="331">
        <v>0</v>
      </c>
      <c r="BI16" s="288" t="s">
        <v>60</v>
      </c>
      <c r="BJ16" s="288" t="s">
        <v>61</v>
      </c>
      <c r="BK16" s="329">
        <f t="shared" si="25"/>
        <v>0</v>
      </c>
      <c r="BL16" s="329">
        <f t="shared" si="26"/>
        <v>314</v>
      </c>
      <c r="BM16" s="329">
        <f t="shared" si="27"/>
        <v>2413</v>
      </c>
      <c r="BN16" s="324">
        <f aca="true" t="shared" si="41" ref="BN16:BN21">BM16/BL16*100</f>
        <v>768.4713375796179</v>
      </c>
      <c r="BO16" s="288">
        <v>0</v>
      </c>
      <c r="BP16" s="288">
        <v>0</v>
      </c>
      <c r="BQ16" s="288">
        <v>0</v>
      </c>
      <c r="BR16" s="331">
        <v>0</v>
      </c>
      <c r="BS16" s="288" t="s">
        <v>60</v>
      </c>
      <c r="BT16" s="288" t="s">
        <v>61</v>
      </c>
      <c r="BU16" s="277">
        <v>2099</v>
      </c>
      <c r="BV16" s="288">
        <v>0</v>
      </c>
      <c r="BW16" s="288">
        <v>314</v>
      </c>
      <c r="BX16" s="288">
        <v>314</v>
      </c>
      <c r="BY16" s="324">
        <f t="shared" si="39"/>
        <v>100</v>
      </c>
      <c r="BZ16" s="288">
        <v>0</v>
      </c>
      <c r="CA16" s="288">
        <v>0</v>
      </c>
      <c r="CB16" s="288">
        <v>0</v>
      </c>
      <c r="CC16" s="331">
        <v>0</v>
      </c>
      <c r="CD16" s="288" t="s">
        <v>60</v>
      </c>
      <c r="CE16" s="288" t="s">
        <v>61</v>
      </c>
      <c r="CF16" s="288">
        <v>195</v>
      </c>
      <c r="CG16" s="288">
        <v>2263</v>
      </c>
      <c r="CH16" s="288">
        <v>2263</v>
      </c>
      <c r="CI16" s="324">
        <f t="shared" si="28"/>
        <v>100</v>
      </c>
      <c r="CJ16" s="288">
        <v>0</v>
      </c>
      <c r="CK16" s="288">
        <v>1445</v>
      </c>
      <c r="CL16" s="288">
        <v>1445</v>
      </c>
      <c r="CM16" s="324">
        <f t="shared" si="29"/>
        <v>100</v>
      </c>
      <c r="CN16" s="288" t="s">
        <v>60</v>
      </c>
      <c r="CO16" s="288" t="s">
        <v>61</v>
      </c>
      <c r="CP16" s="329">
        <f t="shared" si="30"/>
        <v>195</v>
      </c>
      <c r="CQ16" s="329">
        <f t="shared" si="31"/>
        <v>818</v>
      </c>
      <c r="CR16" s="329">
        <f t="shared" si="32"/>
        <v>818</v>
      </c>
      <c r="CS16" s="324">
        <f t="shared" si="33"/>
        <v>100</v>
      </c>
      <c r="CT16" s="371">
        <f t="shared" si="4"/>
        <v>179721</v>
      </c>
      <c r="CU16" s="371">
        <f t="shared" si="5"/>
        <v>192036</v>
      </c>
      <c r="CV16" s="371">
        <f t="shared" si="6"/>
        <v>192850</v>
      </c>
      <c r="CW16" s="324">
        <f t="shared" si="34"/>
        <v>100.42387885604782</v>
      </c>
      <c r="CX16" s="288" t="s">
        <v>60</v>
      </c>
      <c r="CY16" s="288" t="s">
        <v>61</v>
      </c>
      <c r="CZ16" s="371">
        <f t="shared" si="7"/>
        <v>179721</v>
      </c>
      <c r="DA16" s="371">
        <f t="shared" si="8"/>
        <v>189177</v>
      </c>
      <c r="DB16" s="371">
        <f t="shared" si="9"/>
        <v>189991</v>
      </c>
      <c r="DC16" s="324">
        <f t="shared" si="35"/>
        <v>100.43028486549635</v>
      </c>
      <c r="DD16" s="371">
        <f t="shared" si="36"/>
        <v>0</v>
      </c>
      <c r="DE16" s="371">
        <f t="shared" si="11"/>
        <v>2859</v>
      </c>
      <c r="DF16" s="371">
        <f t="shared" si="12"/>
        <v>2859</v>
      </c>
      <c r="DG16" s="324">
        <f t="shared" si="37"/>
        <v>100</v>
      </c>
      <c r="DH16" s="134" t="s">
        <v>44</v>
      </c>
      <c r="DI16" s="134" t="s">
        <v>44</v>
      </c>
      <c r="DJ16" s="134" t="s">
        <v>44</v>
      </c>
      <c r="DK16" s="23" t="s">
        <v>136</v>
      </c>
      <c r="DL16" s="23"/>
      <c r="DM16" s="23"/>
      <c r="DN16" s="23"/>
      <c r="DO16" s="82" t="s">
        <v>136</v>
      </c>
      <c r="DP16" s="82"/>
      <c r="DQ16" s="82"/>
      <c r="DR16" s="82"/>
      <c r="DS16" s="134" t="s">
        <v>44</v>
      </c>
      <c r="DT16" s="134" t="s">
        <v>44</v>
      </c>
      <c r="DU16" s="134" t="s">
        <v>44</v>
      </c>
      <c r="DV16" s="82" t="s">
        <v>136</v>
      </c>
      <c r="DW16" s="82"/>
      <c r="DX16" s="82"/>
      <c r="DY16" s="82"/>
      <c r="DZ16" s="23" t="s">
        <v>136</v>
      </c>
      <c r="EA16" s="23"/>
      <c r="EB16" s="23"/>
      <c r="EC16" s="23"/>
      <c r="ED16" s="134" t="s">
        <v>44</v>
      </c>
      <c r="EE16" s="134" t="s">
        <v>44</v>
      </c>
      <c r="EF16" s="134" t="s">
        <v>44</v>
      </c>
      <c r="EG16" s="82" t="s">
        <v>136</v>
      </c>
      <c r="EH16" s="82"/>
      <c r="EI16" s="82"/>
      <c r="EJ16" s="82"/>
      <c r="EK16" s="23" t="s">
        <v>44</v>
      </c>
      <c r="EL16" s="23"/>
      <c r="EM16" s="23"/>
      <c r="EN16" s="23"/>
    </row>
    <row r="17" spans="1:144" ht="12.75">
      <c r="A17" s="277" t="s">
        <v>62</v>
      </c>
      <c r="B17" s="288" t="s">
        <v>63</v>
      </c>
      <c r="C17" s="288">
        <v>3213</v>
      </c>
      <c r="D17" s="288">
        <v>7374</v>
      </c>
      <c r="E17" s="288">
        <v>7292</v>
      </c>
      <c r="F17" s="324">
        <f t="shared" si="14"/>
        <v>98.88798481149986</v>
      </c>
      <c r="G17" s="288">
        <v>0</v>
      </c>
      <c r="H17" s="288">
        <v>0</v>
      </c>
      <c r="I17" s="288">
        <v>0</v>
      </c>
      <c r="J17" s="331">
        <v>0</v>
      </c>
      <c r="K17" s="288" t="s">
        <v>62</v>
      </c>
      <c r="L17" s="288" t="s">
        <v>63</v>
      </c>
      <c r="M17" s="288">
        <v>0</v>
      </c>
      <c r="N17" s="288">
        <v>0</v>
      </c>
      <c r="O17" s="288">
        <v>0</v>
      </c>
      <c r="P17" s="331">
        <v>0</v>
      </c>
      <c r="Q17" s="288">
        <v>0</v>
      </c>
      <c r="R17" s="288">
        <v>0</v>
      </c>
      <c r="S17" s="288">
        <v>0</v>
      </c>
      <c r="T17" s="331">
        <v>0</v>
      </c>
      <c r="U17" s="288" t="s">
        <v>62</v>
      </c>
      <c r="V17" s="288" t="s">
        <v>63</v>
      </c>
      <c r="W17" s="288">
        <v>109471</v>
      </c>
      <c r="X17" s="288">
        <v>118771</v>
      </c>
      <c r="Y17" s="288">
        <v>117411</v>
      </c>
      <c r="Z17" s="324">
        <f t="shared" si="15"/>
        <v>98.85493933704356</v>
      </c>
      <c r="AA17" s="288">
        <v>0</v>
      </c>
      <c r="AB17" s="288">
        <v>287</v>
      </c>
      <c r="AC17" s="329">
        <f t="shared" si="16"/>
        <v>287</v>
      </c>
      <c r="AD17" s="324">
        <f t="shared" si="40"/>
        <v>100</v>
      </c>
      <c r="AE17" s="288" t="s">
        <v>62</v>
      </c>
      <c r="AF17" s="288" t="s">
        <v>63</v>
      </c>
      <c r="AG17" s="329">
        <f t="shared" si="17"/>
        <v>109471</v>
      </c>
      <c r="AH17" s="288">
        <v>118484</v>
      </c>
      <c r="AI17" s="278">
        <f t="shared" si="10"/>
        <v>117124</v>
      </c>
      <c r="AJ17" s="324">
        <f t="shared" si="18"/>
        <v>98.85216569325817</v>
      </c>
      <c r="AK17" s="329">
        <f t="shared" si="19"/>
        <v>0</v>
      </c>
      <c r="AL17" s="329">
        <f t="shared" si="20"/>
        <v>4072</v>
      </c>
      <c r="AM17" s="329">
        <f t="shared" si="21"/>
        <v>4176</v>
      </c>
      <c r="AN17" s="324">
        <f t="shared" si="38"/>
        <v>102.55402750491159</v>
      </c>
      <c r="AO17" s="288" t="s">
        <v>62</v>
      </c>
      <c r="AP17" s="288" t="s">
        <v>63</v>
      </c>
      <c r="AQ17" s="329">
        <f t="shared" si="22"/>
        <v>0</v>
      </c>
      <c r="AR17" s="329">
        <f t="shared" si="23"/>
        <v>0</v>
      </c>
      <c r="AS17" s="329">
        <f t="shared" si="24"/>
        <v>0</v>
      </c>
      <c r="AT17" s="331">
        <v>0</v>
      </c>
      <c r="AU17" s="288">
        <v>0</v>
      </c>
      <c r="AV17" s="288">
        <v>0</v>
      </c>
      <c r="AW17" s="288">
        <v>0</v>
      </c>
      <c r="AX17" s="331">
        <v>0</v>
      </c>
      <c r="AY17" s="288" t="s">
        <v>62</v>
      </c>
      <c r="AZ17" s="288" t="s">
        <v>63</v>
      </c>
      <c r="BA17" s="288">
        <v>0</v>
      </c>
      <c r="BB17" s="288">
        <v>0</v>
      </c>
      <c r="BC17" s="288">
        <v>0</v>
      </c>
      <c r="BD17" s="331">
        <v>0</v>
      </c>
      <c r="BE17" s="288">
        <v>0</v>
      </c>
      <c r="BF17" s="288">
        <v>0</v>
      </c>
      <c r="BG17" s="288">
        <v>0</v>
      </c>
      <c r="BH17" s="331">
        <v>0</v>
      </c>
      <c r="BI17" s="288" t="s">
        <v>62</v>
      </c>
      <c r="BJ17" s="288" t="s">
        <v>63</v>
      </c>
      <c r="BK17" s="329">
        <f t="shared" si="25"/>
        <v>0</v>
      </c>
      <c r="BL17" s="329">
        <f t="shared" si="26"/>
        <v>4072</v>
      </c>
      <c r="BM17" s="329">
        <f t="shared" si="27"/>
        <v>4176</v>
      </c>
      <c r="BN17" s="324">
        <f t="shared" si="41"/>
        <v>102.55402750491159</v>
      </c>
      <c r="BO17" s="288">
        <v>0</v>
      </c>
      <c r="BP17" s="288">
        <v>0</v>
      </c>
      <c r="BQ17" s="288">
        <v>0</v>
      </c>
      <c r="BR17" s="331">
        <v>0</v>
      </c>
      <c r="BS17" s="288" t="s">
        <v>62</v>
      </c>
      <c r="BT17" s="288" t="s">
        <v>63</v>
      </c>
      <c r="BU17" s="277">
        <v>0</v>
      </c>
      <c r="BV17" s="288">
        <v>0</v>
      </c>
      <c r="BW17" s="288">
        <v>4072</v>
      </c>
      <c r="BX17" s="288">
        <v>4176</v>
      </c>
      <c r="BY17" s="324">
        <f t="shared" si="39"/>
        <v>102.55402750491159</v>
      </c>
      <c r="BZ17" s="288">
        <v>0</v>
      </c>
      <c r="CA17" s="288">
        <v>0</v>
      </c>
      <c r="CB17" s="288">
        <v>0</v>
      </c>
      <c r="CC17" s="331">
        <v>0</v>
      </c>
      <c r="CD17" s="288" t="s">
        <v>62</v>
      </c>
      <c r="CE17" s="288" t="s">
        <v>63</v>
      </c>
      <c r="CF17" s="288">
        <v>0</v>
      </c>
      <c r="CG17" s="288">
        <v>210</v>
      </c>
      <c r="CH17" s="288">
        <v>287</v>
      </c>
      <c r="CI17" s="324">
        <f t="shared" si="28"/>
        <v>136.66666666666666</v>
      </c>
      <c r="CJ17" s="288">
        <v>0</v>
      </c>
      <c r="CK17" s="288">
        <v>0</v>
      </c>
      <c r="CL17" s="288">
        <v>0</v>
      </c>
      <c r="CM17" s="331">
        <v>0</v>
      </c>
      <c r="CN17" s="288" t="s">
        <v>62</v>
      </c>
      <c r="CO17" s="288" t="s">
        <v>63</v>
      </c>
      <c r="CP17" s="329">
        <f t="shared" si="30"/>
        <v>0</v>
      </c>
      <c r="CQ17" s="329">
        <f t="shared" si="31"/>
        <v>210</v>
      </c>
      <c r="CR17" s="329">
        <f t="shared" si="32"/>
        <v>287</v>
      </c>
      <c r="CS17" s="324">
        <f t="shared" si="33"/>
        <v>136.66666666666666</v>
      </c>
      <c r="CT17" s="371">
        <f t="shared" si="4"/>
        <v>112684</v>
      </c>
      <c r="CU17" s="371">
        <f t="shared" si="5"/>
        <v>130427</v>
      </c>
      <c r="CV17" s="371">
        <f t="shared" si="6"/>
        <v>129166</v>
      </c>
      <c r="CW17" s="324">
        <f t="shared" si="34"/>
        <v>99.03317564614689</v>
      </c>
      <c r="CX17" s="288" t="s">
        <v>62</v>
      </c>
      <c r="CY17" s="288" t="s">
        <v>63</v>
      </c>
      <c r="CZ17" s="371">
        <f t="shared" si="7"/>
        <v>112684</v>
      </c>
      <c r="DA17" s="371">
        <f t="shared" si="8"/>
        <v>130140</v>
      </c>
      <c r="DB17" s="371">
        <f t="shared" si="9"/>
        <v>128879</v>
      </c>
      <c r="DC17" s="324">
        <f t="shared" si="35"/>
        <v>99.0310434916244</v>
      </c>
      <c r="DD17" s="371">
        <f t="shared" si="36"/>
        <v>0</v>
      </c>
      <c r="DE17" s="371">
        <f t="shared" si="11"/>
        <v>287</v>
      </c>
      <c r="DF17" s="371">
        <f t="shared" si="12"/>
        <v>287</v>
      </c>
      <c r="DG17" s="324">
        <f t="shared" si="37"/>
        <v>100</v>
      </c>
      <c r="DH17" s="135" t="s">
        <v>46</v>
      </c>
      <c r="DI17" s="135" t="s">
        <v>180</v>
      </c>
      <c r="DJ17" s="135" t="s">
        <v>181</v>
      </c>
      <c r="DK17" s="12" t="s">
        <v>138</v>
      </c>
      <c r="DL17" s="12"/>
      <c r="DM17" s="12"/>
      <c r="DN17" s="12"/>
      <c r="DO17" s="18" t="s">
        <v>139</v>
      </c>
      <c r="DP17" s="18"/>
      <c r="DQ17" s="18"/>
      <c r="DR17" s="18"/>
      <c r="DS17" s="135" t="s">
        <v>46</v>
      </c>
      <c r="DT17" s="135" t="s">
        <v>180</v>
      </c>
      <c r="DU17" s="135" t="s">
        <v>181</v>
      </c>
      <c r="DV17" s="18" t="s">
        <v>140</v>
      </c>
      <c r="DW17" s="18"/>
      <c r="DX17" s="18"/>
      <c r="DY17" s="18"/>
      <c r="DZ17" s="85" t="s">
        <v>143</v>
      </c>
      <c r="EA17" s="12"/>
      <c r="EB17" s="12"/>
      <c r="EC17" s="12"/>
      <c r="ED17" s="135" t="s">
        <v>46</v>
      </c>
      <c r="EE17" s="135" t="s">
        <v>180</v>
      </c>
      <c r="EF17" s="135" t="s">
        <v>181</v>
      </c>
      <c r="EG17" s="87" t="s">
        <v>146</v>
      </c>
      <c r="EH17" s="18"/>
      <c r="EI17" s="18"/>
      <c r="EJ17" s="18"/>
      <c r="EK17" s="85" t="s">
        <v>23</v>
      </c>
      <c r="EL17" s="12"/>
      <c r="EM17" s="12"/>
      <c r="EN17" s="12"/>
    </row>
    <row r="18" spans="1:144" ht="12.75">
      <c r="A18" s="277" t="s">
        <v>64</v>
      </c>
      <c r="B18" s="288" t="s">
        <v>65</v>
      </c>
      <c r="C18" s="288">
        <v>14408</v>
      </c>
      <c r="D18" s="288">
        <v>13487</v>
      </c>
      <c r="E18" s="288">
        <v>13481</v>
      </c>
      <c r="F18" s="324">
        <f t="shared" si="14"/>
        <v>99.95551271594869</v>
      </c>
      <c r="G18" s="288">
        <v>0</v>
      </c>
      <c r="H18" s="288">
        <v>0</v>
      </c>
      <c r="I18" s="288">
        <v>0</v>
      </c>
      <c r="J18" s="331">
        <v>0</v>
      </c>
      <c r="K18" s="288" t="s">
        <v>64</v>
      </c>
      <c r="L18" s="288" t="s">
        <v>65</v>
      </c>
      <c r="M18" s="288">
        <v>0</v>
      </c>
      <c r="N18" s="288">
        <v>0</v>
      </c>
      <c r="O18" s="288">
        <v>0</v>
      </c>
      <c r="P18" s="331">
        <v>0</v>
      </c>
      <c r="Q18" s="288">
        <v>0</v>
      </c>
      <c r="R18" s="288">
        <v>0</v>
      </c>
      <c r="S18" s="288">
        <v>0</v>
      </c>
      <c r="T18" s="331">
        <v>0</v>
      </c>
      <c r="U18" s="288" t="s">
        <v>64</v>
      </c>
      <c r="V18" s="288" t="s">
        <v>65</v>
      </c>
      <c r="W18" s="288">
        <v>153390</v>
      </c>
      <c r="X18" s="288">
        <v>165438</v>
      </c>
      <c r="Y18" s="288">
        <v>164026</v>
      </c>
      <c r="Z18" s="324">
        <f t="shared" si="15"/>
        <v>99.14650805739915</v>
      </c>
      <c r="AA18" s="288">
        <v>0</v>
      </c>
      <c r="AB18" s="288">
        <v>345</v>
      </c>
      <c r="AC18" s="329">
        <f t="shared" si="16"/>
        <v>345</v>
      </c>
      <c r="AD18" s="324">
        <f t="shared" si="40"/>
        <v>100</v>
      </c>
      <c r="AE18" s="288" t="s">
        <v>64</v>
      </c>
      <c r="AF18" s="288" t="s">
        <v>65</v>
      </c>
      <c r="AG18" s="329">
        <f t="shared" si="17"/>
        <v>153390</v>
      </c>
      <c r="AH18" s="288">
        <v>165093</v>
      </c>
      <c r="AI18" s="278">
        <f t="shared" si="10"/>
        <v>163681</v>
      </c>
      <c r="AJ18" s="324">
        <f t="shared" si="18"/>
        <v>99.14472448862156</v>
      </c>
      <c r="AK18" s="329">
        <f t="shared" si="19"/>
        <v>0</v>
      </c>
      <c r="AL18" s="329">
        <f t="shared" si="20"/>
        <v>685</v>
      </c>
      <c r="AM18" s="329">
        <f t="shared" si="21"/>
        <v>685</v>
      </c>
      <c r="AN18" s="324">
        <f t="shared" si="38"/>
        <v>100</v>
      </c>
      <c r="AO18" s="288" t="s">
        <v>64</v>
      </c>
      <c r="AP18" s="288" t="s">
        <v>65</v>
      </c>
      <c r="AQ18" s="329">
        <f t="shared" si="22"/>
        <v>0</v>
      </c>
      <c r="AR18" s="329">
        <f t="shared" si="23"/>
        <v>0</v>
      </c>
      <c r="AS18" s="329">
        <f t="shared" si="24"/>
        <v>0</v>
      </c>
      <c r="AT18" s="331">
        <v>0</v>
      </c>
      <c r="AU18" s="288">
        <v>0</v>
      </c>
      <c r="AV18" s="288">
        <v>0</v>
      </c>
      <c r="AW18" s="288">
        <v>0</v>
      </c>
      <c r="AX18" s="331">
        <v>0</v>
      </c>
      <c r="AY18" s="288" t="s">
        <v>64</v>
      </c>
      <c r="AZ18" s="288" t="s">
        <v>65</v>
      </c>
      <c r="BA18" s="288">
        <v>0</v>
      </c>
      <c r="BB18" s="288">
        <v>0</v>
      </c>
      <c r="BC18" s="288">
        <v>0</v>
      </c>
      <c r="BD18" s="331">
        <v>0</v>
      </c>
      <c r="BE18" s="288">
        <v>0</v>
      </c>
      <c r="BF18" s="288">
        <v>0</v>
      </c>
      <c r="BG18" s="288">
        <v>0</v>
      </c>
      <c r="BH18" s="331">
        <v>0</v>
      </c>
      <c r="BI18" s="288" t="s">
        <v>64</v>
      </c>
      <c r="BJ18" s="288" t="s">
        <v>65</v>
      </c>
      <c r="BK18" s="329">
        <f t="shared" si="25"/>
        <v>0</v>
      </c>
      <c r="BL18" s="329">
        <f t="shared" si="26"/>
        <v>685</v>
      </c>
      <c r="BM18" s="329">
        <f t="shared" si="27"/>
        <v>685</v>
      </c>
      <c r="BN18" s="324">
        <f t="shared" si="41"/>
        <v>100</v>
      </c>
      <c r="BO18" s="288">
        <v>0</v>
      </c>
      <c r="BP18" s="288">
        <v>0</v>
      </c>
      <c r="BQ18" s="288">
        <v>0</v>
      </c>
      <c r="BR18" s="331">
        <v>0</v>
      </c>
      <c r="BS18" s="288" t="s">
        <v>64</v>
      </c>
      <c r="BT18" s="288" t="s">
        <v>65</v>
      </c>
      <c r="BU18" s="277">
        <v>0</v>
      </c>
      <c r="BV18" s="288">
        <v>0</v>
      </c>
      <c r="BW18" s="288">
        <v>685</v>
      </c>
      <c r="BX18" s="288">
        <v>685</v>
      </c>
      <c r="BY18" s="324">
        <f t="shared" si="39"/>
        <v>100</v>
      </c>
      <c r="BZ18" s="288">
        <v>0</v>
      </c>
      <c r="CA18" s="288">
        <v>0</v>
      </c>
      <c r="CB18" s="288">
        <v>0</v>
      </c>
      <c r="CC18" s="331">
        <v>0</v>
      </c>
      <c r="CD18" s="288" t="s">
        <v>64</v>
      </c>
      <c r="CE18" s="288" t="s">
        <v>65</v>
      </c>
      <c r="CF18" s="288">
        <v>559</v>
      </c>
      <c r="CG18" s="288">
        <v>0</v>
      </c>
      <c r="CH18" s="288">
        <v>129</v>
      </c>
      <c r="CI18" s="331">
        <v>0</v>
      </c>
      <c r="CJ18" s="288">
        <v>0</v>
      </c>
      <c r="CK18" s="288">
        <v>0</v>
      </c>
      <c r="CL18" s="288">
        <v>0</v>
      </c>
      <c r="CM18" s="331">
        <v>0</v>
      </c>
      <c r="CN18" s="288" t="s">
        <v>64</v>
      </c>
      <c r="CO18" s="288" t="s">
        <v>65</v>
      </c>
      <c r="CP18" s="329">
        <f t="shared" si="30"/>
        <v>559</v>
      </c>
      <c r="CQ18" s="329">
        <f t="shared" si="31"/>
        <v>0</v>
      </c>
      <c r="CR18" s="329">
        <f t="shared" si="32"/>
        <v>129</v>
      </c>
      <c r="CS18" s="331">
        <v>0</v>
      </c>
      <c r="CT18" s="371">
        <f t="shared" si="4"/>
        <v>168357</v>
      </c>
      <c r="CU18" s="371">
        <f t="shared" si="5"/>
        <v>179610</v>
      </c>
      <c r="CV18" s="371">
        <f t="shared" si="6"/>
        <v>178321</v>
      </c>
      <c r="CW18" s="324">
        <f t="shared" si="34"/>
        <v>99.2823339457714</v>
      </c>
      <c r="CX18" s="288" t="s">
        <v>64</v>
      </c>
      <c r="CY18" s="288" t="s">
        <v>65</v>
      </c>
      <c r="CZ18" s="371">
        <f t="shared" si="7"/>
        <v>168357</v>
      </c>
      <c r="DA18" s="371">
        <f t="shared" si="8"/>
        <v>179265</v>
      </c>
      <c r="DB18" s="371">
        <f t="shared" si="9"/>
        <v>177976</v>
      </c>
      <c r="DC18" s="324">
        <f t="shared" si="35"/>
        <v>99.2809527794048</v>
      </c>
      <c r="DD18" s="371">
        <f t="shared" si="36"/>
        <v>0</v>
      </c>
      <c r="DE18" s="371">
        <f t="shared" si="11"/>
        <v>345</v>
      </c>
      <c r="DF18" s="371">
        <f t="shared" si="12"/>
        <v>345</v>
      </c>
      <c r="DG18" s="324">
        <f t="shared" si="37"/>
        <v>100</v>
      </c>
      <c r="DH18" s="135" t="s">
        <v>43</v>
      </c>
      <c r="DI18" s="135" t="s">
        <v>182</v>
      </c>
      <c r="DJ18" s="136" t="s">
        <v>183</v>
      </c>
      <c r="DK18" s="44" t="s">
        <v>26</v>
      </c>
      <c r="DL18" s="44"/>
      <c r="DM18" s="44"/>
      <c r="DN18" s="44"/>
      <c r="DO18" s="107" t="s">
        <v>156</v>
      </c>
      <c r="DP18" s="108"/>
      <c r="DQ18" s="108"/>
      <c r="DR18" s="109"/>
      <c r="DS18" s="135" t="s">
        <v>43</v>
      </c>
      <c r="DT18" s="135" t="s">
        <v>182</v>
      </c>
      <c r="DU18" s="136" t="s">
        <v>183</v>
      </c>
      <c r="DV18" s="85" t="s">
        <v>217</v>
      </c>
      <c r="DW18" s="12"/>
      <c r="DX18" s="12"/>
      <c r="DY18" s="12"/>
      <c r="DZ18" s="87" t="s">
        <v>251</v>
      </c>
      <c r="EA18" s="18"/>
      <c r="EB18" s="18"/>
      <c r="EC18" s="18"/>
      <c r="ED18" s="135" t="s">
        <v>43</v>
      </c>
      <c r="EE18" s="135" t="s">
        <v>182</v>
      </c>
      <c r="EF18" s="136" t="s">
        <v>183</v>
      </c>
      <c r="EG18" s="119" t="s">
        <v>30</v>
      </c>
      <c r="EH18" s="109"/>
      <c r="EI18" s="109"/>
      <c r="EJ18" s="109"/>
      <c r="EK18" s="87" t="s">
        <v>31</v>
      </c>
      <c r="EL18" s="18"/>
      <c r="EM18" s="18"/>
      <c r="EN18" s="18"/>
    </row>
    <row r="19" spans="1:144" ht="12.75">
      <c r="A19" s="277" t="s">
        <v>66</v>
      </c>
      <c r="B19" s="288" t="s">
        <v>67</v>
      </c>
      <c r="C19" s="288">
        <v>14874</v>
      </c>
      <c r="D19" s="288">
        <v>14281</v>
      </c>
      <c r="E19" s="288">
        <v>14281</v>
      </c>
      <c r="F19" s="324">
        <f t="shared" si="14"/>
        <v>100</v>
      </c>
      <c r="G19" s="288">
        <v>116</v>
      </c>
      <c r="H19" s="288">
        <v>0</v>
      </c>
      <c r="I19" s="288">
        <v>0</v>
      </c>
      <c r="J19" s="331">
        <v>0</v>
      </c>
      <c r="K19" s="288" t="s">
        <v>66</v>
      </c>
      <c r="L19" s="288" t="s">
        <v>67</v>
      </c>
      <c r="M19" s="288">
        <v>0</v>
      </c>
      <c r="N19" s="288">
        <v>0</v>
      </c>
      <c r="O19" s="288">
        <v>0</v>
      </c>
      <c r="P19" s="331">
        <v>0</v>
      </c>
      <c r="Q19" s="288">
        <v>0</v>
      </c>
      <c r="R19" s="288">
        <v>0</v>
      </c>
      <c r="S19" s="288">
        <v>0</v>
      </c>
      <c r="T19" s="331">
        <v>0</v>
      </c>
      <c r="U19" s="288" t="s">
        <v>66</v>
      </c>
      <c r="V19" s="288" t="s">
        <v>67</v>
      </c>
      <c r="W19" s="288">
        <v>164528</v>
      </c>
      <c r="X19" s="288">
        <v>178770</v>
      </c>
      <c r="Y19" s="288">
        <v>177670</v>
      </c>
      <c r="Z19" s="324">
        <f t="shared" si="15"/>
        <v>99.38468423113498</v>
      </c>
      <c r="AA19" s="288">
        <v>0</v>
      </c>
      <c r="AB19" s="288">
        <v>1993</v>
      </c>
      <c r="AC19" s="329">
        <f t="shared" si="16"/>
        <v>1993</v>
      </c>
      <c r="AD19" s="324">
        <f t="shared" si="40"/>
        <v>100</v>
      </c>
      <c r="AE19" s="288" t="s">
        <v>66</v>
      </c>
      <c r="AF19" s="288" t="s">
        <v>67</v>
      </c>
      <c r="AG19" s="329">
        <f t="shared" si="17"/>
        <v>164528</v>
      </c>
      <c r="AH19" s="288">
        <v>176777</v>
      </c>
      <c r="AI19" s="278">
        <f t="shared" si="10"/>
        <v>175677</v>
      </c>
      <c r="AJ19" s="324">
        <f t="shared" si="18"/>
        <v>99.37774710510982</v>
      </c>
      <c r="AK19" s="329">
        <f t="shared" si="19"/>
        <v>470</v>
      </c>
      <c r="AL19" s="329">
        <f t="shared" si="20"/>
        <v>1709</v>
      </c>
      <c r="AM19" s="329">
        <f t="shared" si="21"/>
        <v>4766</v>
      </c>
      <c r="AN19" s="324">
        <f t="shared" si="38"/>
        <v>278.8765359859567</v>
      </c>
      <c r="AO19" s="288" t="s">
        <v>66</v>
      </c>
      <c r="AP19" s="288" t="s">
        <v>67</v>
      </c>
      <c r="AQ19" s="329">
        <f t="shared" si="22"/>
        <v>0</v>
      </c>
      <c r="AR19" s="329">
        <f t="shared" si="23"/>
        <v>0</v>
      </c>
      <c r="AS19" s="329">
        <f t="shared" si="24"/>
        <v>0</v>
      </c>
      <c r="AT19" s="331">
        <v>0</v>
      </c>
      <c r="AU19" s="288">
        <v>0</v>
      </c>
      <c r="AV19" s="288">
        <v>0</v>
      </c>
      <c r="AW19" s="288">
        <v>0</v>
      </c>
      <c r="AX19" s="331">
        <v>0</v>
      </c>
      <c r="AY19" s="288" t="s">
        <v>66</v>
      </c>
      <c r="AZ19" s="288" t="s">
        <v>67</v>
      </c>
      <c r="BA19" s="288">
        <v>0</v>
      </c>
      <c r="BB19" s="288">
        <v>0</v>
      </c>
      <c r="BC19" s="288">
        <v>0</v>
      </c>
      <c r="BD19" s="331">
        <v>0</v>
      </c>
      <c r="BE19" s="288">
        <v>0</v>
      </c>
      <c r="BF19" s="288">
        <v>0</v>
      </c>
      <c r="BG19" s="288">
        <v>0</v>
      </c>
      <c r="BH19" s="331">
        <v>0</v>
      </c>
      <c r="BI19" s="288" t="s">
        <v>66</v>
      </c>
      <c r="BJ19" s="288" t="s">
        <v>67</v>
      </c>
      <c r="BK19" s="329">
        <f t="shared" si="25"/>
        <v>470</v>
      </c>
      <c r="BL19" s="329">
        <f t="shared" si="26"/>
        <v>1709</v>
      </c>
      <c r="BM19" s="329">
        <f t="shared" si="27"/>
        <v>4766</v>
      </c>
      <c r="BN19" s="324">
        <f t="shared" si="41"/>
        <v>278.8765359859567</v>
      </c>
      <c r="BO19" s="288">
        <v>0</v>
      </c>
      <c r="BP19" s="288">
        <v>0</v>
      </c>
      <c r="BQ19" s="288">
        <v>0</v>
      </c>
      <c r="BR19" s="331">
        <v>0</v>
      </c>
      <c r="BS19" s="288" t="s">
        <v>66</v>
      </c>
      <c r="BT19" s="288" t="s">
        <v>67</v>
      </c>
      <c r="BU19" s="277">
        <v>3057</v>
      </c>
      <c r="BV19" s="288">
        <v>470</v>
      </c>
      <c r="BW19" s="288">
        <v>1709</v>
      </c>
      <c r="BX19" s="288">
        <v>1709</v>
      </c>
      <c r="BY19" s="324">
        <f t="shared" si="39"/>
        <v>100</v>
      </c>
      <c r="BZ19" s="288">
        <v>0</v>
      </c>
      <c r="CA19" s="288">
        <v>0</v>
      </c>
      <c r="CB19" s="288">
        <v>0</v>
      </c>
      <c r="CC19" s="331">
        <v>0</v>
      </c>
      <c r="CD19" s="288" t="s">
        <v>66</v>
      </c>
      <c r="CE19" s="288" t="s">
        <v>67</v>
      </c>
      <c r="CF19" s="288">
        <v>84</v>
      </c>
      <c r="CG19" s="288">
        <v>3141</v>
      </c>
      <c r="CH19" s="288">
        <v>3141</v>
      </c>
      <c r="CI19" s="324">
        <f t="shared" si="28"/>
        <v>100</v>
      </c>
      <c r="CJ19" s="288">
        <v>0</v>
      </c>
      <c r="CK19" s="288">
        <v>391</v>
      </c>
      <c r="CL19" s="288">
        <v>391</v>
      </c>
      <c r="CM19" s="324">
        <f t="shared" si="29"/>
        <v>100</v>
      </c>
      <c r="CN19" s="288" t="s">
        <v>66</v>
      </c>
      <c r="CO19" s="288" t="s">
        <v>67</v>
      </c>
      <c r="CP19" s="329">
        <f t="shared" si="30"/>
        <v>84</v>
      </c>
      <c r="CQ19" s="329">
        <f t="shared" si="31"/>
        <v>2750</v>
      </c>
      <c r="CR19" s="329">
        <f t="shared" si="32"/>
        <v>2750</v>
      </c>
      <c r="CS19" s="324">
        <f t="shared" si="33"/>
        <v>100</v>
      </c>
      <c r="CT19" s="371">
        <f t="shared" si="4"/>
        <v>179956</v>
      </c>
      <c r="CU19" s="371">
        <f t="shared" si="5"/>
        <v>197901</v>
      </c>
      <c r="CV19" s="371">
        <f t="shared" si="6"/>
        <v>199858</v>
      </c>
      <c r="CW19" s="324">
        <f t="shared" si="34"/>
        <v>100.98887827752262</v>
      </c>
      <c r="CX19" s="288" t="s">
        <v>66</v>
      </c>
      <c r="CY19" s="288" t="s">
        <v>67</v>
      </c>
      <c r="CZ19" s="371">
        <f t="shared" si="7"/>
        <v>179840</v>
      </c>
      <c r="DA19" s="371">
        <f t="shared" si="8"/>
        <v>195517</v>
      </c>
      <c r="DB19" s="371">
        <f t="shared" si="9"/>
        <v>197474</v>
      </c>
      <c r="DC19" s="324">
        <f t="shared" si="35"/>
        <v>101.00093597999151</v>
      </c>
      <c r="DD19" s="371">
        <f t="shared" si="36"/>
        <v>116</v>
      </c>
      <c r="DE19" s="371">
        <f t="shared" si="11"/>
        <v>2384</v>
      </c>
      <c r="DF19" s="371">
        <f t="shared" si="12"/>
        <v>2384</v>
      </c>
      <c r="DG19" s="324">
        <f t="shared" si="37"/>
        <v>100</v>
      </c>
      <c r="DH19" s="135" t="s">
        <v>44</v>
      </c>
      <c r="DI19" s="135" t="s">
        <v>43</v>
      </c>
      <c r="DJ19" s="136" t="s">
        <v>212</v>
      </c>
      <c r="DK19" s="21" t="s">
        <v>154</v>
      </c>
      <c r="DL19" s="21" t="s">
        <v>155</v>
      </c>
      <c r="DM19" s="21" t="s">
        <v>220</v>
      </c>
      <c r="DN19" s="21" t="s">
        <v>221</v>
      </c>
      <c r="DO19" s="21" t="s">
        <v>154</v>
      </c>
      <c r="DP19" s="21" t="s">
        <v>155</v>
      </c>
      <c r="DQ19" s="21" t="s">
        <v>220</v>
      </c>
      <c r="DR19" s="21" t="s">
        <v>221</v>
      </c>
      <c r="DS19" s="135" t="s">
        <v>44</v>
      </c>
      <c r="DT19" s="135" t="s">
        <v>43</v>
      </c>
      <c r="DU19" s="136" t="s">
        <v>212</v>
      </c>
      <c r="DV19" s="21" t="s">
        <v>154</v>
      </c>
      <c r="DW19" s="21" t="s">
        <v>155</v>
      </c>
      <c r="DX19" s="21" t="s">
        <v>220</v>
      </c>
      <c r="DY19" s="21" t="s">
        <v>221</v>
      </c>
      <c r="DZ19" s="21" t="s">
        <v>154</v>
      </c>
      <c r="EA19" s="21" t="s">
        <v>155</v>
      </c>
      <c r="EB19" s="21" t="s">
        <v>220</v>
      </c>
      <c r="EC19" s="21" t="s">
        <v>221</v>
      </c>
      <c r="ED19" s="135" t="s">
        <v>44</v>
      </c>
      <c r="EE19" s="135" t="s">
        <v>43</v>
      </c>
      <c r="EF19" s="136" t="s">
        <v>212</v>
      </c>
      <c r="EG19" s="21" t="s">
        <v>154</v>
      </c>
      <c r="EH19" s="21" t="s">
        <v>155</v>
      </c>
      <c r="EI19" s="21" t="s">
        <v>220</v>
      </c>
      <c r="EJ19" s="21" t="s">
        <v>221</v>
      </c>
      <c r="EK19" s="21" t="s">
        <v>154</v>
      </c>
      <c r="EL19" s="21" t="s">
        <v>155</v>
      </c>
      <c r="EM19" s="21" t="s">
        <v>220</v>
      </c>
      <c r="EN19" s="21" t="s">
        <v>221</v>
      </c>
    </row>
    <row r="20" spans="1:144" ht="12.75">
      <c r="A20" s="277" t="s">
        <v>68</v>
      </c>
      <c r="B20" s="288" t="s">
        <v>69</v>
      </c>
      <c r="C20" s="288">
        <v>15442</v>
      </c>
      <c r="D20" s="288">
        <v>14347</v>
      </c>
      <c r="E20" s="288">
        <v>14347</v>
      </c>
      <c r="F20" s="324">
        <f t="shared" si="14"/>
        <v>100</v>
      </c>
      <c r="G20" s="288">
        <v>0</v>
      </c>
      <c r="H20" s="288">
        <v>0</v>
      </c>
      <c r="I20" s="288">
        <v>0</v>
      </c>
      <c r="J20" s="331">
        <v>0</v>
      </c>
      <c r="K20" s="288" t="s">
        <v>68</v>
      </c>
      <c r="L20" s="288" t="s">
        <v>69</v>
      </c>
      <c r="M20" s="288">
        <v>0</v>
      </c>
      <c r="N20" s="288">
        <v>0</v>
      </c>
      <c r="O20" s="288">
        <v>0</v>
      </c>
      <c r="P20" s="331">
        <v>0</v>
      </c>
      <c r="Q20" s="288">
        <v>0</v>
      </c>
      <c r="R20" s="288">
        <v>0</v>
      </c>
      <c r="S20" s="288">
        <v>0</v>
      </c>
      <c r="T20" s="331">
        <v>0</v>
      </c>
      <c r="U20" s="288" t="s">
        <v>68</v>
      </c>
      <c r="V20" s="288" t="s">
        <v>69</v>
      </c>
      <c r="W20" s="288">
        <v>140856</v>
      </c>
      <c r="X20" s="288">
        <v>150145</v>
      </c>
      <c r="Y20" s="288">
        <v>148204</v>
      </c>
      <c r="Z20" s="324">
        <f t="shared" si="15"/>
        <v>98.70724965866329</v>
      </c>
      <c r="AA20" s="288">
        <v>225</v>
      </c>
      <c r="AB20" s="288">
        <v>392</v>
      </c>
      <c r="AC20" s="329">
        <f t="shared" si="16"/>
        <v>392</v>
      </c>
      <c r="AD20" s="324">
        <f t="shared" si="40"/>
        <v>100</v>
      </c>
      <c r="AE20" s="288" t="s">
        <v>68</v>
      </c>
      <c r="AF20" s="288" t="s">
        <v>69</v>
      </c>
      <c r="AG20" s="329">
        <f t="shared" si="17"/>
        <v>140631</v>
      </c>
      <c r="AH20" s="288">
        <v>149753</v>
      </c>
      <c r="AI20" s="278">
        <f t="shared" si="10"/>
        <v>147812</v>
      </c>
      <c r="AJ20" s="324">
        <f t="shared" si="18"/>
        <v>98.70386569885078</v>
      </c>
      <c r="AK20" s="329">
        <f t="shared" si="19"/>
        <v>0</v>
      </c>
      <c r="AL20" s="329">
        <f t="shared" si="20"/>
        <v>1668</v>
      </c>
      <c r="AM20" s="329">
        <f t="shared" si="21"/>
        <v>3182</v>
      </c>
      <c r="AN20" s="324">
        <f t="shared" si="38"/>
        <v>190.7673860911271</v>
      </c>
      <c r="AO20" s="288" t="s">
        <v>68</v>
      </c>
      <c r="AP20" s="288" t="s">
        <v>69</v>
      </c>
      <c r="AQ20" s="329">
        <f t="shared" si="22"/>
        <v>0</v>
      </c>
      <c r="AR20" s="329">
        <f t="shared" si="23"/>
        <v>0</v>
      </c>
      <c r="AS20" s="329">
        <f t="shared" si="24"/>
        <v>0</v>
      </c>
      <c r="AT20" s="331">
        <v>0</v>
      </c>
      <c r="AU20" s="288">
        <v>0</v>
      </c>
      <c r="AV20" s="288">
        <v>0</v>
      </c>
      <c r="AW20" s="288">
        <v>0</v>
      </c>
      <c r="AX20" s="331">
        <v>0</v>
      </c>
      <c r="AY20" s="288" t="s">
        <v>68</v>
      </c>
      <c r="AZ20" s="288" t="s">
        <v>69</v>
      </c>
      <c r="BA20" s="288">
        <v>0</v>
      </c>
      <c r="BB20" s="288">
        <v>0</v>
      </c>
      <c r="BC20" s="288">
        <v>0</v>
      </c>
      <c r="BD20" s="331">
        <v>0</v>
      </c>
      <c r="BE20" s="288">
        <v>0</v>
      </c>
      <c r="BF20" s="288">
        <v>0</v>
      </c>
      <c r="BG20" s="288">
        <v>0</v>
      </c>
      <c r="BH20" s="331">
        <v>0</v>
      </c>
      <c r="BI20" s="288" t="s">
        <v>68</v>
      </c>
      <c r="BJ20" s="288" t="s">
        <v>69</v>
      </c>
      <c r="BK20" s="329">
        <f t="shared" si="25"/>
        <v>0</v>
      </c>
      <c r="BL20" s="329">
        <f t="shared" si="26"/>
        <v>1668</v>
      </c>
      <c r="BM20" s="329">
        <f t="shared" si="27"/>
        <v>3182</v>
      </c>
      <c r="BN20" s="324">
        <f t="shared" si="41"/>
        <v>190.7673860911271</v>
      </c>
      <c r="BO20" s="288">
        <v>0</v>
      </c>
      <c r="BP20" s="288">
        <v>0</v>
      </c>
      <c r="BQ20" s="288">
        <v>0</v>
      </c>
      <c r="BR20" s="331">
        <v>0</v>
      </c>
      <c r="BS20" s="288" t="s">
        <v>68</v>
      </c>
      <c r="BT20" s="288" t="s">
        <v>69</v>
      </c>
      <c r="BU20" s="277">
        <v>1514</v>
      </c>
      <c r="BV20" s="288">
        <v>0</v>
      </c>
      <c r="BW20" s="288">
        <v>1668</v>
      </c>
      <c r="BX20" s="288">
        <v>1668</v>
      </c>
      <c r="BY20" s="324">
        <f t="shared" si="39"/>
        <v>100</v>
      </c>
      <c r="BZ20" s="288">
        <v>0</v>
      </c>
      <c r="CA20" s="288">
        <v>0</v>
      </c>
      <c r="CB20" s="288">
        <v>0</v>
      </c>
      <c r="CC20" s="331">
        <v>0</v>
      </c>
      <c r="CD20" s="288" t="s">
        <v>68</v>
      </c>
      <c r="CE20" s="288" t="s">
        <v>69</v>
      </c>
      <c r="CF20" s="288">
        <v>210</v>
      </c>
      <c r="CG20" s="288">
        <v>1791</v>
      </c>
      <c r="CH20" s="288">
        <v>1791</v>
      </c>
      <c r="CI20" s="324">
        <f t="shared" si="28"/>
        <v>100</v>
      </c>
      <c r="CJ20" s="288">
        <v>0</v>
      </c>
      <c r="CK20" s="288">
        <v>0</v>
      </c>
      <c r="CL20" s="288">
        <v>0</v>
      </c>
      <c r="CM20" s="331">
        <v>0</v>
      </c>
      <c r="CN20" s="288" t="s">
        <v>68</v>
      </c>
      <c r="CO20" s="288" t="s">
        <v>69</v>
      </c>
      <c r="CP20" s="329">
        <f t="shared" si="30"/>
        <v>210</v>
      </c>
      <c r="CQ20" s="329">
        <f t="shared" si="31"/>
        <v>1791</v>
      </c>
      <c r="CR20" s="329">
        <f t="shared" si="32"/>
        <v>1791</v>
      </c>
      <c r="CS20" s="324">
        <f t="shared" si="33"/>
        <v>100</v>
      </c>
      <c r="CT20" s="371">
        <f t="shared" si="4"/>
        <v>156508</v>
      </c>
      <c r="CU20" s="371">
        <f t="shared" si="5"/>
        <v>167951</v>
      </c>
      <c r="CV20" s="371">
        <f t="shared" si="6"/>
        <v>167524</v>
      </c>
      <c r="CW20" s="324">
        <f t="shared" si="34"/>
        <v>99.74575917976077</v>
      </c>
      <c r="CX20" s="288" t="s">
        <v>68</v>
      </c>
      <c r="CY20" s="288" t="s">
        <v>69</v>
      </c>
      <c r="CZ20" s="371">
        <f t="shared" si="7"/>
        <v>156283</v>
      </c>
      <c r="DA20" s="371">
        <f t="shared" si="8"/>
        <v>167559</v>
      </c>
      <c r="DB20" s="371">
        <f t="shared" si="9"/>
        <v>167132</v>
      </c>
      <c r="DC20" s="324">
        <f t="shared" si="35"/>
        <v>99.74516438985671</v>
      </c>
      <c r="DD20" s="371">
        <f t="shared" si="36"/>
        <v>225</v>
      </c>
      <c r="DE20" s="371">
        <f t="shared" si="11"/>
        <v>392</v>
      </c>
      <c r="DF20" s="371">
        <f t="shared" si="12"/>
        <v>392</v>
      </c>
      <c r="DG20" s="324">
        <f t="shared" si="37"/>
        <v>100</v>
      </c>
      <c r="DH20" s="137"/>
      <c r="DI20" s="137"/>
      <c r="DJ20" s="138"/>
      <c r="DK20" s="22" t="s">
        <v>4</v>
      </c>
      <c r="DL20" s="22" t="s">
        <v>4</v>
      </c>
      <c r="DM20" s="22" t="s">
        <v>249</v>
      </c>
      <c r="DN20" s="22" t="s">
        <v>222</v>
      </c>
      <c r="DO20" s="22" t="s">
        <v>4</v>
      </c>
      <c r="DP20" s="22" t="s">
        <v>4</v>
      </c>
      <c r="DQ20" s="22" t="s">
        <v>249</v>
      </c>
      <c r="DR20" s="22" t="s">
        <v>222</v>
      </c>
      <c r="DS20" s="137"/>
      <c r="DT20" s="137"/>
      <c r="DU20" s="138"/>
      <c r="DV20" s="22" t="s">
        <v>4</v>
      </c>
      <c r="DW20" s="22" t="s">
        <v>4</v>
      </c>
      <c r="DX20" s="22" t="s">
        <v>249</v>
      </c>
      <c r="DY20" s="22" t="s">
        <v>222</v>
      </c>
      <c r="DZ20" s="22" t="s">
        <v>4</v>
      </c>
      <c r="EA20" s="22" t="s">
        <v>4</v>
      </c>
      <c r="EB20" s="22" t="s">
        <v>249</v>
      </c>
      <c r="EC20" s="22" t="s">
        <v>222</v>
      </c>
      <c r="ED20" s="137"/>
      <c r="EE20" s="137"/>
      <c r="EF20" s="138"/>
      <c r="EG20" s="22" t="s">
        <v>4</v>
      </c>
      <c r="EH20" s="22" t="s">
        <v>4</v>
      </c>
      <c r="EI20" s="22" t="s">
        <v>249</v>
      </c>
      <c r="EJ20" s="22" t="s">
        <v>222</v>
      </c>
      <c r="EK20" s="22" t="s">
        <v>4</v>
      </c>
      <c r="EL20" s="22" t="s">
        <v>4</v>
      </c>
      <c r="EM20" s="22" t="s">
        <v>249</v>
      </c>
      <c r="EN20" s="22" t="s">
        <v>222</v>
      </c>
    </row>
    <row r="21" spans="1:144" ht="12.75">
      <c r="A21" s="311" t="s">
        <v>70</v>
      </c>
      <c r="B21" s="288" t="s">
        <v>236</v>
      </c>
      <c r="C21" s="288">
        <v>1824</v>
      </c>
      <c r="D21" s="288">
        <v>1726</v>
      </c>
      <c r="E21" s="288">
        <v>1726</v>
      </c>
      <c r="F21" s="324">
        <f t="shared" si="14"/>
        <v>100</v>
      </c>
      <c r="G21" s="288">
        <v>0</v>
      </c>
      <c r="H21" s="288">
        <v>0</v>
      </c>
      <c r="I21" s="288">
        <v>0</v>
      </c>
      <c r="J21" s="331">
        <v>0</v>
      </c>
      <c r="K21" s="287" t="s">
        <v>70</v>
      </c>
      <c r="L21" s="288" t="s">
        <v>236</v>
      </c>
      <c r="M21" s="288">
        <v>0</v>
      </c>
      <c r="N21" s="288">
        <v>0</v>
      </c>
      <c r="O21" s="288">
        <v>0</v>
      </c>
      <c r="P21" s="331">
        <v>0</v>
      </c>
      <c r="Q21" s="288">
        <v>0</v>
      </c>
      <c r="R21" s="288">
        <v>0</v>
      </c>
      <c r="S21" s="288">
        <v>0</v>
      </c>
      <c r="T21" s="331">
        <v>0</v>
      </c>
      <c r="U21" s="287" t="s">
        <v>70</v>
      </c>
      <c r="V21" s="288" t="s">
        <v>236</v>
      </c>
      <c r="W21" s="288">
        <v>36078</v>
      </c>
      <c r="X21" s="288">
        <v>38705</v>
      </c>
      <c r="Y21" s="288">
        <v>38587</v>
      </c>
      <c r="Z21" s="324">
        <f t="shared" si="15"/>
        <v>99.69512982818756</v>
      </c>
      <c r="AA21" s="288">
        <v>0</v>
      </c>
      <c r="AB21" s="288">
        <v>226</v>
      </c>
      <c r="AC21" s="329">
        <f t="shared" si="16"/>
        <v>226</v>
      </c>
      <c r="AD21" s="324">
        <f t="shared" si="40"/>
        <v>100</v>
      </c>
      <c r="AE21" s="287" t="s">
        <v>70</v>
      </c>
      <c r="AF21" s="288" t="s">
        <v>236</v>
      </c>
      <c r="AG21" s="329">
        <f t="shared" si="17"/>
        <v>36078</v>
      </c>
      <c r="AH21" s="288">
        <v>38479</v>
      </c>
      <c r="AI21" s="278">
        <f t="shared" si="10"/>
        <v>38361</v>
      </c>
      <c r="AJ21" s="324">
        <f t="shared" si="18"/>
        <v>99.69333922399231</v>
      </c>
      <c r="AK21" s="329">
        <f t="shared" si="19"/>
        <v>0</v>
      </c>
      <c r="AL21" s="329">
        <f t="shared" si="20"/>
        <v>948</v>
      </c>
      <c r="AM21" s="329">
        <f t="shared" si="21"/>
        <v>1100</v>
      </c>
      <c r="AN21" s="324">
        <f t="shared" si="38"/>
        <v>116.03375527426161</v>
      </c>
      <c r="AO21" s="287" t="s">
        <v>70</v>
      </c>
      <c r="AP21" s="288" t="s">
        <v>236</v>
      </c>
      <c r="AQ21" s="329">
        <f t="shared" si="22"/>
        <v>0</v>
      </c>
      <c r="AR21" s="329">
        <f t="shared" si="23"/>
        <v>0</v>
      </c>
      <c r="AS21" s="329">
        <f t="shared" si="24"/>
        <v>0</v>
      </c>
      <c r="AT21" s="331">
        <v>0</v>
      </c>
      <c r="AU21" s="288">
        <v>0</v>
      </c>
      <c r="AV21" s="288">
        <v>0</v>
      </c>
      <c r="AW21" s="288">
        <v>0</v>
      </c>
      <c r="AX21" s="331">
        <v>0</v>
      </c>
      <c r="AY21" s="287" t="s">
        <v>70</v>
      </c>
      <c r="AZ21" s="288" t="s">
        <v>236</v>
      </c>
      <c r="BA21" s="288">
        <v>0</v>
      </c>
      <c r="BB21" s="288">
        <v>0</v>
      </c>
      <c r="BC21" s="288">
        <v>0</v>
      </c>
      <c r="BD21" s="331">
        <v>0</v>
      </c>
      <c r="BE21" s="288">
        <v>0</v>
      </c>
      <c r="BF21" s="288">
        <v>0</v>
      </c>
      <c r="BG21" s="288">
        <v>0</v>
      </c>
      <c r="BH21" s="331">
        <v>0</v>
      </c>
      <c r="BI21" s="287" t="s">
        <v>70</v>
      </c>
      <c r="BJ21" s="288" t="s">
        <v>236</v>
      </c>
      <c r="BK21" s="329">
        <f t="shared" si="25"/>
        <v>0</v>
      </c>
      <c r="BL21" s="329">
        <f t="shared" si="26"/>
        <v>948</v>
      </c>
      <c r="BM21" s="329">
        <f t="shared" si="27"/>
        <v>1100</v>
      </c>
      <c r="BN21" s="324">
        <f t="shared" si="41"/>
        <v>116.03375527426161</v>
      </c>
      <c r="BO21" s="288">
        <v>0</v>
      </c>
      <c r="BP21" s="288">
        <v>0</v>
      </c>
      <c r="BQ21" s="288">
        <v>0</v>
      </c>
      <c r="BR21" s="331">
        <v>0</v>
      </c>
      <c r="BS21" s="287" t="s">
        <v>70</v>
      </c>
      <c r="BT21" s="288" t="s">
        <v>236</v>
      </c>
      <c r="BU21" s="277">
        <v>152</v>
      </c>
      <c r="BV21" s="288">
        <v>0</v>
      </c>
      <c r="BW21" s="288">
        <v>948</v>
      </c>
      <c r="BX21" s="288">
        <v>948</v>
      </c>
      <c r="BY21" s="324">
        <f t="shared" si="39"/>
        <v>100</v>
      </c>
      <c r="BZ21" s="288">
        <v>0</v>
      </c>
      <c r="CA21" s="288">
        <v>0</v>
      </c>
      <c r="CB21" s="288">
        <v>0</v>
      </c>
      <c r="CC21" s="331">
        <v>0</v>
      </c>
      <c r="CD21" s="287" t="s">
        <v>70</v>
      </c>
      <c r="CE21" s="288" t="s">
        <v>236</v>
      </c>
      <c r="CF21" s="288">
        <v>192</v>
      </c>
      <c r="CG21" s="288">
        <v>346</v>
      </c>
      <c r="CH21" s="288">
        <v>346</v>
      </c>
      <c r="CI21" s="324">
        <f t="shared" si="28"/>
        <v>100</v>
      </c>
      <c r="CJ21" s="288">
        <v>0</v>
      </c>
      <c r="CK21" s="288">
        <v>0</v>
      </c>
      <c r="CL21" s="288">
        <v>0</v>
      </c>
      <c r="CM21" s="331">
        <v>0</v>
      </c>
      <c r="CN21" s="287" t="s">
        <v>70</v>
      </c>
      <c r="CO21" s="288" t="s">
        <v>236</v>
      </c>
      <c r="CP21" s="329">
        <f t="shared" si="30"/>
        <v>192</v>
      </c>
      <c r="CQ21" s="329">
        <f t="shared" si="31"/>
        <v>346</v>
      </c>
      <c r="CR21" s="329">
        <f t="shared" si="32"/>
        <v>346</v>
      </c>
      <c r="CS21" s="324">
        <f t="shared" si="33"/>
        <v>100</v>
      </c>
      <c r="CT21" s="371">
        <f t="shared" si="4"/>
        <v>38094</v>
      </c>
      <c r="CU21" s="371">
        <f t="shared" si="5"/>
        <v>41725</v>
      </c>
      <c r="CV21" s="371">
        <f t="shared" si="6"/>
        <v>41759</v>
      </c>
      <c r="CW21" s="324">
        <f t="shared" si="34"/>
        <v>100.08148591971239</v>
      </c>
      <c r="CX21" s="287" t="s">
        <v>70</v>
      </c>
      <c r="CY21" s="288" t="s">
        <v>236</v>
      </c>
      <c r="CZ21" s="371">
        <f t="shared" si="7"/>
        <v>38094</v>
      </c>
      <c r="DA21" s="371">
        <f t="shared" si="8"/>
        <v>41499</v>
      </c>
      <c r="DB21" s="371">
        <f t="shared" si="9"/>
        <v>41533</v>
      </c>
      <c r="DC21" s="324">
        <f t="shared" si="35"/>
        <v>100.08192968505266</v>
      </c>
      <c r="DD21" s="371">
        <f t="shared" si="36"/>
        <v>0</v>
      </c>
      <c r="DE21" s="371">
        <f t="shared" si="11"/>
        <v>226</v>
      </c>
      <c r="DF21" s="371">
        <f t="shared" si="12"/>
        <v>226</v>
      </c>
      <c r="DG21" s="324">
        <f t="shared" si="37"/>
        <v>100</v>
      </c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</row>
    <row r="22" spans="1:144" ht="12.75">
      <c r="A22" s="311" t="s">
        <v>72</v>
      </c>
      <c r="B22" s="288" t="s">
        <v>73</v>
      </c>
      <c r="C22" s="288">
        <v>9311</v>
      </c>
      <c r="D22" s="288">
        <v>8027</v>
      </c>
      <c r="E22" s="288">
        <v>8027</v>
      </c>
      <c r="F22" s="324">
        <f t="shared" si="14"/>
        <v>100</v>
      </c>
      <c r="G22" s="288">
        <v>0</v>
      </c>
      <c r="H22" s="288">
        <v>0</v>
      </c>
      <c r="I22" s="288">
        <v>0</v>
      </c>
      <c r="J22" s="331">
        <v>0</v>
      </c>
      <c r="K22" s="287" t="s">
        <v>72</v>
      </c>
      <c r="L22" s="288" t="s">
        <v>73</v>
      </c>
      <c r="M22" s="288">
        <v>0</v>
      </c>
      <c r="N22" s="288">
        <v>0</v>
      </c>
      <c r="O22" s="288">
        <v>0</v>
      </c>
      <c r="P22" s="331">
        <v>0</v>
      </c>
      <c r="Q22" s="288">
        <v>0</v>
      </c>
      <c r="R22" s="288">
        <v>0</v>
      </c>
      <c r="S22" s="288">
        <v>0</v>
      </c>
      <c r="T22" s="331">
        <v>0</v>
      </c>
      <c r="U22" s="287" t="s">
        <v>72</v>
      </c>
      <c r="V22" s="288" t="s">
        <v>73</v>
      </c>
      <c r="W22" s="288">
        <v>120890</v>
      </c>
      <c r="X22" s="288">
        <v>132317</v>
      </c>
      <c r="Y22" s="288">
        <v>131069</v>
      </c>
      <c r="Z22" s="324">
        <f t="shared" si="15"/>
        <v>99.0568105383284</v>
      </c>
      <c r="AA22" s="288">
        <v>0</v>
      </c>
      <c r="AB22" s="288">
        <v>496</v>
      </c>
      <c r="AC22" s="329">
        <f t="shared" si="16"/>
        <v>496</v>
      </c>
      <c r="AD22" s="324">
        <f t="shared" si="40"/>
        <v>100</v>
      </c>
      <c r="AE22" s="287" t="s">
        <v>72</v>
      </c>
      <c r="AF22" s="288" t="s">
        <v>73</v>
      </c>
      <c r="AG22" s="329">
        <f t="shared" si="17"/>
        <v>120890</v>
      </c>
      <c r="AH22" s="288">
        <v>131821</v>
      </c>
      <c r="AI22" s="278">
        <f t="shared" si="10"/>
        <v>130573</v>
      </c>
      <c r="AJ22" s="324">
        <f t="shared" si="18"/>
        <v>99.05326161992399</v>
      </c>
      <c r="AK22" s="329">
        <f t="shared" si="19"/>
        <v>516</v>
      </c>
      <c r="AL22" s="329">
        <f t="shared" si="20"/>
        <v>1322</v>
      </c>
      <c r="AM22" s="329">
        <f t="shared" si="21"/>
        <v>2509</v>
      </c>
      <c r="AN22" s="324">
        <f t="shared" si="38"/>
        <v>189.78819969742813</v>
      </c>
      <c r="AO22" s="287" t="s">
        <v>72</v>
      </c>
      <c r="AP22" s="288" t="s">
        <v>73</v>
      </c>
      <c r="AQ22" s="329">
        <f t="shared" si="22"/>
        <v>0</v>
      </c>
      <c r="AR22" s="329">
        <f t="shared" si="23"/>
        <v>0</v>
      </c>
      <c r="AS22" s="329">
        <f t="shared" si="24"/>
        <v>0</v>
      </c>
      <c r="AT22" s="331">
        <v>0</v>
      </c>
      <c r="AU22" s="288">
        <v>0</v>
      </c>
      <c r="AV22" s="288">
        <v>0</v>
      </c>
      <c r="AW22" s="288">
        <v>0</v>
      </c>
      <c r="AX22" s="331">
        <v>0</v>
      </c>
      <c r="AY22" s="287" t="s">
        <v>72</v>
      </c>
      <c r="AZ22" s="288" t="s">
        <v>73</v>
      </c>
      <c r="BA22" s="288">
        <v>0</v>
      </c>
      <c r="BB22" s="288">
        <v>0</v>
      </c>
      <c r="BC22" s="288">
        <v>0</v>
      </c>
      <c r="BD22" s="331">
        <v>0</v>
      </c>
      <c r="BE22" s="288">
        <v>0</v>
      </c>
      <c r="BF22" s="288">
        <v>0</v>
      </c>
      <c r="BG22" s="288">
        <v>0</v>
      </c>
      <c r="BH22" s="331">
        <v>0</v>
      </c>
      <c r="BI22" s="287" t="s">
        <v>72</v>
      </c>
      <c r="BJ22" s="288" t="s">
        <v>73</v>
      </c>
      <c r="BK22" s="329">
        <f t="shared" si="25"/>
        <v>516</v>
      </c>
      <c r="BL22" s="329">
        <f t="shared" si="26"/>
        <v>1322</v>
      </c>
      <c r="BM22" s="329">
        <f t="shared" si="27"/>
        <v>2509</v>
      </c>
      <c r="BN22" s="324">
        <f>BM22/BL22*100</f>
        <v>189.78819969742813</v>
      </c>
      <c r="BO22" s="288">
        <v>0</v>
      </c>
      <c r="BP22" s="288">
        <v>0</v>
      </c>
      <c r="BQ22" s="288">
        <v>0</v>
      </c>
      <c r="BR22" s="331">
        <v>0</v>
      </c>
      <c r="BS22" s="287" t="s">
        <v>72</v>
      </c>
      <c r="BT22" s="288" t="s">
        <v>73</v>
      </c>
      <c r="BU22" s="277">
        <v>1187</v>
      </c>
      <c r="BV22" s="288">
        <v>516</v>
      </c>
      <c r="BW22" s="288">
        <v>1322</v>
      </c>
      <c r="BX22" s="288">
        <v>1322</v>
      </c>
      <c r="BY22" s="324">
        <f t="shared" si="39"/>
        <v>100</v>
      </c>
      <c r="BZ22" s="288">
        <v>0</v>
      </c>
      <c r="CA22" s="288">
        <v>0</v>
      </c>
      <c r="CB22" s="288">
        <v>0</v>
      </c>
      <c r="CC22" s="331">
        <v>0</v>
      </c>
      <c r="CD22" s="287" t="s">
        <v>72</v>
      </c>
      <c r="CE22" s="288" t="s">
        <v>73</v>
      </c>
      <c r="CF22" s="288">
        <v>862</v>
      </c>
      <c r="CG22" s="288">
        <v>2055</v>
      </c>
      <c r="CH22" s="288">
        <v>2055</v>
      </c>
      <c r="CI22" s="324">
        <f t="shared" si="28"/>
        <v>100</v>
      </c>
      <c r="CJ22" s="288">
        <v>0</v>
      </c>
      <c r="CK22" s="288">
        <v>0</v>
      </c>
      <c r="CL22" s="288">
        <v>0</v>
      </c>
      <c r="CM22" s="331">
        <v>0</v>
      </c>
      <c r="CN22" s="287" t="s">
        <v>72</v>
      </c>
      <c r="CO22" s="288" t="s">
        <v>73</v>
      </c>
      <c r="CP22" s="329">
        <f t="shared" si="30"/>
        <v>862</v>
      </c>
      <c r="CQ22" s="329">
        <f t="shared" si="31"/>
        <v>2055</v>
      </c>
      <c r="CR22" s="329">
        <f t="shared" si="32"/>
        <v>2055</v>
      </c>
      <c r="CS22" s="324">
        <f t="shared" si="33"/>
        <v>100</v>
      </c>
      <c r="CT22" s="371">
        <f t="shared" si="4"/>
        <v>131579</v>
      </c>
      <c r="CU22" s="371">
        <f t="shared" si="5"/>
        <v>143721</v>
      </c>
      <c r="CV22" s="371">
        <f t="shared" si="6"/>
        <v>143660</v>
      </c>
      <c r="CW22" s="324">
        <f t="shared" si="34"/>
        <v>99.95755665490778</v>
      </c>
      <c r="CX22" s="287" t="s">
        <v>72</v>
      </c>
      <c r="CY22" s="288" t="s">
        <v>73</v>
      </c>
      <c r="CZ22" s="371">
        <f t="shared" si="7"/>
        <v>131579</v>
      </c>
      <c r="DA22" s="371">
        <f t="shared" si="8"/>
        <v>143225</v>
      </c>
      <c r="DB22" s="371">
        <f t="shared" si="9"/>
        <v>143164</v>
      </c>
      <c r="DC22" s="324">
        <f t="shared" si="35"/>
        <v>99.9574096700995</v>
      </c>
      <c r="DD22" s="371">
        <f t="shared" si="36"/>
        <v>0</v>
      </c>
      <c r="DE22" s="371">
        <f t="shared" si="11"/>
        <v>496</v>
      </c>
      <c r="DF22" s="371">
        <f t="shared" si="12"/>
        <v>496</v>
      </c>
      <c r="DG22" s="324">
        <f t="shared" si="37"/>
        <v>100</v>
      </c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</row>
    <row r="23" spans="1:144" ht="12.75">
      <c r="A23" s="311" t="s">
        <v>74</v>
      </c>
      <c r="B23" s="288" t="s">
        <v>75</v>
      </c>
      <c r="C23" s="288">
        <v>15055</v>
      </c>
      <c r="D23" s="288">
        <v>15820</v>
      </c>
      <c r="E23" s="288">
        <v>15820</v>
      </c>
      <c r="F23" s="324">
        <f t="shared" si="14"/>
        <v>100</v>
      </c>
      <c r="G23" s="288">
        <v>0</v>
      </c>
      <c r="H23" s="288">
        <v>0</v>
      </c>
      <c r="I23" s="288">
        <v>0</v>
      </c>
      <c r="J23" s="331">
        <v>0</v>
      </c>
      <c r="K23" s="287" t="s">
        <v>74</v>
      </c>
      <c r="L23" s="288" t="s">
        <v>75</v>
      </c>
      <c r="M23" s="288">
        <v>0</v>
      </c>
      <c r="N23" s="288">
        <v>0</v>
      </c>
      <c r="O23" s="288">
        <v>0</v>
      </c>
      <c r="P23" s="331">
        <v>0</v>
      </c>
      <c r="Q23" s="288">
        <v>0</v>
      </c>
      <c r="R23" s="288">
        <v>0</v>
      </c>
      <c r="S23" s="288">
        <v>0</v>
      </c>
      <c r="T23" s="331">
        <v>0</v>
      </c>
      <c r="U23" s="287" t="s">
        <v>74</v>
      </c>
      <c r="V23" s="288" t="s">
        <v>75</v>
      </c>
      <c r="W23" s="288">
        <v>133586</v>
      </c>
      <c r="X23" s="288">
        <v>146422</v>
      </c>
      <c r="Y23" s="288">
        <v>144462</v>
      </c>
      <c r="Z23" s="324">
        <f t="shared" si="15"/>
        <v>98.66140334102799</v>
      </c>
      <c r="AA23" s="288">
        <v>145</v>
      </c>
      <c r="AB23" s="288">
        <v>794</v>
      </c>
      <c r="AC23" s="329">
        <f t="shared" si="16"/>
        <v>794</v>
      </c>
      <c r="AD23" s="324">
        <f t="shared" si="40"/>
        <v>100</v>
      </c>
      <c r="AE23" s="287" t="s">
        <v>74</v>
      </c>
      <c r="AF23" s="288" t="s">
        <v>75</v>
      </c>
      <c r="AG23" s="329">
        <f t="shared" si="17"/>
        <v>133441</v>
      </c>
      <c r="AH23" s="288">
        <v>145628</v>
      </c>
      <c r="AI23" s="278">
        <f t="shared" si="10"/>
        <v>143668</v>
      </c>
      <c r="AJ23" s="324">
        <f t="shared" si="18"/>
        <v>98.65410497981158</v>
      </c>
      <c r="AK23" s="329">
        <f t="shared" si="19"/>
        <v>0</v>
      </c>
      <c r="AL23" s="329">
        <f t="shared" si="20"/>
        <v>1985</v>
      </c>
      <c r="AM23" s="329">
        <f t="shared" si="21"/>
        <v>3501</v>
      </c>
      <c r="AN23" s="324">
        <f t="shared" si="38"/>
        <v>176.3727959697733</v>
      </c>
      <c r="AO23" s="287" t="s">
        <v>74</v>
      </c>
      <c r="AP23" s="288" t="s">
        <v>75</v>
      </c>
      <c r="AQ23" s="329">
        <f t="shared" si="22"/>
        <v>0</v>
      </c>
      <c r="AR23" s="329">
        <f t="shared" si="23"/>
        <v>404</v>
      </c>
      <c r="AS23" s="329">
        <f t="shared" si="24"/>
        <v>404</v>
      </c>
      <c r="AT23" s="324">
        <f>AS23/AR23*100</f>
        <v>100</v>
      </c>
      <c r="AU23" s="288">
        <v>0</v>
      </c>
      <c r="AV23" s="288">
        <v>0</v>
      </c>
      <c r="AW23" s="288">
        <v>0</v>
      </c>
      <c r="AX23" s="331">
        <v>0</v>
      </c>
      <c r="AY23" s="287" t="s">
        <v>74</v>
      </c>
      <c r="AZ23" s="288" t="s">
        <v>75</v>
      </c>
      <c r="BA23" s="288">
        <v>0</v>
      </c>
      <c r="BB23" s="288">
        <v>404</v>
      </c>
      <c r="BC23" s="288">
        <v>404</v>
      </c>
      <c r="BD23" s="324">
        <f>BC23/BB23*100</f>
        <v>100</v>
      </c>
      <c r="BE23" s="288">
        <v>0</v>
      </c>
      <c r="BF23" s="288">
        <v>0</v>
      </c>
      <c r="BG23" s="288">
        <v>0</v>
      </c>
      <c r="BH23" s="331">
        <v>0</v>
      </c>
      <c r="BI23" s="287" t="s">
        <v>74</v>
      </c>
      <c r="BJ23" s="288" t="s">
        <v>75</v>
      </c>
      <c r="BK23" s="329">
        <f t="shared" si="25"/>
        <v>0</v>
      </c>
      <c r="BL23" s="329">
        <f t="shared" si="26"/>
        <v>1581</v>
      </c>
      <c r="BM23" s="329">
        <f t="shared" si="27"/>
        <v>3097</v>
      </c>
      <c r="BN23" s="324">
        <f aca="true" t="shared" si="42" ref="BN23:BN28">BM23/BL23*100</f>
        <v>195.88867805186592</v>
      </c>
      <c r="BO23" s="288">
        <v>0</v>
      </c>
      <c r="BP23" s="288">
        <v>0</v>
      </c>
      <c r="BQ23" s="288">
        <v>0</v>
      </c>
      <c r="BR23" s="331">
        <v>0</v>
      </c>
      <c r="BS23" s="287" t="s">
        <v>74</v>
      </c>
      <c r="BT23" s="288" t="s">
        <v>75</v>
      </c>
      <c r="BU23" s="277">
        <v>1516</v>
      </c>
      <c r="BV23" s="288">
        <v>0</v>
      </c>
      <c r="BW23" s="288">
        <v>1581</v>
      </c>
      <c r="BX23" s="288">
        <v>1581</v>
      </c>
      <c r="BY23" s="324">
        <f t="shared" si="39"/>
        <v>100</v>
      </c>
      <c r="BZ23" s="288">
        <v>0</v>
      </c>
      <c r="CA23" s="288">
        <v>0</v>
      </c>
      <c r="CB23" s="288">
        <v>0</v>
      </c>
      <c r="CC23" s="331">
        <v>0</v>
      </c>
      <c r="CD23" s="287" t="s">
        <v>74</v>
      </c>
      <c r="CE23" s="288" t="s">
        <v>75</v>
      </c>
      <c r="CF23" s="288">
        <v>443</v>
      </c>
      <c r="CG23" s="288">
        <v>1851</v>
      </c>
      <c r="CH23" s="288">
        <v>1851</v>
      </c>
      <c r="CI23" s="324">
        <f t="shared" si="28"/>
        <v>100</v>
      </c>
      <c r="CJ23" s="288">
        <v>0</v>
      </c>
      <c r="CK23" s="288">
        <v>307</v>
      </c>
      <c r="CL23" s="288">
        <v>307</v>
      </c>
      <c r="CM23" s="324">
        <f t="shared" si="29"/>
        <v>100</v>
      </c>
      <c r="CN23" s="287" t="s">
        <v>74</v>
      </c>
      <c r="CO23" s="288" t="s">
        <v>75</v>
      </c>
      <c r="CP23" s="329">
        <f t="shared" si="30"/>
        <v>443</v>
      </c>
      <c r="CQ23" s="329">
        <f t="shared" si="31"/>
        <v>1544</v>
      </c>
      <c r="CR23" s="329">
        <f t="shared" si="32"/>
        <v>1544</v>
      </c>
      <c r="CS23" s="324">
        <f t="shared" si="33"/>
        <v>100</v>
      </c>
      <c r="CT23" s="371">
        <f t="shared" si="4"/>
        <v>149084</v>
      </c>
      <c r="CU23" s="371">
        <f t="shared" si="5"/>
        <v>166078</v>
      </c>
      <c r="CV23" s="371">
        <f t="shared" si="6"/>
        <v>165634</v>
      </c>
      <c r="CW23" s="324">
        <f t="shared" si="34"/>
        <v>99.73265574007394</v>
      </c>
      <c r="CX23" s="287" t="s">
        <v>74</v>
      </c>
      <c r="CY23" s="288" t="s">
        <v>75</v>
      </c>
      <c r="CZ23" s="371">
        <f t="shared" si="7"/>
        <v>148939</v>
      </c>
      <c r="DA23" s="371">
        <f t="shared" si="8"/>
        <v>164573</v>
      </c>
      <c r="DB23" s="371">
        <f t="shared" si="9"/>
        <v>164129</v>
      </c>
      <c r="DC23" s="324">
        <f t="shared" si="35"/>
        <v>99.73021090944444</v>
      </c>
      <c r="DD23" s="371">
        <f t="shared" si="36"/>
        <v>145</v>
      </c>
      <c r="DE23" s="371">
        <f t="shared" si="11"/>
        <v>1505</v>
      </c>
      <c r="DF23" s="371">
        <f t="shared" si="12"/>
        <v>1505</v>
      </c>
      <c r="DG23" s="324">
        <f t="shared" si="37"/>
        <v>100</v>
      </c>
      <c r="DH23" s="135">
        <v>8</v>
      </c>
      <c r="DI23" s="135" t="s">
        <v>35</v>
      </c>
      <c r="DJ23" s="141" t="s">
        <v>188</v>
      </c>
      <c r="DK23" s="141">
        <v>4750</v>
      </c>
      <c r="DL23" s="217">
        <v>1400</v>
      </c>
      <c r="DM23" s="217">
        <v>1400</v>
      </c>
      <c r="DN23" s="212">
        <f>DM23/DL23*100</f>
        <v>100</v>
      </c>
      <c r="DO23" s="141">
        <v>0</v>
      </c>
      <c r="DP23" s="141">
        <v>0</v>
      </c>
      <c r="DQ23" s="141">
        <v>0</v>
      </c>
      <c r="DR23" s="216">
        <v>0</v>
      </c>
      <c r="DS23" s="135">
        <v>8</v>
      </c>
      <c r="DT23" s="135" t="s">
        <v>35</v>
      </c>
      <c r="DU23" s="141" t="s">
        <v>188</v>
      </c>
      <c r="DV23" s="141">
        <v>71998</v>
      </c>
      <c r="DW23" s="217">
        <v>70233</v>
      </c>
      <c r="DX23" s="217">
        <v>58676</v>
      </c>
      <c r="DY23" s="212">
        <f>DX23/DW23*100</f>
        <v>83.54477240043853</v>
      </c>
      <c r="DZ23" s="141">
        <v>0</v>
      </c>
      <c r="EA23" s="217">
        <v>497</v>
      </c>
      <c r="EB23" s="217">
        <v>1525</v>
      </c>
      <c r="EC23" s="212">
        <f>EB23/EA23*100</f>
        <v>306.84104627766595</v>
      </c>
      <c r="ED23" s="135">
        <v>8</v>
      </c>
      <c r="EE23" s="135" t="s">
        <v>35</v>
      </c>
      <c r="EF23" s="141" t="s">
        <v>188</v>
      </c>
      <c r="EG23" s="141">
        <v>0</v>
      </c>
      <c r="EH23" s="217">
        <v>1028</v>
      </c>
      <c r="EI23" s="217">
        <v>1028</v>
      </c>
      <c r="EJ23" s="212">
        <f>EI23/EH23*100</f>
        <v>100</v>
      </c>
      <c r="EK23" s="142">
        <f aca="true" t="shared" si="43" ref="EK23:EM41">DK23+DO23+DV23+DZ23+EG23</f>
        <v>76748</v>
      </c>
      <c r="EL23" s="142">
        <f t="shared" si="43"/>
        <v>73158</v>
      </c>
      <c r="EM23" s="142">
        <f t="shared" si="43"/>
        <v>62629</v>
      </c>
      <c r="EN23" s="212">
        <f aca="true" t="shared" si="44" ref="EN23:EN41">EM23/EL23*100</f>
        <v>85.60786243473031</v>
      </c>
    </row>
    <row r="24" spans="1:144" ht="12.75">
      <c r="A24" s="311" t="s">
        <v>76</v>
      </c>
      <c r="B24" s="288" t="s">
        <v>77</v>
      </c>
      <c r="C24" s="288">
        <v>17538</v>
      </c>
      <c r="D24" s="288">
        <v>18455</v>
      </c>
      <c r="E24" s="288">
        <v>18455</v>
      </c>
      <c r="F24" s="324">
        <f t="shared" si="14"/>
        <v>100</v>
      </c>
      <c r="G24" s="288">
        <v>0</v>
      </c>
      <c r="H24" s="288">
        <v>508</v>
      </c>
      <c r="I24" s="288">
        <v>508</v>
      </c>
      <c r="J24" s="324">
        <f>I24/H24*100</f>
        <v>100</v>
      </c>
      <c r="K24" s="287" t="s">
        <v>76</v>
      </c>
      <c r="L24" s="288" t="s">
        <v>77</v>
      </c>
      <c r="M24" s="288">
        <v>0</v>
      </c>
      <c r="N24" s="288">
        <v>0</v>
      </c>
      <c r="O24" s="288">
        <v>0</v>
      </c>
      <c r="P24" s="331">
        <v>0</v>
      </c>
      <c r="Q24" s="288">
        <v>0</v>
      </c>
      <c r="R24" s="288">
        <v>0</v>
      </c>
      <c r="S24" s="288">
        <v>0</v>
      </c>
      <c r="T24" s="331">
        <v>0</v>
      </c>
      <c r="U24" s="287" t="s">
        <v>76</v>
      </c>
      <c r="V24" s="288" t="s">
        <v>77</v>
      </c>
      <c r="W24" s="288">
        <v>223189</v>
      </c>
      <c r="X24" s="288">
        <v>241540</v>
      </c>
      <c r="Y24" s="288">
        <v>238100</v>
      </c>
      <c r="Z24" s="324">
        <f t="shared" si="15"/>
        <v>98.5758052496481</v>
      </c>
      <c r="AA24" s="288">
        <v>0</v>
      </c>
      <c r="AB24" s="288">
        <v>1447</v>
      </c>
      <c r="AC24" s="329">
        <f t="shared" si="16"/>
        <v>1447</v>
      </c>
      <c r="AD24" s="324">
        <f t="shared" si="40"/>
        <v>100</v>
      </c>
      <c r="AE24" s="287" t="s">
        <v>76</v>
      </c>
      <c r="AF24" s="288" t="s">
        <v>77</v>
      </c>
      <c r="AG24" s="329">
        <f t="shared" si="17"/>
        <v>223189</v>
      </c>
      <c r="AH24" s="288">
        <v>240093</v>
      </c>
      <c r="AI24" s="278">
        <f t="shared" si="10"/>
        <v>236653</v>
      </c>
      <c r="AJ24" s="324">
        <f t="shared" si="18"/>
        <v>98.56722186819275</v>
      </c>
      <c r="AK24" s="329">
        <f t="shared" si="19"/>
        <v>0</v>
      </c>
      <c r="AL24" s="329">
        <f t="shared" si="20"/>
        <v>2530</v>
      </c>
      <c r="AM24" s="329">
        <f t="shared" si="21"/>
        <v>5273</v>
      </c>
      <c r="AN24" s="324">
        <f t="shared" si="38"/>
        <v>208.41897233201584</v>
      </c>
      <c r="AO24" s="287" t="s">
        <v>76</v>
      </c>
      <c r="AP24" s="288" t="s">
        <v>77</v>
      </c>
      <c r="AQ24" s="329">
        <f t="shared" si="22"/>
        <v>0</v>
      </c>
      <c r="AR24" s="329">
        <f t="shared" si="23"/>
        <v>0</v>
      </c>
      <c r="AS24" s="329">
        <f t="shared" si="24"/>
        <v>0</v>
      </c>
      <c r="AT24" s="331">
        <v>0</v>
      </c>
      <c r="AU24" s="288">
        <v>0</v>
      </c>
      <c r="AV24" s="288">
        <v>0</v>
      </c>
      <c r="AW24" s="288">
        <v>0</v>
      </c>
      <c r="AX24" s="331">
        <v>0</v>
      </c>
      <c r="AY24" s="287" t="s">
        <v>76</v>
      </c>
      <c r="AZ24" s="288" t="s">
        <v>77</v>
      </c>
      <c r="BA24" s="288">
        <v>0</v>
      </c>
      <c r="BB24" s="288">
        <v>0</v>
      </c>
      <c r="BC24" s="288">
        <v>0</v>
      </c>
      <c r="BD24" s="331">
        <v>0</v>
      </c>
      <c r="BE24" s="288">
        <v>0</v>
      </c>
      <c r="BF24" s="288">
        <v>0</v>
      </c>
      <c r="BG24" s="288">
        <v>0</v>
      </c>
      <c r="BH24" s="331">
        <v>0</v>
      </c>
      <c r="BI24" s="287" t="s">
        <v>76</v>
      </c>
      <c r="BJ24" s="288" t="s">
        <v>77</v>
      </c>
      <c r="BK24" s="329">
        <f t="shared" si="25"/>
        <v>0</v>
      </c>
      <c r="BL24" s="329">
        <f t="shared" si="26"/>
        <v>2530</v>
      </c>
      <c r="BM24" s="329">
        <f t="shared" si="27"/>
        <v>5273</v>
      </c>
      <c r="BN24" s="324">
        <f t="shared" si="42"/>
        <v>208.41897233201584</v>
      </c>
      <c r="BO24" s="288">
        <v>0</v>
      </c>
      <c r="BP24" s="288">
        <v>0</v>
      </c>
      <c r="BQ24" s="288">
        <v>0</v>
      </c>
      <c r="BR24" s="331">
        <v>0</v>
      </c>
      <c r="BS24" s="287" t="s">
        <v>76</v>
      </c>
      <c r="BT24" s="288" t="s">
        <v>77</v>
      </c>
      <c r="BU24" s="277">
        <v>2743</v>
      </c>
      <c r="BV24" s="288">
        <v>0</v>
      </c>
      <c r="BW24" s="288">
        <v>2530</v>
      </c>
      <c r="BX24" s="288">
        <v>2530</v>
      </c>
      <c r="BY24" s="324">
        <f t="shared" si="39"/>
        <v>100</v>
      </c>
      <c r="BZ24" s="288">
        <v>0</v>
      </c>
      <c r="CA24" s="288">
        <v>0</v>
      </c>
      <c r="CB24" s="288">
        <v>0</v>
      </c>
      <c r="CC24" s="331">
        <v>0</v>
      </c>
      <c r="CD24" s="287" t="s">
        <v>76</v>
      </c>
      <c r="CE24" s="288" t="s">
        <v>77</v>
      </c>
      <c r="CF24" s="288">
        <v>411</v>
      </c>
      <c r="CG24" s="288">
        <v>3155</v>
      </c>
      <c r="CH24" s="288">
        <v>3155</v>
      </c>
      <c r="CI24" s="324">
        <f t="shared" si="28"/>
        <v>100</v>
      </c>
      <c r="CJ24" s="288">
        <v>0</v>
      </c>
      <c r="CK24" s="288">
        <v>1070</v>
      </c>
      <c r="CL24" s="288">
        <v>1070</v>
      </c>
      <c r="CM24" s="324">
        <f t="shared" si="29"/>
        <v>100</v>
      </c>
      <c r="CN24" s="287" t="s">
        <v>76</v>
      </c>
      <c r="CO24" s="288" t="s">
        <v>77</v>
      </c>
      <c r="CP24" s="329">
        <f t="shared" si="30"/>
        <v>411</v>
      </c>
      <c r="CQ24" s="329">
        <f t="shared" si="31"/>
        <v>2085</v>
      </c>
      <c r="CR24" s="329">
        <f t="shared" si="32"/>
        <v>2085</v>
      </c>
      <c r="CS24" s="324">
        <f t="shared" si="33"/>
        <v>100</v>
      </c>
      <c r="CT24" s="371">
        <f t="shared" si="4"/>
        <v>241138</v>
      </c>
      <c r="CU24" s="371">
        <f t="shared" si="5"/>
        <v>265680</v>
      </c>
      <c r="CV24" s="371">
        <f t="shared" si="6"/>
        <v>264983</v>
      </c>
      <c r="CW24" s="324">
        <f t="shared" si="34"/>
        <v>99.73765432098766</v>
      </c>
      <c r="CX24" s="287" t="s">
        <v>76</v>
      </c>
      <c r="CY24" s="288" t="s">
        <v>77</v>
      </c>
      <c r="CZ24" s="371">
        <f t="shared" si="7"/>
        <v>241138</v>
      </c>
      <c r="DA24" s="371">
        <f t="shared" si="8"/>
        <v>262655</v>
      </c>
      <c r="DB24" s="371">
        <f t="shared" si="9"/>
        <v>261958</v>
      </c>
      <c r="DC24" s="324">
        <f t="shared" si="35"/>
        <v>99.73463288344026</v>
      </c>
      <c r="DD24" s="371">
        <f t="shared" si="36"/>
        <v>0</v>
      </c>
      <c r="DE24" s="371">
        <f t="shared" si="11"/>
        <v>3025</v>
      </c>
      <c r="DF24" s="371">
        <f t="shared" si="12"/>
        <v>3025</v>
      </c>
      <c r="DG24" s="324">
        <f t="shared" si="37"/>
        <v>100</v>
      </c>
      <c r="DH24" s="149">
        <v>8</v>
      </c>
      <c r="DI24" s="135" t="s">
        <v>36</v>
      </c>
      <c r="DJ24" s="141" t="s">
        <v>189</v>
      </c>
      <c r="DK24" s="141">
        <v>2502</v>
      </c>
      <c r="DL24" s="217">
        <v>847</v>
      </c>
      <c r="DM24" s="217">
        <v>847</v>
      </c>
      <c r="DN24" s="212">
        <f aca="true" t="shared" si="45" ref="DN24:DN41">DM24/DL24*100</f>
        <v>100</v>
      </c>
      <c r="DO24" s="141">
        <v>0</v>
      </c>
      <c r="DP24" s="141">
        <v>0</v>
      </c>
      <c r="DQ24" s="141">
        <v>0</v>
      </c>
      <c r="DR24" s="216">
        <v>0</v>
      </c>
      <c r="DS24" s="149">
        <v>8</v>
      </c>
      <c r="DT24" s="135" t="s">
        <v>36</v>
      </c>
      <c r="DU24" s="141" t="s">
        <v>189</v>
      </c>
      <c r="DV24" s="141">
        <v>32642</v>
      </c>
      <c r="DW24" s="217">
        <v>16924</v>
      </c>
      <c r="DX24" s="217">
        <v>16804</v>
      </c>
      <c r="DY24" s="212">
        <f aca="true" t="shared" si="46" ref="DY24:DY41">DX24/DW24*100</f>
        <v>99.29094776648546</v>
      </c>
      <c r="DZ24" s="141">
        <v>0</v>
      </c>
      <c r="EA24" s="217">
        <v>420</v>
      </c>
      <c r="EB24" s="217">
        <v>540</v>
      </c>
      <c r="EC24" s="212">
        <f aca="true" t="shared" si="47" ref="EC24:EC41">EB24/EA24*100</f>
        <v>128.57142857142858</v>
      </c>
      <c r="ED24" s="149">
        <v>8</v>
      </c>
      <c r="EE24" s="135" t="s">
        <v>36</v>
      </c>
      <c r="EF24" s="141" t="s">
        <v>189</v>
      </c>
      <c r="EG24" s="141">
        <v>0</v>
      </c>
      <c r="EH24" s="217">
        <v>120</v>
      </c>
      <c r="EI24" s="217">
        <v>120</v>
      </c>
      <c r="EJ24" s="212">
        <f aca="true" t="shared" si="48" ref="EJ24:EJ41">EI24/EH24*100</f>
        <v>100</v>
      </c>
      <c r="EK24" s="142">
        <f t="shared" si="43"/>
        <v>35144</v>
      </c>
      <c r="EL24" s="142">
        <f t="shared" si="43"/>
        <v>18311</v>
      </c>
      <c r="EM24" s="142">
        <f t="shared" si="43"/>
        <v>18311</v>
      </c>
      <c r="EN24" s="212">
        <f t="shared" si="44"/>
        <v>100</v>
      </c>
    </row>
    <row r="25" spans="1:144" ht="12.75">
      <c r="A25" s="311" t="s">
        <v>78</v>
      </c>
      <c r="B25" s="288" t="s">
        <v>79</v>
      </c>
      <c r="C25" s="288">
        <v>16044</v>
      </c>
      <c r="D25" s="288">
        <v>16706</v>
      </c>
      <c r="E25" s="288">
        <v>16706</v>
      </c>
      <c r="F25" s="324">
        <f t="shared" si="14"/>
        <v>100</v>
      </c>
      <c r="G25" s="288">
        <v>0</v>
      </c>
      <c r="H25" s="288">
        <v>0</v>
      </c>
      <c r="I25" s="288">
        <v>0</v>
      </c>
      <c r="J25" s="331">
        <v>0</v>
      </c>
      <c r="K25" s="287" t="s">
        <v>78</v>
      </c>
      <c r="L25" s="288" t="s">
        <v>79</v>
      </c>
      <c r="M25" s="288">
        <v>0</v>
      </c>
      <c r="N25" s="288">
        <v>0</v>
      </c>
      <c r="O25" s="288">
        <v>0</v>
      </c>
      <c r="P25" s="331">
        <v>0</v>
      </c>
      <c r="Q25" s="288">
        <v>0</v>
      </c>
      <c r="R25" s="288">
        <v>0</v>
      </c>
      <c r="S25" s="288">
        <v>0</v>
      </c>
      <c r="T25" s="331">
        <v>0</v>
      </c>
      <c r="U25" s="287" t="s">
        <v>78</v>
      </c>
      <c r="V25" s="288" t="s">
        <v>79</v>
      </c>
      <c r="W25" s="288">
        <v>189597</v>
      </c>
      <c r="X25" s="288">
        <v>204673</v>
      </c>
      <c r="Y25" s="288">
        <v>204454</v>
      </c>
      <c r="Z25" s="324">
        <f t="shared" si="15"/>
        <v>99.89300005374426</v>
      </c>
      <c r="AA25" s="288">
        <v>0</v>
      </c>
      <c r="AB25" s="288">
        <v>1132</v>
      </c>
      <c r="AC25" s="329">
        <f t="shared" si="16"/>
        <v>1132</v>
      </c>
      <c r="AD25" s="324">
        <f t="shared" si="40"/>
        <v>100</v>
      </c>
      <c r="AE25" s="287" t="s">
        <v>78</v>
      </c>
      <c r="AF25" s="288" t="s">
        <v>79</v>
      </c>
      <c r="AG25" s="329">
        <f t="shared" si="17"/>
        <v>189597</v>
      </c>
      <c r="AH25" s="288">
        <v>203541</v>
      </c>
      <c r="AI25" s="278">
        <f t="shared" si="10"/>
        <v>203322</v>
      </c>
      <c r="AJ25" s="324">
        <f t="shared" si="18"/>
        <v>99.89240497000604</v>
      </c>
      <c r="AK25" s="329">
        <f t="shared" si="19"/>
        <v>1440</v>
      </c>
      <c r="AL25" s="329">
        <f t="shared" si="20"/>
        <v>2248</v>
      </c>
      <c r="AM25" s="329">
        <f t="shared" si="21"/>
        <v>4820</v>
      </c>
      <c r="AN25" s="324">
        <f t="shared" si="38"/>
        <v>214.41281138790035</v>
      </c>
      <c r="AO25" s="287" t="s">
        <v>78</v>
      </c>
      <c r="AP25" s="288" t="s">
        <v>79</v>
      </c>
      <c r="AQ25" s="329">
        <f t="shared" si="22"/>
        <v>350</v>
      </c>
      <c r="AR25" s="329">
        <f t="shared" si="23"/>
        <v>0</v>
      </c>
      <c r="AS25" s="329">
        <f t="shared" si="24"/>
        <v>0</v>
      </c>
      <c r="AT25" s="331">
        <v>0</v>
      </c>
      <c r="AU25" s="288">
        <v>0</v>
      </c>
      <c r="AV25" s="288">
        <v>0</v>
      </c>
      <c r="AW25" s="288">
        <v>0</v>
      </c>
      <c r="AX25" s="331">
        <v>0</v>
      </c>
      <c r="AY25" s="287" t="s">
        <v>78</v>
      </c>
      <c r="AZ25" s="288" t="s">
        <v>79</v>
      </c>
      <c r="BA25" s="288">
        <v>350</v>
      </c>
      <c r="BB25" s="288">
        <v>0</v>
      </c>
      <c r="BC25" s="288">
        <v>0</v>
      </c>
      <c r="BD25" s="331">
        <v>0</v>
      </c>
      <c r="BE25" s="288">
        <v>0</v>
      </c>
      <c r="BF25" s="288">
        <v>0</v>
      </c>
      <c r="BG25" s="288">
        <v>0</v>
      </c>
      <c r="BH25" s="331">
        <v>0</v>
      </c>
      <c r="BI25" s="287" t="s">
        <v>78</v>
      </c>
      <c r="BJ25" s="288" t="s">
        <v>79</v>
      </c>
      <c r="BK25" s="329">
        <f t="shared" si="25"/>
        <v>1090</v>
      </c>
      <c r="BL25" s="329">
        <f t="shared" si="26"/>
        <v>2248</v>
      </c>
      <c r="BM25" s="329">
        <f t="shared" si="27"/>
        <v>4820</v>
      </c>
      <c r="BN25" s="324">
        <f t="shared" si="42"/>
        <v>214.41281138790035</v>
      </c>
      <c r="BO25" s="288">
        <v>0</v>
      </c>
      <c r="BP25" s="288">
        <v>0</v>
      </c>
      <c r="BQ25" s="288">
        <v>0</v>
      </c>
      <c r="BR25" s="331">
        <v>0</v>
      </c>
      <c r="BS25" s="287" t="s">
        <v>78</v>
      </c>
      <c r="BT25" s="288" t="s">
        <v>79</v>
      </c>
      <c r="BU25" s="277">
        <v>2572</v>
      </c>
      <c r="BV25" s="288">
        <v>1090</v>
      </c>
      <c r="BW25" s="288">
        <v>2248</v>
      </c>
      <c r="BX25" s="288">
        <v>2248</v>
      </c>
      <c r="BY25" s="324">
        <f t="shared" si="39"/>
        <v>100</v>
      </c>
      <c r="BZ25" s="288">
        <v>0</v>
      </c>
      <c r="CA25" s="288">
        <v>0</v>
      </c>
      <c r="CB25" s="288">
        <v>0</v>
      </c>
      <c r="CC25" s="331">
        <v>0</v>
      </c>
      <c r="CD25" s="287" t="s">
        <v>78</v>
      </c>
      <c r="CE25" s="288" t="s">
        <v>79</v>
      </c>
      <c r="CF25" s="288">
        <v>633</v>
      </c>
      <c r="CG25" s="288">
        <v>3242</v>
      </c>
      <c r="CH25" s="288">
        <v>3242</v>
      </c>
      <c r="CI25" s="324">
        <f t="shared" si="28"/>
        <v>100</v>
      </c>
      <c r="CJ25" s="288">
        <v>0</v>
      </c>
      <c r="CK25" s="288">
        <v>850</v>
      </c>
      <c r="CL25" s="288">
        <v>850</v>
      </c>
      <c r="CM25" s="324">
        <f t="shared" si="29"/>
        <v>100</v>
      </c>
      <c r="CN25" s="287" t="s">
        <v>78</v>
      </c>
      <c r="CO25" s="288" t="s">
        <v>79</v>
      </c>
      <c r="CP25" s="329">
        <f t="shared" si="30"/>
        <v>633</v>
      </c>
      <c r="CQ25" s="329">
        <f t="shared" si="31"/>
        <v>2392</v>
      </c>
      <c r="CR25" s="329">
        <f t="shared" si="32"/>
        <v>2392</v>
      </c>
      <c r="CS25" s="324">
        <f t="shared" si="33"/>
        <v>100</v>
      </c>
      <c r="CT25" s="371">
        <f t="shared" si="4"/>
        <v>207714</v>
      </c>
      <c r="CU25" s="371">
        <f t="shared" si="5"/>
        <v>226869</v>
      </c>
      <c r="CV25" s="371">
        <f t="shared" si="6"/>
        <v>229222</v>
      </c>
      <c r="CW25" s="324">
        <f t="shared" si="34"/>
        <v>101.03716241531457</v>
      </c>
      <c r="CX25" s="287" t="s">
        <v>78</v>
      </c>
      <c r="CY25" s="288" t="s">
        <v>79</v>
      </c>
      <c r="CZ25" s="371">
        <f t="shared" si="7"/>
        <v>207364</v>
      </c>
      <c r="DA25" s="371">
        <f t="shared" si="8"/>
        <v>224887</v>
      </c>
      <c r="DB25" s="371">
        <f t="shared" si="9"/>
        <v>227240</v>
      </c>
      <c r="DC25" s="324">
        <f t="shared" si="35"/>
        <v>101.04630325452337</v>
      </c>
      <c r="DD25" s="371">
        <f t="shared" si="36"/>
        <v>350</v>
      </c>
      <c r="DE25" s="371">
        <f t="shared" si="11"/>
        <v>1982</v>
      </c>
      <c r="DF25" s="371">
        <f t="shared" si="12"/>
        <v>1982</v>
      </c>
      <c r="DG25" s="324">
        <f t="shared" si="37"/>
        <v>100</v>
      </c>
      <c r="DH25" s="149">
        <v>8</v>
      </c>
      <c r="DI25" s="135" t="s">
        <v>37</v>
      </c>
      <c r="DJ25" s="141" t="s">
        <v>238</v>
      </c>
      <c r="DK25" s="141">
        <v>3886</v>
      </c>
      <c r="DL25" s="217">
        <v>1200</v>
      </c>
      <c r="DM25" s="217">
        <v>1200</v>
      </c>
      <c r="DN25" s="212">
        <f t="shared" si="45"/>
        <v>100</v>
      </c>
      <c r="DO25" s="141">
        <v>0</v>
      </c>
      <c r="DP25" s="141">
        <v>0</v>
      </c>
      <c r="DQ25" s="141">
        <v>0</v>
      </c>
      <c r="DR25" s="216">
        <v>0</v>
      </c>
      <c r="DS25" s="149">
        <v>8</v>
      </c>
      <c r="DT25" s="135" t="s">
        <v>37</v>
      </c>
      <c r="DU25" s="141" t="s">
        <v>238</v>
      </c>
      <c r="DV25" s="141">
        <v>50271</v>
      </c>
      <c r="DW25" s="217">
        <v>61230</v>
      </c>
      <c r="DX25" s="217">
        <v>50319</v>
      </c>
      <c r="DY25" s="212">
        <f t="shared" si="46"/>
        <v>82.18030377266045</v>
      </c>
      <c r="DZ25" s="141">
        <v>0</v>
      </c>
      <c r="EA25" s="217">
        <v>1470</v>
      </c>
      <c r="EB25" s="217">
        <v>1953</v>
      </c>
      <c r="EC25" s="212">
        <f t="shared" si="47"/>
        <v>132.85714285714286</v>
      </c>
      <c r="ED25" s="149">
        <v>8</v>
      </c>
      <c r="EE25" s="135" t="s">
        <v>37</v>
      </c>
      <c r="EF25" s="141" t="s">
        <v>238</v>
      </c>
      <c r="EG25" s="141">
        <v>0</v>
      </c>
      <c r="EH25" s="217">
        <v>483</v>
      </c>
      <c r="EI25" s="217">
        <v>483</v>
      </c>
      <c r="EJ25" s="212">
        <f t="shared" si="48"/>
        <v>100</v>
      </c>
      <c r="EK25" s="142">
        <f t="shared" si="43"/>
        <v>54157</v>
      </c>
      <c r="EL25" s="142">
        <f t="shared" si="43"/>
        <v>64383</v>
      </c>
      <c r="EM25" s="142">
        <f t="shared" si="43"/>
        <v>53955</v>
      </c>
      <c r="EN25" s="212">
        <f t="shared" si="44"/>
        <v>83.80317785750897</v>
      </c>
    </row>
    <row r="26" spans="1:144" ht="12.75">
      <c r="A26" s="311" t="s">
        <v>80</v>
      </c>
      <c r="B26" s="288" t="s">
        <v>81</v>
      </c>
      <c r="C26" s="288">
        <v>2698</v>
      </c>
      <c r="D26" s="288">
        <v>2699</v>
      </c>
      <c r="E26" s="288">
        <v>2699</v>
      </c>
      <c r="F26" s="324">
        <f t="shared" si="14"/>
        <v>100</v>
      </c>
      <c r="G26" s="288">
        <v>0</v>
      </c>
      <c r="H26" s="288">
        <v>0</v>
      </c>
      <c r="I26" s="288">
        <v>0</v>
      </c>
      <c r="J26" s="331">
        <v>0</v>
      </c>
      <c r="K26" s="287" t="s">
        <v>80</v>
      </c>
      <c r="L26" s="288" t="s">
        <v>81</v>
      </c>
      <c r="M26" s="288">
        <v>0</v>
      </c>
      <c r="N26" s="288">
        <v>0</v>
      </c>
      <c r="O26" s="288">
        <v>0</v>
      </c>
      <c r="P26" s="331">
        <v>0</v>
      </c>
      <c r="Q26" s="288">
        <v>0</v>
      </c>
      <c r="R26" s="288">
        <v>0</v>
      </c>
      <c r="S26" s="288">
        <v>0</v>
      </c>
      <c r="T26" s="331">
        <v>0</v>
      </c>
      <c r="U26" s="287" t="s">
        <v>80</v>
      </c>
      <c r="V26" s="288" t="s">
        <v>81</v>
      </c>
      <c r="W26" s="288">
        <v>88532</v>
      </c>
      <c r="X26" s="288">
        <v>94423</v>
      </c>
      <c r="Y26" s="288">
        <v>90065</v>
      </c>
      <c r="Z26" s="324">
        <f t="shared" si="15"/>
        <v>95.38459909132308</v>
      </c>
      <c r="AA26" s="288">
        <v>0</v>
      </c>
      <c r="AB26" s="288">
        <v>337</v>
      </c>
      <c r="AC26" s="329">
        <f t="shared" si="16"/>
        <v>337</v>
      </c>
      <c r="AD26" s="324">
        <f t="shared" si="40"/>
        <v>100</v>
      </c>
      <c r="AE26" s="287" t="s">
        <v>80</v>
      </c>
      <c r="AF26" s="288" t="s">
        <v>81</v>
      </c>
      <c r="AG26" s="329">
        <f t="shared" si="17"/>
        <v>88532</v>
      </c>
      <c r="AH26" s="288">
        <v>94086</v>
      </c>
      <c r="AI26" s="278">
        <f t="shared" si="10"/>
        <v>89728</v>
      </c>
      <c r="AJ26" s="324">
        <f t="shared" si="18"/>
        <v>95.36806751270115</v>
      </c>
      <c r="AK26" s="329">
        <f t="shared" si="19"/>
        <v>0</v>
      </c>
      <c r="AL26" s="329">
        <f t="shared" si="20"/>
        <v>1122</v>
      </c>
      <c r="AM26" s="329">
        <f t="shared" si="21"/>
        <v>3536</v>
      </c>
      <c r="AN26" s="324">
        <f t="shared" si="38"/>
        <v>315.1515151515151</v>
      </c>
      <c r="AO26" s="287" t="s">
        <v>80</v>
      </c>
      <c r="AP26" s="288" t="s">
        <v>81</v>
      </c>
      <c r="AQ26" s="329">
        <f t="shared" si="22"/>
        <v>0</v>
      </c>
      <c r="AR26" s="329">
        <f t="shared" si="23"/>
        <v>500</v>
      </c>
      <c r="AS26" s="329">
        <f t="shared" si="24"/>
        <v>500</v>
      </c>
      <c r="AT26" s="324">
        <f>AS26/AR26*100</f>
        <v>100</v>
      </c>
      <c r="AU26" s="288">
        <v>0</v>
      </c>
      <c r="AV26" s="288">
        <v>0</v>
      </c>
      <c r="AW26" s="288">
        <v>0</v>
      </c>
      <c r="AX26" s="331">
        <v>0</v>
      </c>
      <c r="AY26" s="287" t="s">
        <v>80</v>
      </c>
      <c r="AZ26" s="288" t="s">
        <v>81</v>
      </c>
      <c r="BA26" s="288">
        <v>0</v>
      </c>
      <c r="BB26" s="288">
        <v>500</v>
      </c>
      <c r="BC26" s="288">
        <v>500</v>
      </c>
      <c r="BD26" s="324">
        <f>BC26/BB26*100</f>
        <v>100</v>
      </c>
      <c r="BE26" s="288">
        <v>0</v>
      </c>
      <c r="BF26" s="288">
        <v>0</v>
      </c>
      <c r="BG26" s="288">
        <v>0</v>
      </c>
      <c r="BH26" s="331">
        <v>0</v>
      </c>
      <c r="BI26" s="287" t="s">
        <v>80</v>
      </c>
      <c r="BJ26" s="288" t="s">
        <v>81</v>
      </c>
      <c r="BK26" s="329">
        <f t="shared" si="25"/>
        <v>0</v>
      </c>
      <c r="BL26" s="329">
        <f t="shared" si="26"/>
        <v>622</v>
      </c>
      <c r="BM26" s="329">
        <f t="shared" si="27"/>
        <v>3036</v>
      </c>
      <c r="BN26" s="324">
        <f t="shared" si="42"/>
        <v>488.1028938906752</v>
      </c>
      <c r="BO26" s="288">
        <v>0</v>
      </c>
      <c r="BP26" s="288">
        <v>0</v>
      </c>
      <c r="BQ26" s="288">
        <v>0</v>
      </c>
      <c r="BR26" s="331">
        <v>0</v>
      </c>
      <c r="BS26" s="287" t="s">
        <v>80</v>
      </c>
      <c r="BT26" s="288" t="s">
        <v>81</v>
      </c>
      <c r="BU26" s="277">
        <v>2414</v>
      </c>
      <c r="BV26" s="288">
        <v>0</v>
      </c>
      <c r="BW26" s="288">
        <v>622</v>
      </c>
      <c r="BX26" s="288">
        <v>622</v>
      </c>
      <c r="BY26" s="324">
        <f t="shared" si="39"/>
        <v>100</v>
      </c>
      <c r="BZ26" s="288">
        <v>0</v>
      </c>
      <c r="CA26" s="288">
        <v>0</v>
      </c>
      <c r="CB26" s="288">
        <v>0</v>
      </c>
      <c r="CC26" s="331">
        <v>0</v>
      </c>
      <c r="CD26" s="287" t="s">
        <v>80</v>
      </c>
      <c r="CE26" s="288" t="s">
        <v>81</v>
      </c>
      <c r="CF26" s="288">
        <v>156</v>
      </c>
      <c r="CG26" s="288">
        <v>2586</v>
      </c>
      <c r="CH26" s="288">
        <v>2586</v>
      </c>
      <c r="CI26" s="324">
        <f t="shared" si="28"/>
        <v>100</v>
      </c>
      <c r="CJ26" s="288">
        <v>0</v>
      </c>
      <c r="CK26" s="288">
        <v>380</v>
      </c>
      <c r="CL26" s="288">
        <v>380</v>
      </c>
      <c r="CM26" s="324">
        <f t="shared" si="29"/>
        <v>100</v>
      </c>
      <c r="CN26" s="287" t="s">
        <v>80</v>
      </c>
      <c r="CO26" s="288" t="s">
        <v>81</v>
      </c>
      <c r="CP26" s="329">
        <f t="shared" si="30"/>
        <v>156</v>
      </c>
      <c r="CQ26" s="329">
        <f t="shared" si="31"/>
        <v>2206</v>
      </c>
      <c r="CR26" s="329">
        <f t="shared" si="32"/>
        <v>2206</v>
      </c>
      <c r="CS26" s="324">
        <f t="shared" si="33"/>
        <v>100</v>
      </c>
      <c r="CT26" s="371">
        <f t="shared" si="4"/>
        <v>91386</v>
      </c>
      <c r="CU26" s="371">
        <f t="shared" si="5"/>
        <v>100830</v>
      </c>
      <c r="CV26" s="371">
        <f t="shared" si="6"/>
        <v>98886</v>
      </c>
      <c r="CW26" s="324">
        <f t="shared" si="34"/>
        <v>98.07200238024397</v>
      </c>
      <c r="CX26" s="287" t="s">
        <v>80</v>
      </c>
      <c r="CY26" s="288" t="s">
        <v>81</v>
      </c>
      <c r="CZ26" s="371">
        <f t="shared" si="7"/>
        <v>91386</v>
      </c>
      <c r="DA26" s="371">
        <f t="shared" si="8"/>
        <v>99613</v>
      </c>
      <c r="DB26" s="371">
        <f t="shared" si="9"/>
        <v>97669</v>
      </c>
      <c r="DC26" s="324">
        <f t="shared" si="35"/>
        <v>98.04844749179324</v>
      </c>
      <c r="DD26" s="371">
        <f t="shared" si="36"/>
        <v>0</v>
      </c>
      <c r="DE26" s="371">
        <f t="shared" si="11"/>
        <v>1217</v>
      </c>
      <c r="DF26" s="371">
        <f t="shared" si="12"/>
        <v>1217</v>
      </c>
      <c r="DG26" s="324">
        <f t="shared" si="37"/>
        <v>100</v>
      </c>
      <c r="DH26" s="149">
        <v>8</v>
      </c>
      <c r="DI26" s="135" t="s">
        <v>38</v>
      </c>
      <c r="DJ26" s="141" t="s">
        <v>191</v>
      </c>
      <c r="DK26" s="141">
        <v>6592</v>
      </c>
      <c r="DL26" s="217">
        <v>2216</v>
      </c>
      <c r="DM26" s="217">
        <v>2216</v>
      </c>
      <c r="DN26" s="212">
        <f t="shared" si="45"/>
        <v>100</v>
      </c>
      <c r="DO26" s="141">
        <v>0</v>
      </c>
      <c r="DP26" s="141">
        <v>0</v>
      </c>
      <c r="DQ26" s="141">
        <v>0</v>
      </c>
      <c r="DR26" s="216">
        <v>0</v>
      </c>
      <c r="DS26" s="149">
        <v>8</v>
      </c>
      <c r="DT26" s="135" t="s">
        <v>38</v>
      </c>
      <c r="DU26" s="141" t="s">
        <v>191</v>
      </c>
      <c r="DV26" s="141">
        <v>75971</v>
      </c>
      <c r="DW26" s="217">
        <v>73574</v>
      </c>
      <c r="DX26" s="217">
        <v>61737</v>
      </c>
      <c r="DY26" s="212">
        <f t="shared" si="46"/>
        <v>83.91143610514584</v>
      </c>
      <c r="DZ26" s="141">
        <v>0</v>
      </c>
      <c r="EA26" s="217">
        <v>1250</v>
      </c>
      <c r="EB26" s="217">
        <v>2045</v>
      </c>
      <c r="EC26" s="212">
        <f t="shared" si="47"/>
        <v>163.6</v>
      </c>
      <c r="ED26" s="149">
        <v>8</v>
      </c>
      <c r="EE26" s="135" t="s">
        <v>38</v>
      </c>
      <c r="EF26" s="141" t="s">
        <v>191</v>
      </c>
      <c r="EG26" s="141">
        <v>0</v>
      </c>
      <c r="EH26" s="217">
        <v>795</v>
      </c>
      <c r="EI26" s="217">
        <v>795</v>
      </c>
      <c r="EJ26" s="212">
        <f t="shared" si="48"/>
        <v>100</v>
      </c>
      <c r="EK26" s="142">
        <f t="shared" si="43"/>
        <v>82563</v>
      </c>
      <c r="EL26" s="142">
        <f t="shared" si="43"/>
        <v>77835</v>
      </c>
      <c r="EM26" s="142">
        <f t="shared" si="43"/>
        <v>66793</v>
      </c>
      <c r="EN26" s="212">
        <f t="shared" si="44"/>
        <v>85.81358000899338</v>
      </c>
    </row>
    <row r="27" spans="1:144" ht="12.75">
      <c r="A27" s="311" t="s">
        <v>82</v>
      </c>
      <c r="B27" s="288" t="s">
        <v>83</v>
      </c>
      <c r="C27" s="288">
        <v>15619</v>
      </c>
      <c r="D27" s="288">
        <v>15666</v>
      </c>
      <c r="E27" s="288">
        <v>15666</v>
      </c>
      <c r="F27" s="324">
        <f t="shared" si="14"/>
        <v>100</v>
      </c>
      <c r="G27" s="288">
        <v>0</v>
      </c>
      <c r="H27" s="288">
        <v>0</v>
      </c>
      <c r="I27" s="288">
        <v>0</v>
      </c>
      <c r="J27" s="331">
        <v>0</v>
      </c>
      <c r="K27" s="287" t="s">
        <v>82</v>
      </c>
      <c r="L27" s="288" t="s">
        <v>83</v>
      </c>
      <c r="M27" s="288">
        <v>0</v>
      </c>
      <c r="N27" s="288">
        <v>0</v>
      </c>
      <c r="O27" s="288">
        <v>0</v>
      </c>
      <c r="P27" s="331">
        <v>0</v>
      </c>
      <c r="Q27" s="288">
        <v>0</v>
      </c>
      <c r="R27" s="288">
        <v>0</v>
      </c>
      <c r="S27" s="288">
        <v>0</v>
      </c>
      <c r="T27" s="331">
        <v>0</v>
      </c>
      <c r="U27" s="287" t="s">
        <v>82</v>
      </c>
      <c r="V27" s="288" t="s">
        <v>83</v>
      </c>
      <c r="W27" s="288">
        <v>145622</v>
      </c>
      <c r="X27" s="288">
        <v>155845</v>
      </c>
      <c r="Y27" s="288">
        <v>152197</v>
      </c>
      <c r="Z27" s="324">
        <f t="shared" si="15"/>
        <v>97.65921267926466</v>
      </c>
      <c r="AA27" s="288">
        <v>300</v>
      </c>
      <c r="AB27" s="288">
        <v>1374</v>
      </c>
      <c r="AC27" s="329">
        <f t="shared" si="16"/>
        <v>1374</v>
      </c>
      <c r="AD27" s="324">
        <f t="shared" si="40"/>
        <v>100</v>
      </c>
      <c r="AE27" s="287" t="s">
        <v>82</v>
      </c>
      <c r="AF27" s="288" t="s">
        <v>83</v>
      </c>
      <c r="AG27" s="329">
        <f t="shared" si="17"/>
        <v>145322</v>
      </c>
      <c r="AH27" s="288">
        <v>154471</v>
      </c>
      <c r="AI27" s="278">
        <f t="shared" si="10"/>
        <v>150823</v>
      </c>
      <c r="AJ27" s="324">
        <f t="shared" si="18"/>
        <v>97.63839167222326</v>
      </c>
      <c r="AK27" s="329">
        <f t="shared" si="19"/>
        <v>0</v>
      </c>
      <c r="AL27" s="329">
        <f t="shared" si="20"/>
        <v>890</v>
      </c>
      <c r="AM27" s="329">
        <f t="shared" si="21"/>
        <v>2633</v>
      </c>
      <c r="AN27" s="324">
        <f t="shared" si="38"/>
        <v>295.8426966292135</v>
      </c>
      <c r="AO27" s="287" t="s">
        <v>82</v>
      </c>
      <c r="AP27" s="288" t="s">
        <v>83</v>
      </c>
      <c r="AQ27" s="329">
        <f t="shared" si="22"/>
        <v>0</v>
      </c>
      <c r="AR27" s="329">
        <f t="shared" si="23"/>
        <v>0</v>
      </c>
      <c r="AS27" s="329">
        <f t="shared" si="24"/>
        <v>0</v>
      </c>
      <c r="AT27" s="331">
        <v>0</v>
      </c>
      <c r="AU27" s="288">
        <v>0</v>
      </c>
      <c r="AV27" s="288">
        <v>0</v>
      </c>
      <c r="AW27" s="288">
        <v>0</v>
      </c>
      <c r="AX27" s="331">
        <v>0</v>
      </c>
      <c r="AY27" s="287" t="s">
        <v>82</v>
      </c>
      <c r="AZ27" s="288" t="s">
        <v>83</v>
      </c>
      <c r="BA27" s="288">
        <v>0</v>
      </c>
      <c r="BB27" s="288">
        <v>0</v>
      </c>
      <c r="BC27" s="288">
        <v>0</v>
      </c>
      <c r="BD27" s="331">
        <v>0</v>
      </c>
      <c r="BE27" s="288">
        <v>0</v>
      </c>
      <c r="BF27" s="288">
        <v>0</v>
      </c>
      <c r="BG27" s="288">
        <v>0</v>
      </c>
      <c r="BH27" s="331">
        <v>0</v>
      </c>
      <c r="BI27" s="287" t="s">
        <v>82</v>
      </c>
      <c r="BJ27" s="288" t="s">
        <v>83</v>
      </c>
      <c r="BK27" s="329">
        <f t="shared" si="25"/>
        <v>0</v>
      </c>
      <c r="BL27" s="329">
        <f t="shared" si="26"/>
        <v>890</v>
      </c>
      <c r="BM27" s="329">
        <f t="shared" si="27"/>
        <v>2633</v>
      </c>
      <c r="BN27" s="324">
        <f t="shared" si="42"/>
        <v>295.8426966292135</v>
      </c>
      <c r="BO27" s="288">
        <v>0</v>
      </c>
      <c r="BP27" s="288">
        <v>0</v>
      </c>
      <c r="BQ27" s="288">
        <v>0</v>
      </c>
      <c r="BR27" s="331">
        <v>0</v>
      </c>
      <c r="BS27" s="287" t="s">
        <v>82</v>
      </c>
      <c r="BT27" s="288" t="s">
        <v>83</v>
      </c>
      <c r="BU27" s="277">
        <v>1743</v>
      </c>
      <c r="BV27" s="288">
        <v>0</v>
      </c>
      <c r="BW27" s="288">
        <v>890</v>
      </c>
      <c r="BX27" s="288">
        <v>890</v>
      </c>
      <c r="BY27" s="324">
        <f t="shared" si="39"/>
        <v>100</v>
      </c>
      <c r="BZ27" s="288">
        <v>0</v>
      </c>
      <c r="CA27" s="288">
        <v>0</v>
      </c>
      <c r="CB27" s="288">
        <v>0</v>
      </c>
      <c r="CC27" s="331">
        <v>0</v>
      </c>
      <c r="CD27" s="287" t="s">
        <v>82</v>
      </c>
      <c r="CE27" s="288" t="s">
        <v>83</v>
      </c>
      <c r="CF27" s="288">
        <v>1111</v>
      </c>
      <c r="CG27" s="288">
        <v>2840</v>
      </c>
      <c r="CH27" s="288">
        <v>2840</v>
      </c>
      <c r="CI27" s="324">
        <f t="shared" si="28"/>
        <v>100</v>
      </c>
      <c r="CJ27" s="288">
        <v>0</v>
      </c>
      <c r="CK27" s="288">
        <v>271</v>
      </c>
      <c r="CL27" s="288">
        <v>271</v>
      </c>
      <c r="CM27" s="324">
        <f t="shared" si="29"/>
        <v>100</v>
      </c>
      <c r="CN27" s="287" t="s">
        <v>82</v>
      </c>
      <c r="CO27" s="288" t="s">
        <v>83</v>
      </c>
      <c r="CP27" s="329">
        <f t="shared" si="30"/>
        <v>1111</v>
      </c>
      <c r="CQ27" s="329">
        <f t="shared" si="31"/>
        <v>2569</v>
      </c>
      <c r="CR27" s="329">
        <f t="shared" si="32"/>
        <v>2569</v>
      </c>
      <c r="CS27" s="324">
        <f t="shared" si="33"/>
        <v>100</v>
      </c>
      <c r="CT27" s="371">
        <f t="shared" si="4"/>
        <v>162352</v>
      </c>
      <c r="CU27" s="371">
        <f t="shared" si="5"/>
        <v>175241</v>
      </c>
      <c r="CV27" s="371">
        <f t="shared" si="6"/>
        <v>173336</v>
      </c>
      <c r="CW27" s="324">
        <f t="shared" si="34"/>
        <v>98.91292562813497</v>
      </c>
      <c r="CX27" s="287" t="s">
        <v>82</v>
      </c>
      <c r="CY27" s="288" t="s">
        <v>83</v>
      </c>
      <c r="CZ27" s="371">
        <f t="shared" si="7"/>
        <v>162052</v>
      </c>
      <c r="DA27" s="371">
        <f t="shared" si="8"/>
        <v>173596</v>
      </c>
      <c r="DB27" s="371">
        <f t="shared" si="9"/>
        <v>171691</v>
      </c>
      <c r="DC27" s="324">
        <f t="shared" si="35"/>
        <v>98.90262448443512</v>
      </c>
      <c r="DD27" s="371">
        <f t="shared" si="36"/>
        <v>300</v>
      </c>
      <c r="DE27" s="371">
        <f t="shared" si="11"/>
        <v>1645</v>
      </c>
      <c r="DF27" s="371">
        <f t="shared" si="12"/>
        <v>1645</v>
      </c>
      <c r="DG27" s="324">
        <f t="shared" si="37"/>
        <v>100</v>
      </c>
      <c r="DH27" s="149">
        <v>8</v>
      </c>
      <c r="DI27" s="135" t="s">
        <v>39</v>
      </c>
      <c r="DJ27" s="141" t="s">
        <v>239</v>
      </c>
      <c r="DK27" s="141">
        <v>5658</v>
      </c>
      <c r="DL27" s="217">
        <v>1623</v>
      </c>
      <c r="DM27" s="217">
        <v>1623</v>
      </c>
      <c r="DN27" s="212">
        <f t="shared" si="45"/>
        <v>100</v>
      </c>
      <c r="DO27" s="141">
        <v>0</v>
      </c>
      <c r="DP27" s="141">
        <v>0</v>
      </c>
      <c r="DQ27" s="141">
        <v>0</v>
      </c>
      <c r="DR27" s="216">
        <v>0</v>
      </c>
      <c r="DS27" s="149">
        <v>8</v>
      </c>
      <c r="DT27" s="135" t="s">
        <v>39</v>
      </c>
      <c r="DU27" s="141" t="s">
        <v>239</v>
      </c>
      <c r="DV27" s="141">
        <v>75304</v>
      </c>
      <c r="DW27" s="217">
        <v>70821</v>
      </c>
      <c r="DX27" s="217">
        <v>57296</v>
      </c>
      <c r="DY27" s="212">
        <f t="shared" si="46"/>
        <v>80.90255715112748</v>
      </c>
      <c r="DZ27" s="141">
        <v>0</v>
      </c>
      <c r="EA27" s="217">
        <v>400</v>
      </c>
      <c r="EB27" s="217">
        <v>1614</v>
      </c>
      <c r="EC27" s="212">
        <f t="shared" si="47"/>
        <v>403.5</v>
      </c>
      <c r="ED27" s="149">
        <v>8</v>
      </c>
      <c r="EE27" s="135" t="s">
        <v>39</v>
      </c>
      <c r="EF27" s="141" t="s">
        <v>239</v>
      </c>
      <c r="EG27" s="141">
        <v>0</v>
      </c>
      <c r="EH27" s="217">
        <v>1214</v>
      </c>
      <c r="EI27" s="217">
        <v>1214</v>
      </c>
      <c r="EJ27" s="212">
        <f t="shared" si="48"/>
        <v>100</v>
      </c>
      <c r="EK27" s="142">
        <f t="shared" si="43"/>
        <v>80962</v>
      </c>
      <c r="EL27" s="142">
        <f t="shared" si="43"/>
        <v>74058</v>
      </c>
      <c r="EM27" s="142">
        <f t="shared" si="43"/>
        <v>61747</v>
      </c>
      <c r="EN27" s="212">
        <f t="shared" si="44"/>
        <v>83.37654270976802</v>
      </c>
    </row>
    <row r="28" spans="1:144" ht="12.75">
      <c r="A28" s="311" t="s">
        <v>84</v>
      </c>
      <c r="B28" s="288" t="s">
        <v>85</v>
      </c>
      <c r="C28" s="288">
        <v>8879</v>
      </c>
      <c r="D28" s="288">
        <v>10464</v>
      </c>
      <c r="E28" s="288">
        <v>10464</v>
      </c>
      <c r="F28" s="324">
        <f t="shared" si="14"/>
        <v>100</v>
      </c>
      <c r="G28" s="288">
        <v>0</v>
      </c>
      <c r="H28" s="288">
        <v>465</v>
      </c>
      <c r="I28" s="288">
        <v>465</v>
      </c>
      <c r="J28" s="324">
        <f>I28/H28*100</f>
        <v>100</v>
      </c>
      <c r="K28" s="287" t="s">
        <v>84</v>
      </c>
      <c r="L28" s="288" t="s">
        <v>85</v>
      </c>
      <c r="M28" s="288">
        <v>0</v>
      </c>
      <c r="N28" s="288">
        <v>2</v>
      </c>
      <c r="O28" s="288">
        <v>2</v>
      </c>
      <c r="P28" s="324">
        <f>O28/N28*100</f>
        <v>100</v>
      </c>
      <c r="Q28" s="288">
        <v>0</v>
      </c>
      <c r="R28" s="288">
        <v>8</v>
      </c>
      <c r="S28" s="288">
        <v>8</v>
      </c>
      <c r="T28" s="324">
        <f>S28/R28*100</f>
        <v>100</v>
      </c>
      <c r="U28" s="287" t="s">
        <v>84</v>
      </c>
      <c r="V28" s="288" t="s">
        <v>85</v>
      </c>
      <c r="W28" s="288">
        <v>325316</v>
      </c>
      <c r="X28" s="288">
        <v>345955</v>
      </c>
      <c r="Y28" s="288">
        <v>341178</v>
      </c>
      <c r="Z28" s="324">
        <f t="shared" si="15"/>
        <v>98.61918457602867</v>
      </c>
      <c r="AA28" s="288">
        <v>900</v>
      </c>
      <c r="AB28" s="288">
        <v>1242</v>
      </c>
      <c r="AC28" s="329">
        <f t="shared" si="16"/>
        <v>1242</v>
      </c>
      <c r="AD28" s="324">
        <f t="shared" si="40"/>
        <v>100</v>
      </c>
      <c r="AE28" s="287" t="s">
        <v>84</v>
      </c>
      <c r="AF28" s="288" t="s">
        <v>85</v>
      </c>
      <c r="AG28" s="329">
        <f t="shared" si="17"/>
        <v>324416</v>
      </c>
      <c r="AH28" s="288">
        <v>344713</v>
      </c>
      <c r="AI28" s="278">
        <f t="shared" si="10"/>
        <v>339936</v>
      </c>
      <c r="AJ28" s="324">
        <f t="shared" si="18"/>
        <v>98.61420950181746</v>
      </c>
      <c r="AK28" s="329">
        <f t="shared" si="19"/>
        <v>0</v>
      </c>
      <c r="AL28" s="329">
        <f t="shared" si="20"/>
        <v>4954</v>
      </c>
      <c r="AM28" s="329">
        <f t="shared" si="21"/>
        <v>6985</v>
      </c>
      <c r="AN28" s="324">
        <f t="shared" si="38"/>
        <v>140.99717400080743</v>
      </c>
      <c r="AO28" s="287" t="s">
        <v>84</v>
      </c>
      <c r="AP28" s="288" t="s">
        <v>85</v>
      </c>
      <c r="AQ28" s="329">
        <f t="shared" si="22"/>
        <v>0</v>
      </c>
      <c r="AR28" s="329">
        <f t="shared" si="23"/>
        <v>433</v>
      </c>
      <c r="AS28" s="329">
        <f t="shared" si="24"/>
        <v>433</v>
      </c>
      <c r="AT28" s="324">
        <f>AS28/AR28*100</f>
        <v>100</v>
      </c>
      <c r="AU28" s="288">
        <v>0</v>
      </c>
      <c r="AV28" s="288">
        <v>0</v>
      </c>
      <c r="AW28" s="288">
        <v>0</v>
      </c>
      <c r="AX28" s="331">
        <v>0</v>
      </c>
      <c r="AY28" s="287" t="s">
        <v>84</v>
      </c>
      <c r="AZ28" s="288" t="s">
        <v>85</v>
      </c>
      <c r="BA28" s="288">
        <v>0</v>
      </c>
      <c r="BB28" s="288">
        <v>433</v>
      </c>
      <c r="BC28" s="288">
        <v>433</v>
      </c>
      <c r="BD28" s="324">
        <f>BC28/BB28*100</f>
        <v>100</v>
      </c>
      <c r="BE28" s="288">
        <v>0</v>
      </c>
      <c r="BF28" s="288">
        <v>0</v>
      </c>
      <c r="BG28" s="288">
        <v>0</v>
      </c>
      <c r="BH28" s="331">
        <v>0</v>
      </c>
      <c r="BI28" s="287" t="s">
        <v>84</v>
      </c>
      <c r="BJ28" s="288" t="s">
        <v>85</v>
      </c>
      <c r="BK28" s="329">
        <f t="shared" si="25"/>
        <v>0</v>
      </c>
      <c r="BL28" s="329">
        <f t="shared" si="26"/>
        <v>4521</v>
      </c>
      <c r="BM28" s="329">
        <f t="shared" si="27"/>
        <v>6552</v>
      </c>
      <c r="BN28" s="324">
        <f t="shared" si="42"/>
        <v>144.92368944923692</v>
      </c>
      <c r="BO28" s="288">
        <v>0</v>
      </c>
      <c r="BP28" s="288">
        <v>0</v>
      </c>
      <c r="BQ28" s="288">
        <v>0</v>
      </c>
      <c r="BR28" s="331">
        <v>0</v>
      </c>
      <c r="BS28" s="287" t="s">
        <v>84</v>
      </c>
      <c r="BT28" s="288" t="s">
        <v>85</v>
      </c>
      <c r="BU28" s="277">
        <v>2031</v>
      </c>
      <c r="BV28" s="288">
        <v>0</v>
      </c>
      <c r="BW28" s="288">
        <v>4521</v>
      </c>
      <c r="BX28" s="288">
        <v>4521</v>
      </c>
      <c r="BY28" s="324">
        <f t="shared" si="39"/>
        <v>100</v>
      </c>
      <c r="BZ28" s="288">
        <v>0</v>
      </c>
      <c r="CA28" s="288">
        <v>0</v>
      </c>
      <c r="CB28" s="288">
        <v>0</v>
      </c>
      <c r="CC28" s="331">
        <v>0</v>
      </c>
      <c r="CD28" s="287" t="s">
        <v>84</v>
      </c>
      <c r="CE28" s="288" t="s">
        <v>85</v>
      </c>
      <c r="CF28" s="288">
        <v>0</v>
      </c>
      <c r="CG28" s="288">
        <v>1973</v>
      </c>
      <c r="CH28" s="288">
        <v>1973</v>
      </c>
      <c r="CI28" s="324">
        <f t="shared" si="28"/>
        <v>100</v>
      </c>
      <c r="CJ28" s="288">
        <v>0</v>
      </c>
      <c r="CK28" s="288">
        <v>1165</v>
      </c>
      <c r="CL28" s="288">
        <v>1165</v>
      </c>
      <c r="CM28" s="324">
        <f t="shared" si="29"/>
        <v>100</v>
      </c>
      <c r="CN28" s="287" t="s">
        <v>84</v>
      </c>
      <c r="CO28" s="288" t="s">
        <v>85</v>
      </c>
      <c r="CP28" s="329">
        <f t="shared" si="30"/>
        <v>0</v>
      </c>
      <c r="CQ28" s="329">
        <f t="shared" si="31"/>
        <v>808</v>
      </c>
      <c r="CR28" s="329">
        <f t="shared" si="32"/>
        <v>808</v>
      </c>
      <c r="CS28" s="324">
        <f t="shared" si="33"/>
        <v>100</v>
      </c>
      <c r="CT28" s="371">
        <f t="shared" si="4"/>
        <v>334195</v>
      </c>
      <c r="CU28" s="371">
        <f t="shared" si="5"/>
        <v>363354</v>
      </c>
      <c r="CV28" s="371">
        <f t="shared" si="6"/>
        <v>360608</v>
      </c>
      <c r="CW28" s="324">
        <f t="shared" si="34"/>
        <v>99.24426317035177</v>
      </c>
      <c r="CX28" s="287" t="s">
        <v>84</v>
      </c>
      <c r="CY28" s="288" t="s">
        <v>85</v>
      </c>
      <c r="CZ28" s="371">
        <f t="shared" si="7"/>
        <v>333295</v>
      </c>
      <c r="DA28" s="371">
        <f t="shared" si="8"/>
        <v>360039</v>
      </c>
      <c r="DB28" s="371">
        <f t="shared" si="9"/>
        <v>357293</v>
      </c>
      <c r="DC28" s="324">
        <f t="shared" si="35"/>
        <v>99.23730484753041</v>
      </c>
      <c r="DD28" s="371">
        <f t="shared" si="36"/>
        <v>900</v>
      </c>
      <c r="DE28" s="371">
        <f t="shared" si="11"/>
        <v>3315</v>
      </c>
      <c r="DF28" s="371">
        <f t="shared" si="12"/>
        <v>3315</v>
      </c>
      <c r="DG28" s="324">
        <f t="shared" si="37"/>
        <v>100</v>
      </c>
      <c r="DH28" s="149">
        <v>8</v>
      </c>
      <c r="DI28" s="135" t="s">
        <v>40</v>
      </c>
      <c r="DJ28" s="141" t="s">
        <v>193</v>
      </c>
      <c r="DK28" s="141">
        <v>3688</v>
      </c>
      <c r="DL28" s="217">
        <v>1063</v>
      </c>
      <c r="DM28" s="217">
        <v>1063</v>
      </c>
      <c r="DN28" s="212">
        <f t="shared" si="45"/>
        <v>100</v>
      </c>
      <c r="DO28" s="141">
        <v>0</v>
      </c>
      <c r="DP28" s="141">
        <v>0</v>
      </c>
      <c r="DQ28" s="141">
        <v>0</v>
      </c>
      <c r="DR28" s="216">
        <v>0</v>
      </c>
      <c r="DS28" s="149">
        <v>8</v>
      </c>
      <c r="DT28" s="135" t="s">
        <v>40</v>
      </c>
      <c r="DU28" s="141" t="s">
        <v>193</v>
      </c>
      <c r="DV28" s="141">
        <v>40588</v>
      </c>
      <c r="DW28" s="217">
        <v>20906</v>
      </c>
      <c r="DX28" s="217">
        <v>20247</v>
      </c>
      <c r="DY28" s="212">
        <f t="shared" si="46"/>
        <v>96.84779489141874</v>
      </c>
      <c r="DZ28" s="141">
        <v>0</v>
      </c>
      <c r="EA28" s="217">
        <v>792</v>
      </c>
      <c r="EB28" s="217">
        <v>1451</v>
      </c>
      <c r="EC28" s="212">
        <f t="shared" si="47"/>
        <v>183.2070707070707</v>
      </c>
      <c r="ED28" s="149">
        <v>8</v>
      </c>
      <c r="EE28" s="135" t="s">
        <v>40</v>
      </c>
      <c r="EF28" s="141" t="s">
        <v>193</v>
      </c>
      <c r="EG28" s="141">
        <v>0</v>
      </c>
      <c r="EH28" s="217">
        <v>659</v>
      </c>
      <c r="EI28" s="217">
        <v>659</v>
      </c>
      <c r="EJ28" s="212">
        <f t="shared" si="48"/>
        <v>100</v>
      </c>
      <c r="EK28" s="142">
        <f t="shared" si="43"/>
        <v>44276</v>
      </c>
      <c r="EL28" s="142">
        <f t="shared" si="43"/>
        <v>23420</v>
      </c>
      <c r="EM28" s="142">
        <f t="shared" si="43"/>
        <v>23420</v>
      </c>
      <c r="EN28" s="212">
        <f t="shared" si="44"/>
        <v>100</v>
      </c>
    </row>
    <row r="29" spans="1:144" ht="12.75">
      <c r="A29" s="305" t="s">
        <v>86</v>
      </c>
      <c r="B29" s="312" t="s">
        <v>87</v>
      </c>
      <c r="C29" s="312">
        <v>24952</v>
      </c>
      <c r="D29" s="312">
        <v>30992</v>
      </c>
      <c r="E29" s="312">
        <v>30992</v>
      </c>
      <c r="F29" s="333">
        <f t="shared" si="14"/>
        <v>100</v>
      </c>
      <c r="G29" s="312">
        <v>0</v>
      </c>
      <c r="H29" s="312">
        <v>0</v>
      </c>
      <c r="I29" s="312">
        <v>0</v>
      </c>
      <c r="J29" s="343">
        <v>0</v>
      </c>
      <c r="K29" s="338" t="s">
        <v>86</v>
      </c>
      <c r="L29" s="312" t="s">
        <v>87</v>
      </c>
      <c r="M29" s="312">
        <v>0</v>
      </c>
      <c r="N29" s="312">
        <v>0</v>
      </c>
      <c r="O29" s="312">
        <v>0</v>
      </c>
      <c r="P29" s="343">
        <v>0</v>
      </c>
      <c r="Q29" s="312">
        <v>0</v>
      </c>
      <c r="R29" s="312">
        <v>0</v>
      </c>
      <c r="S29" s="312">
        <v>0</v>
      </c>
      <c r="T29" s="343">
        <v>0</v>
      </c>
      <c r="U29" s="338" t="s">
        <v>86</v>
      </c>
      <c r="V29" s="312" t="s">
        <v>87</v>
      </c>
      <c r="W29" s="312">
        <v>348687</v>
      </c>
      <c r="X29" s="312">
        <v>363096</v>
      </c>
      <c r="Y29" s="312">
        <v>346672</v>
      </c>
      <c r="Z29" s="333">
        <f t="shared" si="15"/>
        <v>95.47667834401922</v>
      </c>
      <c r="AA29" s="312">
        <v>1500</v>
      </c>
      <c r="AB29" s="312">
        <v>0</v>
      </c>
      <c r="AC29" s="339">
        <f t="shared" si="16"/>
        <v>0</v>
      </c>
      <c r="AD29" s="343">
        <v>0</v>
      </c>
      <c r="AE29" s="338" t="s">
        <v>86</v>
      </c>
      <c r="AF29" s="312" t="s">
        <v>87</v>
      </c>
      <c r="AG29" s="339">
        <f t="shared" si="17"/>
        <v>347187</v>
      </c>
      <c r="AH29" s="312">
        <v>363096</v>
      </c>
      <c r="AI29" s="341">
        <f t="shared" si="10"/>
        <v>346672</v>
      </c>
      <c r="AJ29" s="333">
        <f t="shared" si="18"/>
        <v>95.47667834401922</v>
      </c>
      <c r="AK29" s="339">
        <f t="shared" si="19"/>
        <v>10000</v>
      </c>
      <c r="AL29" s="339">
        <f t="shared" si="20"/>
        <v>8326</v>
      </c>
      <c r="AM29" s="339">
        <f t="shared" si="21"/>
        <v>29440</v>
      </c>
      <c r="AN29" s="333">
        <f t="shared" si="38"/>
        <v>353.5911602209945</v>
      </c>
      <c r="AO29" s="338" t="s">
        <v>86</v>
      </c>
      <c r="AP29" s="312" t="s">
        <v>87</v>
      </c>
      <c r="AQ29" s="339">
        <f t="shared" si="22"/>
        <v>10000</v>
      </c>
      <c r="AR29" s="339">
        <f t="shared" si="23"/>
        <v>8326</v>
      </c>
      <c r="AS29" s="339">
        <f t="shared" si="24"/>
        <v>8326</v>
      </c>
      <c r="AT29" s="333">
        <f aca="true" t="shared" si="49" ref="AT29:AT35">AS29/AR29*100</f>
        <v>100</v>
      </c>
      <c r="AU29" s="312">
        <v>0</v>
      </c>
      <c r="AV29" s="312">
        <v>0</v>
      </c>
      <c r="AW29" s="312">
        <v>0</v>
      </c>
      <c r="AX29" s="343">
        <v>0</v>
      </c>
      <c r="AY29" s="338" t="s">
        <v>86</v>
      </c>
      <c r="AZ29" s="312" t="s">
        <v>87</v>
      </c>
      <c r="BA29" s="312">
        <v>10000</v>
      </c>
      <c r="BB29" s="312">
        <v>8326</v>
      </c>
      <c r="BC29" s="312">
        <v>8326</v>
      </c>
      <c r="BD29" s="333">
        <f aca="true" t="shared" si="50" ref="BD29:BD35">BC29/BB29*100</f>
        <v>100</v>
      </c>
      <c r="BE29" s="312">
        <v>0</v>
      </c>
      <c r="BF29" s="312">
        <v>0</v>
      </c>
      <c r="BG29" s="312">
        <v>0</v>
      </c>
      <c r="BH29" s="343">
        <v>0</v>
      </c>
      <c r="BI29" s="338" t="s">
        <v>86</v>
      </c>
      <c r="BJ29" s="312" t="s">
        <v>87</v>
      </c>
      <c r="BK29" s="339">
        <f t="shared" si="25"/>
        <v>0</v>
      </c>
      <c r="BL29" s="339">
        <f t="shared" si="26"/>
        <v>0</v>
      </c>
      <c r="BM29" s="339">
        <f t="shared" si="27"/>
        <v>21114</v>
      </c>
      <c r="BN29" s="343">
        <v>0</v>
      </c>
      <c r="BO29" s="312">
        <v>0</v>
      </c>
      <c r="BP29" s="312">
        <v>0</v>
      </c>
      <c r="BQ29" s="312">
        <v>0</v>
      </c>
      <c r="BR29" s="343">
        <v>0</v>
      </c>
      <c r="BS29" s="338" t="s">
        <v>86</v>
      </c>
      <c r="BT29" s="312" t="s">
        <v>87</v>
      </c>
      <c r="BU29" s="89">
        <v>21114</v>
      </c>
      <c r="BV29" s="312">
        <v>0</v>
      </c>
      <c r="BW29" s="312">
        <v>0</v>
      </c>
      <c r="BX29" s="312">
        <v>0</v>
      </c>
      <c r="BY29" s="343">
        <v>0</v>
      </c>
      <c r="BZ29" s="312">
        <v>0</v>
      </c>
      <c r="CA29" s="312">
        <v>0</v>
      </c>
      <c r="CB29" s="312">
        <v>0</v>
      </c>
      <c r="CC29" s="343">
        <v>0</v>
      </c>
      <c r="CD29" s="338" t="s">
        <v>86</v>
      </c>
      <c r="CE29" s="312" t="s">
        <v>87</v>
      </c>
      <c r="CF29" s="312">
        <v>13779</v>
      </c>
      <c r="CG29" s="312">
        <v>34893</v>
      </c>
      <c r="CH29" s="312">
        <v>34893</v>
      </c>
      <c r="CI29" s="333">
        <f t="shared" si="28"/>
        <v>100</v>
      </c>
      <c r="CJ29" s="312">
        <v>0</v>
      </c>
      <c r="CK29" s="312">
        <v>18465</v>
      </c>
      <c r="CL29" s="312">
        <v>18465</v>
      </c>
      <c r="CM29" s="333">
        <f t="shared" si="29"/>
        <v>100</v>
      </c>
      <c r="CN29" s="338" t="s">
        <v>86</v>
      </c>
      <c r="CO29" s="312" t="s">
        <v>87</v>
      </c>
      <c r="CP29" s="339">
        <f t="shared" si="30"/>
        <v>13779</v>
      </c>
      <c r="CQ29" s="339">
        <f t="shared" si="31"/>
        <v>16428</v>
      </c>
      <c r="CR29" s="339">
        <f t="shared" si="32"/>
        <v>16428</v>
      </c>
      <c r="CS29" s="333">
        <f t="shared" si="33"/>
        <v>100</v>
      </c>
      <c r="CT29" s="372">
        <f t="shared" si="4"/>
        <v>397418</v>
      </c>
      <c r="CU29" s="372">
        <f t="shared" si="5"/>
        <v>437307</v>
      </c>
      <c r="CV29" s="372">
        <f t="shared" si="6"/>
        <v>441997</v>
      </c>
      <c r="CW29" s="333">
        <f t="shared" si="34"/>
        <v>101.07247311385366</v>
      </c>
      <c r="CX29" s="338" t="s">
        <v>86</v>
      </c>
      <c r="CY29" s="312" t="s">
        <v>87</v>
      </c>
      <c r="CZ29" s="372">
        <f t="shared" si="7"/>
        <v>385918</v>
      </c>
      <c r="DA29" s="372">
        <f t="shared" si="8"/>
        <v>410516</v>
      </c>
      <c r="DB29" s="372">
        <f t="shared" si="9"/>
        <v>415206</v>
      </c>
      <c r="DC29" s="333">
        <f t="shared" si="35"/>
        <v>101.14246460552086</v>
      </c>
      <c r="DD29" s="372">
        <f t="shared" si="36"/>
        <v>11500</v>
      </c>
      <c r="DE29" s="372">
        <f t="shared" si="11"/>
        <v>26791</v>
      </c>
      <c r="DF29" s="372">
        <f t="shared" si="12"/>
        <v>26791</v>
      </c>
      <c r="DG29" s="333">
        <f t="shared" si="37"/>
        <v>100</v>
      </c>
      <c r="DH29" s="149">
        <v>8</v>
      </c>
      <c r="DI29" s="135" t="s">
        <v>42</v>
      </c>
      <c r="DJ29" s="141" t="s">
        <v>240</v>
      </c>
      <c r="DK29" s="141">
        <v>3026</v>
      </c>
      <c r="DL29" s="217">
        <v>977</v>
      </c>
      <c r="DM29" s="217">
        <v>977</v>
      </c>
      <c r="DN29" s="212">
        <f t="shared" si="45"/>
        <v>100</v>
      </c>
      <c r="DO29" s="141">
        <v>0</v>
      </c>
      <c r="DP29" s="141">
        <v>0</v>
      </c>
      <c r="DQ29" s="141">
        <v>0</v>
      </c>
      <c r="DR29" s="216">
        <v>0</v>
      </c>
      <c r="DS29" s="149">
        <v>8</v>
      </c>
      <c r="DT29" s="135" t="s">
        <v>42</v>
      </c>
      <c r="DU29" s="141" t="s">
        <v>240</v>
      </c>
      <c r="DV29" s="141">
        <v>36882</v>
      </c>
      <c r="DW29" s="217">
        <v>49410</v>
      </c>
      <c r="DX29" s="217">
        <v>40962</v>
      </c>
      <c r="DY29" s="212">
        <f t="shared" si="46"/>
        <v>82.90224650880388</v>
      </c>
      <c r="DZ29" s="141">
        <v>0</v>
      </c>
      <c r="EA29" s="217">
        <v>145</v>
      </c>
      <c r="EB29" s="217">
        <v>786</v>
      </c>
      <c r="EC29" s="212">
        <f t="shared" si="47"/>
        <v>542.0689655172414</v>
      </c>
      <c r="ED29" s="149">
        <v>8</v>
      </c>
      <c r="EE29" s="135" t="s">
        <v>42</v>
      </c>
      <c r="EF29" s="141" t="s">
        <v>240</v>
      </c>
      <c r="EG29" s="141">
        <v>0</v>
      </c>
      <c r="EH29" s="217">
        <v>641</v>
      </c>
      <c r="EI29" s="217">
        <v>641</v>
      </c>
      <c r="EJ29" s="212">
        <f t="shared" si="48"/>
        <v>100</v>
      </c>
      <c r="EK29" s="142">
        <f t="shared" si="43"/>
        <v>39908</v>
      </c>
      <c r="EL29" s="142">
        <f t="shared" si="43"/>
        <v>51173</v>
      </c>
      <c r="EM29" s="142">
        <f t="shared" si="43"/>
        <v>43366</v>
      </c>
      <c r="EN29" s="212">
        <f t="shared" si="44"/>
        <v>84.74390792019229</v>
      </c>
    </row>
    <row r="30" spans="1:144" ht="12.75">
      <c r="A30" s="305" t="s">
        <v>88</v>
      </c>
      <c r="B30" s="312" t="s">
        <v>89</v>
      </c>
      <c r="C30" s="312">
        <v>19764</v>
      </c>
      <c r="D30" s="312">
        <v>19254</v>
      </c>
      <c r="E30" s="312">
        <v>19254</v>
      </c>
      <c r="F30" s="333">
        <f t="shared" si="14"/>
        <v>100</v>
      </c>
      <c r="G30" s="312">
        <v>0</v>
      </c>
      <c r="H30" s="312">
        <v>0</v>
      </c>
      <c r="I30" s="312">
        <v>0</v>
      </c>
      <c r="J30" s="343">
        <v>0</v>
      </c>
      <c r="K30" s="338" t="s">
        <v>88</v>
      </c>
      <c r="L30" s="312" t="s">
        <v>89</v>
      </c>
      <c r="M30" s="312">
        <v>0</v>
      </c>
      <c r="N30" s="312">
        <v>0</v>
      </c>
      <c r="O30" s="312">
        <v>0</v>
      </c>
      <c r="P30" s="343">
        <v>0</v>
      </c>
      <c r="Q30" s="312">
        <v>0</v>
      </c>
      <c r="R30" s="312">
        <v>0</v>
      </c>
      <c r="S30" s="312">
        <v>0</v>
      </c>
      <c r="T30" s="343">
        <v>0</v>
      </c>
      <c r="U30" s="338" t="s">
        <v>88</v>
      </c>
      <c r="V30" s="312" t="s">
        <v>89</v>
      </c>
      <c r="W30" s="312">
        <v>277714</v>
      </c>
      <c r="X30" s="312">
        <v>289763</v>
      </c>
      <c r="Y30" s="312">
        <v>280608</v>
      </c>
      <c r="Z30" s="333">
        <f t="shared" si="15"/>
        <v>96.84052139162004</v>
      </c>
      <c r="AA30" s="312">
        <v>550</v>
      </c>
      <c r="AB30" s="312">
        <v>3549</v>
      </c>
      <c r="AC30" s="339">
        <f t="shared" si="16"/>
        <v>3549</v>
      </c>
      <c r="AD30" s="333">
        <f t="shared" si="40"/>
        <v>100</v>
      </c>
      <c r="AE30" s="338" t="s">
        <v>88</v>
      </c>
      <c r="AF30" s="312" t="s">
        <v>89</v>
      </c>
      <c r="AG30" s="339">
        <f t="shared" si="17"/>
        <v>277164</v>
      </c>
      <c r="AH30" s="312">
        <v>286214</v>
      </c>
      <c r="AI30" s="341">
        <f t="shared" si="10"/>
        <v>277059</v>
      </c>
      <c r="AJ30" s="333">
        <f t="shared" si="18"/>
        <v>96.80134444855946</v>
      </c>
      <c r="AK30" s="339">
        <f t="shared" si="19"/>
        <v>1143</v>
      </c>
      <c r="AL30" s="339">
        <f t="shared" si="20"/>
        <v>10480</v>
      </c>
      <c r="AM30" s="339">
        <f t="shared" si="21"/>
        <v>17563</v>
      </c>
      <c r="AN30" s="333">
        <f t="shared" si="38"/>
        <v>167.58587786259542</v>
      </c>
      <c r="AO30" s="338" t="s">
        <v>88</v>
      </c>
      <c r="AP30" s="312" t="s">
        <v>89</v>
      </c>
      <c r="AQ30" s="339">
        <f t="shared" si="22"/>
        <v>135</v>
      </c>
      <c r="AR30" s="339">
        <f t="shared" si="23"/>
        <v>6067</v>
      </c>
      <c r="AS30" s="339">
        <f t="shared" si="24"/>
        <v>6067</v>
      </c>
      <c r="AT30" s="333">
        <f t="shared" si="49"/>
        <v>100</v>
      </c>
      <c r="AU30" s="312">
        <v>0</v>
      </c>
      <c r="AV30" s="312">
        <v>0</v>
      </c>
      <c r="AW30" s="312">
        <v>0</v>
      </c>
      <c r="AX30" s="343">
        <v>0</v>
      </c>
      <c r="AY30" s="338" t="s">
        <v>88</v>
      </c>
      <c r="AZ30" s="312" t="s">
        <v>89</v>
      </c>
      <c r="BA30" s="312">
        <v>135</v>
      </c>
      <c r="BB30" s="312">
        <v>6067</v>
      </c>
      <c r="BC30" s="312">
        <v>6067</v>
      </c>
      <c r="BD30" s="333">
        <f t="shared" si="50"/>
        <v>100</v>
      </c>
      <c r="BE30" s="312">
        <v>0</v>
      </c>
      <c r="BF30" s="312">
        <v>0</v>
      </c>
      <c r="BG30" s="312">
        <v>0</v>
      </c>
      <c r="BH30" s="343">
        <v>0</v>
      </c>
      <c r="BI30" s="338" t="s">
        <v>88</v>
      </c>
      <c r="BJ30" s="312" t="s">
        <v>89</v>
      </c>
      <c r="BK30" s="339">
        <f t="shared" si="25"/>
        <v>1008</v>
      </c>
      <c r="BL30" s="339">
        <f t="shared" si="26"/>
        <v>4413</v>
      </c>
      <c r="BM30" s="339">
        <f t="shared" si="27"/>
        <v>11496</v>
      </c>
      <c r="BN30" s="333">
        <f aca="true" t="shared" si="51" ref="BN30:BN40">BM30/BL30*100</f>
        <v>260.5030591434398</v>
      </c>
      <c r="BO30" s="312">
        <v>0</v>
      </c>
      <c r="BP30" s="312">
        <v>0</v>
      </c>
      <c r="BQ30" s="312">
        <v>0</v>
      </c>
      <c r="BR30" s="343">
        <v>0</v>
      </c>
      <c r="BS30" s="338" t="s">
        <v>88</v>
      </c>
      <c r="BT30" s="312" t="s">
        <v>89</v>
      </c>
      <c r="BU30" s="89">
        <v>7083</v>
      </c>
      <c r="BV30" s="312">
        <v>1008</v>
      </c>
      <c r="BW30" s="312">
        <v>4413</v>
      </c>
      <c r="BX30" s="312">
        <v>4413</v>
      </c>
      <c r="BY30" s="333">
        <f aca="true" t="shared" si="52" ref="BY30:BY40">BX30/BW30*100</f>
        <v>100</v>
      </c>
      <c r="BZ30" s="312">
        <v>0</v>
      </c>
      <c r="CA30" s="312">
        <v>0</v>
      </c>
      <c r="CB30" s="312">
        <v>0</v>
      </c>
      <c r="CC30" s="343">
        <v>0</v>
      </c>
      <c r="CD30" s="338" t="s">
        <v>88</v>
      </c>
      <c r="CE30" s="312" t="s">
        <v>89</v>
      </c>
      <c r="CF30" s="312">
        <v>3349</v>
      </c>
      <c r="CG30" s="312">
        <v>9504</v>
      </c>
      <c r="CH30" s="312">
        <v>9504</v>
      </c>
      <c r="CI30" s="333">
        <f t="shared" si="28"/>
        <v>100</v>
      </c>
      <c r="CJ30" s="312">
        <v>0</v>
      </c>
      <c r="CK30" s="312">
        <v>3713</v>
      </c>
      <c r="CL30" s="312">
        <v>3713</v>
      </c>
      <c r="CM30" s="333">
        <f>CL30/CK30*100</f>
        <v>100</v>
      </c>
      <c r="CN30" s="338" t="s">
        <v>88</v>
      </c>
      <c r="CO30" s="312" t="s">
        <v>89</v>
      </c>
      <c r="CP30" s="339">
        <f t="shared" si="30"/>
        <v>3349</v>
      </c>
      <c r="CQ30" s="339">
        <f t="shared" si="31"/>
        <v>5791</v>
      </c>
      <c r="CR30" s="339">
        <f t="shared" si="32"/>
        <v>5791</v>
      </c>
      <c r="CS30" s="333">
        <f t="shared" si="33"/>
        <v>100</v>
      </c>
      <c r="CT30" s="372">
        <f t="shared" si="4"/>
        <v>301970</v>
      </c>
      <c r="CU30" s="372">
        <f t="shared" si="5"/>
        <v>329001</v>
      </c>
      <c r="CV30" s="372">
        <f t="shared" si="6"/>
        <v>326929</v>
      </c>
      <c r="CW30" s="333">
        <f t="shared" si="34"/>
        <v>99.37021468019854</v>
      </c>
      <c r="CX30" s="338" t="s">
        <v>88</v>
      </c>
      <c r="CY30" s="312" t="s">
        <v>89</v>
      </c>
      <c r="CZ30" s="372">
        <f t="shared" si="7"/>
        <v>301285</v>
      </c>
      <c r="DA30" s="372">
        <f t="shared" si="8"/>
        <v>315672</v>
      </c>
      <c r="DB30" s="372">
        <f t="shared" si="9"/>
        <v>313600</v>
      </c>
      <c r="DC30" s="333">
        <f t="shared" si="35"/>
        <v>99.34362249423452</v>
      </c>
      <c r="DD30" s="372">
        <f t="shared" si="36"/>
        <v>685</v>
      </c>
      <c r="DE30" s="372">
        <f t="shared" si="11"/>
        <v>13329</v>
      </c>
      <c r="DF30" s="372">
        <f t="shared" si="12"/>
        <v>13329</v>
      </c>
      <c r="DG30" s="333">
        <f t="shared" si="37"/>
        <v>100</v>
      </c>
      <c r="DH30" s="149">
        <v>8</v>
      </c>
      <c r="DI30" s="135" t="s">
        <v>55</v>
      </c>
      <c r="DJ30" s="141" t="s">
        <v>195</v>
      </c>
      <c r="DK30" s="141">
        <v>5153</v>
      </c>
      <c r="DL30" s="142">
        <v>1535</v>
      </c>
      <c r="DM30" s="217">
        <v>1540</v>
      </c>
      <c r="DN30" s="212">
        <f t="shared" si="45"/>
        <v>100.3257328990228</v>
      </c>
      <c r="DO30" s="141">
        <v>0</v>
      </c>
      <c r="DP30" s="141">
        <v>0</v>
      </c>
      <c r="DQ30" s="141">
        <v>0</v>
      </c>
      <c r="DR30" s="216">
        <v>0</v>
      </c>
      <c r="DS30" s="149">
        <v>8</v>
      </c>
      <c r="DT30" s="135" t="s">
        <v>55</v>
      </c>
      <c r="DU30" s="141" t="s">
        <v>195</v>
      </c>
      <c r="DV30" s="141">
        <v>63207</v>
      </c>
      <c r="DW30" s="217">
        <v>58769</v>
      </c>
      <c r="DX30" s="217">
        <v>50993</v>
      </c>
      <c r="DY30" s="212">
        <f t="shared" si="46"/>
        <v>86.76853443141792</v>
      </c>
      <c r="DZ30" s="141">
        <v>0</v>
      </c>
      <c r="EA30" s="217">
        <v>396</v>
      </c>
      <c r="EB30" s="217">
        <v>1271</v>
      </c>
      <c r="EC30" s="212">
        <f t="shared" si="47"/>
        <v>320.95959595959596</v>
      </c>
      <c r="ED30" s="149">
        <v>8</v>
      </c>
      <c r="EE30" s="135" t="s">
        <v>55</v>
      </c>
      <c r="EF30" s="141" t="s">
        <v>195</v>
      </c>
      <c r="EG30" s="141">
        <v>0</v>
      </c>
      <c r="EH30" s="217">
        <v>875</v>
      </c>
      <c r="EI30" s="217">
        <v>875</v>
      </c>
      <c r="EJ30" s="212">
        <f t="shared" si="48"/>
        <v>100</v>
      </c>
      <c r="EK30" s="142">
        <f t="shared" si="43"/>
        <v>68360</v>
      </c>
      <c r="EL30" s="142">
        <f t="shared" si="43"/>
        <v>61575</v>
      </c>
      <c r="EM30" s="142">
        <f t="shared" si="43"/>
        <v>54679</v>
      </c>
      <c r="EN30" s="212">
        <f t="shared" si="44"/>
        <v>88.80064961429152</v>
      </c>
    </row>
    <row r="31" spans="1:144" ht="12.75">
      <c r="A31" s="305" t="s">
        <v>90</v>
      </c>
      <c r="B31" s="89" t="s">
        <v>91</v>
      </c>
      <c r="C31" s="312">
        <v>112999</v>
      </c>
      <c r="D31" s="312">
        <v>111715</v>
      </c>
      <c r="E31" s="312">
        <v>111715</v>
      </c>
      <c r="F31" s="333">
        <f t="shared" si="14"/>
        <v>100</v>
      </c>
      <c r="G31" s="312">
        <v>0</v>
      </c>
      <c r="H31" s="312">
        <v>0</v>
      </c>
      <c r="I31" s="312">
        <v>0</v>
      </c>
      <c r="J31" s="343">
        <v>0</v>
      </c>
      <c r="K31" s="338" t="s">
        <v>90</v>
      </c>
      <c r="L31" s="89" t="s">
        <v>91</v>
      </c>
      <c r="M31" s="312">
        <v>0</v>
      </c>
      <c r="N31" s="312">
        <v>200</v>
      </c>
      <c r="O31" s="312">
        <v>200</v>
      </c>
      <c r="P31" s="333">
        <f>O31/N31*100</f>
        <v>100</v>
      </c>
      <c r="Q31" s="312">
        <v>3200</v>
      </c>
      <c r="R31" s="312">
        <v>800</v>
      </c>
      <c r="S31" s="312">
        <v>800</v>
      </c>
      <c r="T31" s="333">
        <f>S31/R31*100</f>
        <v>100</v>
      </c>
      <c r="U31" s="338" t="s">
        <v>90</v>
      </c>
      <c r="V31" s="89" t="s">
        <v>91</v>
      </c>
      <c r="W31" s="312">
        <v>302976</v>
      </c>
      <c r="X31" s="312">
        <v>325817</v>
      </c>
      <c r="Y31" s="312">
        <v>320245</v>
      </c>
      <c r="Z31" s="333">
        <f t="shared" si="15"/>
        <v>98.28983754684378</v>
      </c>
      <c r="AA31" s="312">
        <v>0</v>
      </c>
      <c r="AB31" s="312">
        <v>1520</v>
      </c>
      <c r="AC31" s="339">
        <f t="shared" si="16"/>
        <v>1520</v>
      </c>
      <c r="AD31" s="333">
        <f t="shared" si="40"/>
        <v>100</v>
      </c>
      <c r="AE31" s="338" t="s">
        <v>90</v>
      </c>
      <c r="AF31" s="89" t="s">
        <v>91</v>
      </c>
      <c r="AG31" s="339">
        <f t="shared" si="17"/>
        <v>302976</v>
      </c>
      <c r="AH31" s="312">
        <v>324297</v>
      </c>
      <c r="AI31" s="341">
        <f t="shared" si="10"/>
        <v>318725</v>
      </c>
      <c r="AJ31" s="333">
        <f t="shared" si="18"/>
        <v>98.2818219101626</v>
      </c>
      <c r="AK31" s="339">
        <f t="shared" si="19"/>
        <v>6759</v>
      </c>
      <c r="AL31" s="339">
        <f t="shared" si="20"/>
        <v>11725</v>
      </c>
      <c r="AM31" s="339">
        <f t="shared" si="21"/>
        <v>12998</v>
      </c>
      <c r="AN31" s="333">
        <f t="shared" si="38"/>
        <v>110.85714285714286</v>
      </c>
      <c r="AO31" s="338" t="s">
        <v>90</v>
      </c>
      <c r="AP31" s="89" t="s">
        <v>91</v>
      </c>
      <c r="AQ31" s="339">
        <f t="shared" si="22"/>
        <v>4477</v>
      </c>
      <c r="AR31" s="339">
        <f t="shared" si="23"/>
        <v>8527</v>
      </c>
      <c r="AS31" s="339">
        <f t="shared" si="24"/>
        <v>8527</v>
      </c>
      <c r="AT31" s="333">
        <f t="shared" si="49"/>
        <v>100</v>
      </c>
      <c r="AU31" s="312">
        <v>0</v>
      </c>
      <c r="AV31" s="312">
        <v>0</v>
      </c>
      <c r="AW31" s="312">
        <v>0</v>
      </c>
      <c r="AX31" s="343">
        <v>0</v>
      </c>
      <c r="AY31" s="338" t="s">
        <v>90</v>
      </c>
      <c r="AZ31" s="89" t="s">
        <v>91</v>
      </c>
      <c r="BA31" s="312">
        <v>4477</v>
      </c>
      <c r="BB31" s="312">
        <v>8527</v>
      </c>
      <c r="BC31" s="312">
        <v>8527</v>
      </c>
      <c r="BD31" s="333">
        <f t="shared" si="50"/>
        <v>100</v>
      </c>
      <c r="BE31" s="312">
        <v>0</v>
      </c>
      <c r="BF31" s="312">
        <v>0</v>
      </c>
      <c r="BG31" s="312">
        <v>0</v>
      </c>
      <c r="BH31" s="343">
        <v>0</v>
      </c>
      <c r="BI31" s="338" t="s">
        <v>90</v>
      </c>
      <c r="BJ31" s="89" t="s">
        <v>91</v>
      </c>
      <c r="BK31" s="339">
        <f t="shared" si="25"/>
        <v>2282</v>
      </c>
      <c r="BL31" s="339">
        <f t="shared" si="26"/>
        <v>3198</v>
      </c>
      <c r="BM31" s="339">
        <f t="shared" si="27"/>
        <v>4471</v>
      </c>
      <c r="BN31" s="333">
        <f t="shared" si="51"/>
        <v>139.80612883051907</v>
      </c>
      <c r="BO31" s="312">
        <v>0</v>
      </c>
      <c r="BP31" s="312">
        <v>0</v>
      </c>
      <c r="BQ31" s="312">
        <v>0</v>
      </c>
      <c r="BR31" s="343">
        <v>0</v>
      </c>
      <c r="BS31" s="338" t="s">
        <v>90</v>
      </c>
      <c r="BT31" s="89" t="s">
        <v>91</v>
      </c>
      <c r="BU31" s="89">
        <v>1273</v>
      </c>
      <c r="BV31" s="312">
        <v>2282</v>
      </c>
      <c r="BW31" s="312">
        <v>3198</v>
      </c>
      <c r="BX31" s="312">
        <v>3198</v>
      </c>
      <c r="BY31" s="333">
        <f t="shared" si="52"/>
        <v>100</v>
      </c>
      <c r="BZ31" s="312">
        <v>0</v>
      </c>
      <c r="CA31" s="312">
        <v>0</v>
      </c>
      <c r="CB31" s="312">
        <v>0</v>
      </c>
      <c r="CC31" s="343">
        <v>0</v>
      </c>
      <c r="CD31" s="338" t="s">
        <v>90</v>
      </c>
      <c r="CE31" s="89" t="s">
        <v>91</v>
      </c>
      <c r="CF31" s="312">
        <v>10333</v>
      </c>
      <c r="CG31" s="312">
        <v>10882</v>
      </c>
      <c r="CH31" s="312">
        <v>10882</v>
      </c>
      <c r="CI31" s="333">
        <f t="shared" si="28"/>
        <v>100</v>
      </c>
      <c r="CJ31" s="312">
        <v>0</v>
      </c>
      <c r="CK31" s="312">
        <v>6241</v>
      </c>
      <c r="CL31" s="312">
        <v>6241</v>
      </c>
      <c r="CM31" s="333">
        <f t="shared" si="29"/>
        <v>100</v>
      </c>
      <c r="CN31" s="338" t="s">
        <v>90</v>
      </c>
      <c r="CO31" s="89" t="s">
        <v>91</v>
      </c>
      <c r="CP31" s="339">
        <f t="shared" si="30"/>
        <v>10333</v>
      </c>
      <c r="CQ31" s="339">
        <f t="shared" si="31"/>
        <v>4641</v>
      </c>
      <c r="CR31" s="339">
        <f t="shared" si="32"/>
        <v>4641</v>
      </c>
      <c r="CS31" s="333">
        <f t="shared" si="33"/>
        <v>100</v>
      </c>
      <c r="CT31" s="372">
        <f t="shared" si="4"/>
        <v>436267</v>
      </c>
      <c r="CU31" s="372">
        <f t="shared" si="5"/>
        <v>460939</v>
      </c>
      <c r="CV31" s="372">
        <f t="shared" si="6"/>
        <v>456640</v>
      </c>
      <c r="CW31" s="333">
        <f t="shared" si="34"/>
        <v>99.06733862832175</v>
      </c>
      <c r="CX31" s="338" t="s">
        <v>90</v>
      </c>
      <c r="CY31" s="89" t="s">
        <v>91</v>
      </c>
      <c r="CZ31" s="372">
        <f t="shared" si="7"/>
        <v>428590</v>
      </c>
      <c r="DA31" s="372">
        <f t="shared" si="8"/>
        <v>443651</v>
      </c>
      <c r="DB31" s="372">
        <f t="shared" si="9"/>
        <v>439352</v>
      </c>
      <c r="DC31" s="333">
        <f t="shared" si="35"/>
        <v>99.03099508397366</v>
      </c>
      <c r="DD31" s="372">
        <f t="shared" si="36"/>
        <v>7677</v>
      </c>
      <c r="DE31" s="372">
        <f t="shared" si="11"/>
        <v>17288</v>
      </c>
      <c r="DF31" s="372">
        <f t="shared" si="12"/>
        <v>17288</v>
      </c>
      <c r="DG31" s="333">
        <f t="shared" si="37"/>
        <v>100</v>
      </c>
      <c r="DH31" s="149">
        <v>8</v>
      </c>
      <c r="DI31" s="135" t="s">
        <v>45</v>
      </c>
      <c r="DJ31" s="141" t="s">
        <v>241</v>
      </c>
      <c r="DK31" s="141">
        <v>2845</v>
      </c>
      <c r="DL31" s="217">
        <v>812</v>
      </c>
      <c r="DM31" s="217">
        <v>812</v>
      </c>
      <c r="DN31" s="212">
        <f t="shared" si="45"/>
        <v>100</v>
      </c>
      <c r="DO31" s="141">
        <v>0</v>
      </c>
      <c r="DP31" s="141">
        <v>0</v>
      </c>
      <c r="DQ31" s="141">
        <v>0</v>
      </c>
      <c r="DR31" s="216">
        <v>0</v>
      </c>
      <c r="DS31" s="149">
        <v>8</v>
      </c>
      <c r="DT31" s="135" t="s">
        <v>45</v>
      </c>
      <c r="DU31" s="141" t="s">
        <v>241</v>
      </c>
      <c r="DV31" s="141">
        <v>34150</v>
      </c>
      <c r="DW31" s="217">
        <v>52069</v>
      </c>
      <c r="DX31" s="217">
        <v>42309</v>
      </c>
      <c r="DY31" s="212">
        <f t="shared" si="46"/>
        <v>81.25564155255526</v>
      </c>
      <c r="DZ31" s="141">
        <v>0</v>
      </c>
      <c r="EA31" s="217">
        <v>890</v>
      </c>
      <c r="EB31" s="217">
        <v>1172</v>
      </c>
      <c r="EC31" s="212">
        <f t="shared" si="47"/>
        <v>131.68539325842696</v>
      </c>
      <c r="ED31" s="149">
        <v>8</v>
      </c>
      <c r="EE31" s="135" t="s">
        <v>45</v>
      </c>
      <c r="EF31" s="141" t="s">
        <v>241</v>
      </c>
      <c r="EG31" s="141">
        <v>0</v>
      </c>
      <c r="EH31" s="217">
        <v>282</v>
      </c>
      <c r="EI31" s="217">
        <v>282</v>
      </c>
      <c r="EJ31" s="212">
        <f t="shared" si="48"/>
        <v>100</v>
      </c>
      <c r="EK31" s="142">
        <f t="shared" si="43"/>
        <v>36995</v>
      </c>
      <c r="EL31" s="142">
        <f t="shared" si="43"/>
        <v>54053</v>
      </c>
      <c r="EM31" s="142">
        <f t="shared" si="43"/>
        <v>44575</v>
      </c>
      <c r="EN31" s="212">
        <f t="shared" si="44"/>
        <v>82.46535807448245</v>
      </c>
    </row>
    <row r="32" spans="1:144" ht="12.75">
      <c r="A32" s="305" t="s">
        <v>92</v>
      </c>
      <c r="B32" s="89" t="s">
        <v>93</v>
      </c>
      <c r="C32" s="312">
        <v>32743</v>
      </c>
      <c r="D32" s="312">
        <v>44472</v>
      </c>
      <c r="E32" s="312">
        <v>44472</v>
      </c>
      <c r="F32" s="333">
        <f t="shared" si="14"/>
        <v>100</v>
      </c>
      <c r="G32" s="312">
        <v>0</v>
      </c>
      <c r="H32" s="312">
        <v>0</v>
      </c>
      <c r="I32" s="312">
        <v>0</v>
      </c>
      <c r="J32" s="343">
        <v>0</v>
      </c>
      <c r="K32" s="305" t="s">
        <v>92</v>
      </c>
      <c r="L32" s="89" t="s">
        <v>93</v>
      </c>
      <c r="M32" s="312">
        <v>0</v>
      </c>
      <c r="N32" s="312">
        <v>242</v>
      </c>
      <c r="O32" s="312">
        <v>242</v>
      </c>
      <c r="P32" s="333">
        <f>O32/N32*100</f>
        <v>100</v>
      </c>
      <c r="Q32" s="312">
        <v>0</v>
      </c>
      <c r="R32" s="312">
        <v>968</v>
      </c>
      <c r="S32" s="312">
        <v>968</v>
      </c>
      <c r="T32" s="333">
        <f>S32/R32*100</f>
        <v>100</v>
      </c>
      <c r="U32" s="305" t="s">
        <v>92</v>
      </c>
      <c r="V32" s="89" t="s">
        <v>93</v>
      </c>
      <c r="W32" s="312">
        <v>242952</v>
      </c>
      <c r="X32" s="312">
        <v>259844</v>
      </c>
      <c r="Y32" s="312">
        <v>236133</v>
      </c>
      <c r="Z32" s="333">
        <f t="shared" si="15"/>
        <v>90.87490956112129</v>
      </c>
      <c r="AA32" s="312">
        <v>0</v>
      </c>
      <c r="AB32" s="312">
        <v>1206</v>
      </c>
      <c r="AC32" s="339">
        <f t="shared" si="16"/>
        <v>1206</v>
      </c>
      <c r="AD32" s="333">
        <f t="shared" si="40"/>
        <v>100</v>
      </c>
      <c r="AE32" s="305" t="s">
        <v>92</v>
      </c>
      <c r="AF32" s="89" t="s">
        <v>93</v>
      </c>
      <c r="AG32" s="339">
        <f t="shared" si="17"/>
        <v>242952</v>
      </c>
      <c r="AH32" s="312">
        <v>258638</v>
      </c>
      <c r="AI32" s="341">
        <f t="shared" si="10"/>
        <v>234927</v>
      </c>
      <c r="AJ32" s="333">
        <f t="shared" si="18"/>
        <v>90.83236028735143</v>
      </c>
      <c r="AK32" s="339">
        <f t="shared" si="19"/>
        <v>9241</v>
      </c>
      <c r="AL32" s="339">
        <f t="shared" si="20"/>
        <v>11656</v>
      </c>
      <c r="AM32" s="339">
        <f t="shared" si="21"/>
        <v>34854</v>
      </c>
      <c r="AN32" s="333">
        <f t="shared" si="38"/>
        <v>299.02196293754287</v>
      </c>
      <c r="AO32" s="305" t="s">
        <v>92</v>
      </c>
      <c r="AP32" s="89" t="s">
        <v>93</v>
      </c>
      <c r="AQ32" s="339">
        <f t="shared" si="22"/>
        <v>7591</v>
      </c>
      <c r="AR32" s="339">
        <f t="shared" si="23"/>
        <v>9350</v>
      </c>
      <c r="AS32" s="339">
        <f t="shared" si="24"/>
        <v>9350</v>
      </c>
      <c r="AT32" s="333">
        <f t="shared" si="49"/>
        <v>100</v>
      </c>
      <c r="AU32" s="312">
        <v>0</v>
      </c>
      <c r="AV32" s="312">
        <v>0</v>
      </c>
      <c r="AW32" s="312">
        <v>0</v>
      </c>
      <c r="AX32" s="343">
        <v>0</v>
      </c>
      <c r="AY32" s="305" t="s">
        <v>92</v>
      </c>
      <c r="AZ32" s="89" t="s">
        <v>93</v>
      </c>
      <c r="BA32" s="312">
        <v>7591</v>
      </c>
      <c r="BB32" s="312">
        <v>9350</v>
      </c>
      <c r="BC32" s="312">
        <v>9350</v>
      </c>
      <c r="BD32" s="333">
        <f t="shared" si="50"/>
        <v>100</v>
      </c>
      <c r="BE32" s="312">
        <v>0</v>
      </c>
      <c r="BF32" s="312">
        <v>0</v>
      </c>
      <c r="BG32" s="312">
        <v>0</v>
      </c>
      <c r="BH32" s="343">
        <v>0</v>
      </c>
      <c r="BI32" s="305" t="s">
        <v>92</v>
      </c>
      <c r="BJ32" s="89" t="s">
        <v>93</v>
      </c>
      <c r="BK32" s="339">
        <f t="shared" si="25"/>
        <v>1650</v>
      </c>
      <c r="BL32" s="339">
        <f t="shared" si="26"/>
        <v>2306</v>
      </c>
      <c r="BM32" s="339">
        <f t="shared" si="27"/>
        <v>25504</v>
      </c>
      <c r="BN32" s="373">
        <f t="shared" si="51"/>
        <v>1105.9843885516045</v>
      </c>
      <c r="BO32" s="312">
        <v>0</v>
      </c>
      <c r="BP32" s="312">
        <v>0</v>
      </c>
      <c r="BQ32" s="312">
        <v>0</v>
      </c>
      <c r="BR32" s="343">
        <v>0</v>
      </c>
      <c r="BS32" s="305" t="s">
        <v>92</v>
      </c>
      <c r="BT32" s="89" t="s">
        <v>93</v>
      </c>
      <c r="BU32" s="89">
        <v>23198</v>
      </c>
      <c r="BV32" s="312">
        <v>1650</v>
      </c>
      <c r="BW32" s="312">
        <v>2306</v>
      </c>
      <c r="BX32" s="312">
        <v>2306</v>
      </c>
      <c r="BY32" s="333">
        <f t="shared" si="52"/>
        <v>100</v>
      </c>
      <c r="BZ32" s="312">
        <v>0</v>
      </c>
      <c r="CA32" s="312">
        <v>0</v>
      </c>
      <c r="CB32" s="312">
        <v>0</v>
      </c>
      <c r="CC32" s="343">
        <v>0</v>
      </c>
      <c r="CD32" s="305" t="s">
        <v>92</v>
      </c>
      <c r="CE32" s="89" t="s">
        <v>93</v>
      </c>
      <c r="CF32" s="312">
        <v>17280</v>
      </c>
      <c r="CG32" s="312">
        <v>41859</v>
      </c>
      <c r="CH32" s="312">
        <v>41859</v>
      </c>
      <c r="CI32" s="333">
        <f t="shared" si="28"/>
        <v>100</v>
      </c>
      <c r="CJ32" s="312">
        <v>17280</v>
      </c>
      <c r="CK32" s="312">
        <v>27494</v>
      </c>
      <c r="CL32" s="312">
        <v>27494</v>
      </c>
      <c r="CM32" s="333">
        <f t="shared" si="29"/>
        <v>100</v>
      </c>
      <c r="CN32" s="305" t="s">
        <v>92</v>
      </c>
      <c r="CO32" s="89" t="s">
        <v>93</v>
      </c>
      <c r="CP32" s="339">
        <f t="shared" si="30"/>
        <v>0</v>
      </c>
      <c r="CQ32" s="339">
        <f t="shared" si="31"/>
        <v>14365</v>
      </c>
      <c r="CR32" s="339">
        <f t="shared" si="32"/>
        <v>14365</v>
      </c>
      <c r="CS32" s="333">
        <f t="shared" si="33"/>
        <v>100</v>
      </c>
      <c r="CT32" s="372">
        <f t="shared" si="4"/>
        <v>302216</v>
      </c>
      <c r="CU32" s="372">
        <f t="shared" si="5"/>
        <v>358799</v>
      </c>
      <c r="CV32" s="372">
        <f t="shared" si="6"/>
        <v>358286</v>
      </c>
      <c r="CW32" s="333">
        <f t="shared" si="34"/>
        <v>99.85702301288465</v>
      </c>
      <c r="CX32" s="305" t="s">
        <v>92</v>
      </c>
      <c r="CY32" s="89" t="s">
        <v>93</v>
      </c>
      <c r="CZ32" s="372">
        <f t="shared" si="7"/>
        <v>277345</v>
      </c>
      <c r="DA32" s="372">
        <f t="shared" si="8"/>
        <v>319539</v>
      </c>
      <c r="DB32" s="372">
        <f t="shared" si="9"/>
        <v>319026</v>
      </c>
      <c r="DC32" s="333">
        <f t="shared" si="35"/>
        <v>99.83945621661205</v>
      </c>
      <c r="DD32" s="372">
        <f t="shared" si="36"/>
        <v>24871</v>
      </c>
      <c r="DE32" s="372">
        <f t="shared" si="11"/>
        <v>39260</v>
      </c>
      <c r="DF32" s="372">
        <f t="shared" si="12"/>
        <v>39260</v>
      </c>
      <c r="DG32" s="333">
        <f t="shared" si="37"/>
        <v>100</v>
      </c>
      <c r="DH32" s="149">
        <v>8</v>
      </c>
      <c r="DI32" s="135" t="s">
        <v>58</v>
      </c>
      <c r="DJ32" s="141" t="s">
        <v>197</v>
      </c>
      <c r="DK32" s="141">
        <v>3629</v>
      </c>
      <c r="DL32" s="217">
        <v>1168</v>
      </c>
      <c r="DM32" s="217">
        <v>1168</v>
      </c>
      <c r="DN32" s="212">
        <f t="shared" si="45"/>
        <v>100</v>
      </c>
      <c r="DO32" s="141">
        <v>0</v>
      </c>
      <c r="DP32" s="141">
        <v>0</v>
      </c>
      <c r="DQ32" s="141">
        <v>0</v>
      </c>
      <c r="DR32" s="216">
        <v>0</v>
      </c>
      <c r="DS32" s="149">
        <v>8</v>
      </c>
      <c r="DT32" s="135" t="s">
        <v>58</v>
      </c>
      <c r="DU32" s="141" t="s">
        <v>197</v>
      </c>
      <c r="DV32" s="141">
        <v>43978</v>
      </c>
      <c r="DW32" s="217">
        <v>49809</v>
      </c>
      <c r="DX32" s="217">
        <v>41802</v>
      </c>
      <c r="DY32" s="212">
        <f t="shared" si="46"/>
        <v>83.92459194121544</v>
      </c>
      <c r="DZ32" s="141">
        <v>0</v>
      </c>
      <c r="EA32" s="217">
        <v>886</v>
      </c>
      <c r="EB32" s="217">
        <v>1763</v>
      </c>
      <c r="EC32" s="212">
        <f t="shared" si="47"/>
        <v>198.9841986455982</v>
      </c>
      <c r="ED32" s="149">
        <v>8</v>
      </c>
      <c r="EE32" s="135" t="s">
        <v>58</v>
      </c>
      <c r="EF32" s="141" t="s">
        <v>197</v>
      </c>
      <c r="EG32" s="141">
        <v>0</v>
      </c>
      <c r="EH32" s="217">
        <v>877</v>
      </c>
      <c r="EI32" s="217">
        <v>877</v>
      </c>
      <c r="EJ32" s="212">
        <f t="shared" si="48"/>
        <v>100</v>
      </c>
      <c r="EK32" s="142">
        <f t="shared" si="43"/>
        <v>47607</v>
      </c>
      <c r="EL32" s="142">
        <f t="shared" si="43"/>
        <v>52740</v>
      </c>
      <c r="EM32" s="142">
        <f t="shared" si="43"/>
        <v>45610</v>
      </c>
      <c r="EN32" s="212">
        <f t="shared" si="44"/>
        <v>86.48084945013272</v>
      </c>
    </row>
    <row r="33" spans="1:144" ht="12.75">
      <c r="A33" s="305" t="s">
        <v>94</v>
      </c>
      <c r="B33" s="89" t="s">
        <v>95</v>
      </c>
      <c r="C33" s="312">
        <v>48670</v>
      </c>
      <c r="D33" s="312">
        <v>47441</v>
      </c>
      <c r="E33" s="312">
        <v>47390</v>
      </c>
      <c r="F33" s="333">
        <f t="shared" si="14"/>
        <v>99.89249805020974</v>
      </c>
      <c r="G33" s="312">
        <v>0</v>
      </c>
      <c r="H33" s="312">
        <v>0</v>
      </c>
      <c r="I33" s="312">
        <v>0</v>
      </c>
      <c r="J33" s="343">
        <v>0</v>
      </c>
      <c r="K33" s="305" t="s">
        <v>94</v>
      </c>
      <c r="L33" s="89" t="s">
        <v>95</v>
      </c>
      <c r="M33" s="312">
        <v>0</v>
      </c>
      <c r="N33" s="312">
        <v>0</v>
      </c>
      <c r="O33" s="312">
        <v>0</v>
      </c>
      <c r="P33" s="343">
        <v>0</v>
      </c>
      <c r="Q33" s="312">
        <v>0</v>
      </c>
      <c r="R33" s="312">
        <v>0</v>
      </c>
      <c r="S33" s="312">
        <v>0</v>
      </c>
      <c r="T33" s="343">
        <v>0</v>
      </c>
      <c r="U33" s="305" t="s">
        <v>94</v>
      </c>
      <c r="V33" s="89" t="s">
        <v>95</v>
      </c>
      <c r="W33" s="312">
        <v>290477</v>
      </c>
      <c r="X33" s="312">
        <v>305364</v>
      </c>
      <c r="Y33" s="312">
        <v>304054</v>
      </c>
      <c r="Z33" s="333">
        <f t="shared" si="15"/>
        <v>99.57100378564598</v>
      </c>
      <c r="AA33" s="312">
        <v>1053</v>
      </c>
      <c r="AB33" s="312">
        <v>2879</v>
      </c>
      <c r="AC33" s="339">
        <f t="shared" si="16"/>
        <v>2879</v>
      </c>
      <c r="AD33" s="333">
        <f t="shared" si="40"/>
        <v>100</v>
      </c>
      <c r="AE33" s="305" t="s">
        <v>94</v>
      </c>
      <c r="AF33" s="89" t="s">
        <v>95</v>
      </c>
      <c r="AG33" s="339">
        <f t="shared" si="17"/>
        <v>289424</v>
      </c>
      <c r="AH33" s="312">
        <v>302485</v>
      </c>
      <c r="AI33" s="341">
        <f t="shared" si="10"/>
        <v>301175</v>
      </c>
      <c r="AJ33" s="333">
        <f t="shared" si="18"/>
        <v>99.5669206737524</v>
      </c>
      <c r="AK33" s="339">
        <f t="shared" si="19"/>
        <v>7314</v>
      </c>
      <c r="AL33" s="339">
        <f t="shared" si="20"/>
        <v>13664</v>
      </c>
      <c r="AM33" s="339">
        <f t="shared" si="21"/>
        <v>17937</v>
      </c>
      <c r="AN33" s="333">
        <f t="shared" si="38"/>
        <v>131.27195550351288</v>
      </c>
      <c r="AO33" s="305" t="s">
        <v>94</v>
      </c>
      <c r="AP33" s="89" t="s">
        <v>95</v>
      </c>
      <c r="AQ33" s="339">
        <f t="shared" si="22"/>
        <v>4204</v>
      </c>
      <c r="AR33" s="339">
        <f t="shared" si="23"/>
        <v>9638</v>
      </c>
      <c r="AS33" s="339">
        <f t="shared" si="24"/>
        <v>9638</v>
      </c>
      <c r="AT33" s="333">
        <f t="shared" si="49"/>
        <v>100</v>
      </c>
      <c r="AU33" s="312">
        <v>0</v>
      </c>
      <c r="AV33" s="312">
        <v>0</v>
      </c>
      <c r="AW33" s="312">
        <v>0</v>
      </c>
      <c r="AX33" s="343">
        <v>0</v>
      </c>
      <c r="AY33" s="305" t="s">
        <v>94</v>
      </c>
      <c r="AZ33" s="89" t="s">
        <v>95</v>
      </c>
      <c r="BA33" s="312">
        <v>4204</v>
      </c>
      <c r="BB33" s="312">
        <v>9638</v>
      </c>
      <c r="BC33" s="312">
        <v>9638</v>
      </c>
      <c r="BD33" s="333">
        <f t="shared" si="50"/>
        <v>100</v>
      </c>
      <c r="BE33" s="312">
        <v>0</v>
      </c>
      <c r="BF33" s="312">
        <v>0</v>
      </c>
      <c r="BG33" s="312">
        <v>0</v>
      </c>
      <c r="BH33" s="343">
        <v>0</v>
      </c>
      <c r="BI33" s="305" t="s">
        <v>94</v>
      </c>
      <c r="BJ33" s="89" t="s">
        <v>95</v>
      </c>
      <c r="BK33" s="339">
        <f t="shared" si="25"/>
        <v>3110</v>
      </c>
      <c r="BL33" s="339">
        <f t="shared" si="26"/>
        <v>4026</v>
      </c>
      <c r="BM33" s="339">
        <f t="shared" si="27"/>
        <v>8299</v>
      </c>
      <c r="BN33" s="333">
        <f t="shared" si="51"/>
        <v>206.1351217088922</v>
      </c>
      <c r="BO33" s="312">
        <v>0</v>
      </c>
      <c r="BP33" s="312">
        <v>0</v>
      </c>
      <c r="BQ33" s="312">
        <v>0</v>
      </c>
      <c r="BR33" s="343">
        <v>0</v>
      </c>
      <c r="BS33" s="305" t="s">
        <v>94</v>
      </c>
      <c r="BT33" s="89" t="s">
        <v>95</v>
      </c>
      <c r="BU33" s="89">
        <v>4363</v>
      </c>
      <c r="BV33" s="312">
        <v>3110</v>
      </c>
      <c r="BW33" s="312">
        <v>4026</v>
      </c>
      <c r="BX33" s="312">
        <v>3936</v>
      </c>
      <c r="BY33" s="333">
        <f t="shared" si="52"/>
        <v>97.7645305514158</v>
      </c>
      <c r="BZ33" s="312">
        <v>0</v>
      </c>
      <c r="CA33" s="312">
        <v>0</v>
      </c>
      <c r="CB33" s="312">
        <v>0</v>
      </c>
      <c r="CC33" s="343">
        <v>0</v>
      </c>
      <c r="CD33" s="305" t="s">
        <v>94</v>
      </c>
      <c r="CE33" s="89" t="s">
        <v>95</v>
      </c>
      <c r="CF33" s="312">
        <v>14087</v>
      </c>
      <c r="CG33" s="312">
        <v>18451</v>
      </c>
      <c r="CH33" s="312">
        <v>18451</v>
      </c>
      <c r="CI33" s="333">
        <f t="shared" si="28"/>
        <v>100</v>
      </c>
      <c r="CJ33" s="312">
        <v>0</v>
      </c>
      <c r="CK33" s="312">
        <v>10304</v>
      </c>
      <c r="CL33" s="312">
        <v>10304</v>
      </c>
      <c r="CM33" s="333">
        <f t="shared" si="29"/>
        <v>100</v>
      </c>
      <c r="CN33" s="305" t="s">
        <v>94</v>
      </c>
      <c r="CO33" s="89" t="s">
        <v>95</v>
      </c>
      <c r="CP33" s="339">
        <f t="shared" si="30"/>
        <v>14087</v>
      </c>
      <c r="CQ33" s="339">
        <f t="shared" si="31"/>
        <v>8147</v>
      </c>
      <c r="CR33" s="339">
        <f t="shared" si="32"/>
        <v>8147</v>
      </c>
      <c r="CS33" s="333">
        <f t="shared" si="33"/>
        <v>100</v>
      </c>
      <c r="CT33" s="372">
        <f t="shared" si="4"/>
        <v>360548</v>
      </c>
      <c r="CU33" s="372">
        <f t="shared" si="5"/>
        <v>384920</v>
      </c>
      <c r="CV33" s="372">
        <f t="shared" si="6"/>
        <v>387832</v>
      </c>
      <c r="CW33" s="333">
        <f t="shared" si="34"/>
        <v>100.75652083549829</v>
      </c>
      <c r="CX33" s="305" t="s">
        <v>94</v>
      </c>
      <c r="CY33" s="89" t="s">
        <v>95</v>
      </c>
      <c r="CZ33" s="372">
        <f t="shared" si="7"/>
        <v>355291</v>
      </c>
      <c r="DA33" s="372">
        <f t="shared" si="8"/>
        <v>362099</v>
      </c>
      <c r="DB33" s="372">
        <f t="shared" si="9"/>
        <v>365011</v>
      </c>
      <c r="DC33" s="333">
        <f t="shared" si="35"/>
        <v>100.80419995636551</v>
      </c>
      <c r="DD33" s="372">
        <f t="shared" si="36"/>
        <v>5257</v>
      </c>
      <c r="DE33" s="372">
        <f t="shared" si="11"/>
        <v>22821</v>
      </c>
      <c r="DF33" s="372">
        <f t="shared" si="12"/>
        <v>22821</v>
      </c>
      <c r="DG33" s="333">
        <f t="shared" si="37"/>
        <v>100</v>
      </c>
      <c r="DH33" s="149">
        <v>8</v>
      </c>
      <c r="DI33" s="135" t="s">
        <v>60</v>
      </c>
      <c r="DJ33" s="141" t="s">
        <v>198</v>
      </c>
      <c r="DK33" s="141">
        <v>3505</v>
      </c>
      <c r="DL33" s="217">
        <v>1052</v>
      </c>
      <c r="DM33" s="217">
        <v>1052</v>
      </c>
      <c r="DN33" s="212">
        <f t="shared" si="45"/>
        <v>100</v>
      </c>
      <c r="DO33" s="141">
        <v>0</v>
      </c>
      <c r="DP33" s="141">
        <v>0</v>
      </c>
      <c r="DQ33" s="141">
        <v>0</v>
      </c>
      <c r="DR33" s="216">
        <v>0</v>
      </c>
      <c r="DS33" s="149">
        <v>8</v>
      </c>
      <c r="DT33" s="135" t="s">
        <v>60</v>
      </c>
      <c r="DU33" s="141" t="s">
        <v>198</v>
      </c>
      <c r="DV33" s="141">
        <v>47498</v>
      </c>
      <c r="DW33" s="217">
        <v>21208</v>
      </c>
      <c r="DX33" s="217">
        <v>21208</v>
      </c>
      <c r="DY33" s="212">
        <f t="shared" si="46"/>
        <v>100</v>
      </c>
      <c r="DZ33" s="141">
        <v>0</v>
      </c>
      <c r="EA33" s="217">
        <v>345</v>
      </c>
      <c r="EB33" s="217">
        <v>345</v>
      </c>
      <c r="EC33" s="212">
        <f t="shared" si="47"/>
        <v>100</v>
      </c>
      <c r="ED33" s="149">
        <v>8</v>
      </c>
      <c r="EE33" s="135" t="s">
        <v>60</v>
      </c>
      <c r="EF33" s="141" t="s">
        <v>198</v>
      </c>
      <c r="EG33" s="141">
        <v>0</v>
      </c>
      <c r="EH33" s="217">
        <v>0</v>
      </c>
      <c r="EI33" s="217">
        <v>0</v>
      </c>
      <c r="EJ33" s="216">
        <v>0</v>
      </c>
      <c r="EK33" s="142">
        <f t="shared" si="43"/>
        <v>51003</v>
      </c>
      <c r="EL33" s="142">
        <f t="shared" si="43"/>
        <v>22605</v>
      </c>
      <c r="EM33" s="142">
        <f t="shared" si="43"/>
        <v>22605</v>
      </c>
      <c r="EN33" s="212">
        <f t="shared" si="44"/>
        <v>100</v>
      </c>
    </row>
    <row r="34" spans="1:144" ht="12.75">
      <c r="A34" s="305" t="s">
        <v>96</v>
      </c>
      <c r="B34" s="89" t="s">
        <v>97</v>
      </c>
      <c r="C34" s="312">
        <v>1250</v>
      </c>
      <c r="D34" s="312">
        <v>2833</v>
      </c>
      <c r="E34" s="312">
        <v>2833</v>
      </c>
      <c r="F34" s="333">
        <f t="shared" si="14"/>
        <v>100</v>
      </c>
      <c r="G34" s="312">
        <v>0</v>
      </c>
      <c r="H34" s="312">
        <v>0</v>
      </c>
      <c r="I34" s="312">
        <v>0</v>
      </c>
      <c r="J34" s="343">
        <v>0</v>
      </c>
      <c r="K34" s="305" t="s">
        <v>96</v>
      </c>
      <c r="L34" s="89" t="s">
        <v>97</v>
      </c>
      <c r="M34" s="312">
        <v>0</v>
      </c>
      <c r="N34" s="312">
        <v>0</v>
      </c>
      <c r="O34" s="312">
        <v>0</v>
      </c>
      <c r="P34" s="343">
        <v>0</v>
      </c>
      <c r="Q34" s="312">
        <v>0</v>
      </c>
      <c r="R34" s="312">
        <v>0</v>
      </c>
      <c r="S34" s="312">
        <v>0</v>
      </c>
      <c r="T34" s="343">
        <v>0</v>
      </c>
      <c r="U34" s="305" t="s">
        <v>96</v>
      </c>
      <c r="V34" s="89" t="s">
        <v>97</v>
      </c>
      <c r="W34" s="312">
        <v>93483</v>
      </c>
      <c r="X34" s="312">
        <v>106149</v>
      </c>
      <c r="Y34" s="312">
        <v>101427</v>
      </c>
      <c r="Z34" s="333">
        <f t="shared" si="15"/>
        <v>95.55153604838482</v>
      </c>
      <c r="AA34" s="312">
        <v>0</v>
      </c>
      <c r="AB34" s="312">
        <v>491</v>
      </c>
      <c r="AC34" s="339">
        <f t="shared" si="16"/>
        <v>491</v>
      </c>
      <c r="AD34" s="333">
        <f t="shared" si="40"/>
        <v>100</v>
      </c>
      <c r="AE34" s="305" t="s">
        <v>96</v>
      </c>
      <c r="AF34" s="89" t="s">
        <v>97</v>
      </c>
      <c r="AG34" s="339">
        <f t="shared" si="17"/>
        <v>93483</v>
      </c>
      <c r="AH34" s="312">
        <v>105658</v>
      </c>
      <c r="AI34" s="341">
        <f t="shared" si="10"/>
        <v>100936</v>
      </c>
      <c r="AJ34" s="333">
        <f t="shared" si="18"/>
        <v>95.53086373014821</v>
      </c>
      <c r="AK34" s="339">
        <f t="shared" si="19"/>
        <v>600</v>
      </c>
      <c r="AL34" s="339">
        <f t="shared" si="20"/>
        <v>6713</v>
      </c>
      <c r="AM34" s="339">
        <f t="shared" si="21"/>
        <v>11429</v>
      </c>
      <c r="AN34" s="333">
        <f t="shared" si="38"/>
        <v>170.25175033517058</v>
      </c>
      <c r="AO34" s="305" t="s">
        <v>96</v>
      </c>
      <c r="AP34" s="89" t="s">
        <v>97</v>
      </c>
      <c r="AQ34" s="339">
        <f t="shared" si="22"/>
        <v>400</v>
      </c>
      <c r="AR34" s="339">
        <f t="shared" si="23"/>
        <v>2898</v>
      </c>
      <c r="AS34" s="339">
        <f t="shared" si="24"/>
        <v>2898</v>
      </c>
      <c r="AT34" s="333">
        <f t="shared" si="49"/>
        <v>100</v>
      </c>
      <c r="AU34" s="312">
        <v>0</v>
      </c>
      <c r="AV34" s="312">
        <v>0</v>
      </c>
      <c r="AW34" s="312">
        <v>0</v>
      </c>
      <c r="AX34" s="343">
        <v>0</v>
      </c>
      <c r="AY34" s="305" t="s">
        <v>96</v>
      </c>
      <c r="AZ34" s="89" t="s">
        <v>97</v>
      </c>
      <c r="BA34" s="312">
        <v>400</v>
      </c>
      <c r="BB34" s="312">
        <v>2898</v>
      </c>
      <c r="BC34" s="312">
        <v>2898</v>
      </c>
      <c r="BD34" s="333">
        <f t="shared" si="50"/>
        <v>100</v>
      </c>
      <c r="BE34" s="312">
        <v>0</v>
      </c>
      <c r="BF34" s="312">
        <v>0</v>
      </c>
      <c r="BG34" s="312">
        <v>0</v>
      </c>
      <c r="BH34" s="343">
        <v>0</v>
      </c>
      <c r="BI34" s="305" t="s">
        <v>96</v>
      </c>
      <c r="BJ34" s="89" t="s">
        <v>97</v>
      </c>
      <c r="BK34" s="339">
        <f t="shared" si="25"/>
        <v>200</v>
      </c>
      <c r="BL34" s="339">
        <f t="shared" si="26"/>
        <v>3815</v>
      </c>
      <c r="BM34" s="339">
        <f t="shared" si="27"/>
        <v>8531</v>
      </c>
      <c r="BN34" s="373">
        <f t="shared" si="51"/>
        <v>223.6173001310616</v>
      </c>
      <c r="BO34" s="312">
        <v>0</v>
      </c>
      <c r="BP34" s="312">
        <v>0</v>
      </c>
      <c r="BQ34" s="312">
        <v>0</v>
      </c>
      <c r="BR34" s="343">
        <v>0</v>
      </c>
      <c r="BS34" s="305" t="s">
        <v>96</v>
      </c>
      <c r="BT34" s="89" t="s">
        <v>97</v>
      </c>
      <c r="BU34" s="89">
        <v>4716</v>
      </c>
      <c r="BV34" s="312">
        <v>200</v>
      </c>
      <c r="BW34" s="312">
        <v>3815</v>
      </c>
      <c r="BX34" s="312">
        <v>3815</v>
      </c>
      <c r="BY34" s="333">
        <f t="shared" si="52"/>
        <v>100</v>
      </c>
      <c r="BZ34" s="312">
        <v>0</v>
      </c>
      <c r="CA34" s="312">
        <v>0</v>
      </c>
      <c r="CB34" s="312">
        <v>0</v>
      </c>
      <c r="CC34" s="343">
        <v>0</v>
      </c>
      <c r="CD34" s="305" t="s">
        <v>96</v>
      </c>
      <c r="CE34" s="89" t="s">
        <v>97</v>
      </c>
      <c r="CF34" s="312">
        <v>2492</v>
      </c>
      <c r="CG34" s="312">
        <v>7408</v>
      </c>
      <c r="CH34" s="312">
        <v>7408</v>
      </c>
      <c r="CI34" s="333">
        <f t="shared" si="28"/>
        <v>100</v>
      </c>
      <c r="CJ34" s="312">
        <v>0</v>
      </c>
      <c r="CK34" s="312">
        <v>1448</v>
      </c>
      <c r="CL34" s="312">
        <v>1448</v>
      </c>
      <c r="CM34" s="333">
        <f t="shared" si="29"/>
        <v>100</v>
      </c>
      <c r="CN34" s="305" t="s">
        <v>96</v>
      </c>
      <c r="CO34" s="89" t="s">
        <v>97</v>
      </c>
      <c r="CP34" s="339">
        <f t="shared" si="30"/>
        <v>2492</v>
      </c>
      <c r="CQ34" s="339">
        <f t="shared" si="31"/>
        <v>5960</v>
      </c>
      <c r="CR34" s="339">
        <f t="shared" si="32"/>
        <v>5960</v>
      </c>
      <c r="CS34" s="333">
        <f t="shared" si="33"/>
        <v>100</v>
      </c>
      <c r="CT34" s="372">
        <f t="shared" si="4"/>
        <v>97825</v>
      </c>
      <c r="CU34" s="372">
        <f t="shared" si="5"/>
        <v>123103</v>
      </c>
      <c r="CV34" s="372">
        <f t="shared" si="6"/>
        <v>123097</v>
      </c>
      <c r="CW34" s="333">
        <f t="shared" si="34"/>
        <v>99.99512603267183</v>
      </c>
      <c r="CX34" s="305" t="s">
        <v>96</v>
      </c>
      <c r="CY34" s="89" t="s">
        <v>97</v>
      </c>
      <c r="CZ34" s="372">
        <f t="shared" si="7"/>
        <v>97425</v>
      </c>
      <c r="DA34" s="372">
        <f t="shared" si="8"/>
        <v>118266</v>
      </c>
      <c r="DB34" s="372">
        <f t="shared" si="9"/>
        <v>118260</v>
      </c>
      <c r="DC34" s="333">
        <f t="shared" si="35"/>
        <v>99.99492669068033</v>
      </c>
      <c r="DD34" s="372">
        <f t="shared" si="36"/>
        <v>400</v>
      </c>
      <c r="DE34" s="372">
        <f t="shared" si="11"/>
        <v>4837</v>
      </c>
      <c r="DF34" s="372">
        <f t="shared" si="12"/>
        <v>4837</v>
      </c>
      <c r="DG34" s="333">
        <f t="shared" si="37"/>
        <v>100</v>
      </c>
      <c r="DH34" s="149">
        <v>8</v>
      </c>
      <c r="DI34" s="135" t="s">
        <v>62</v>
      </c>
      <c r="DJ34" s="141" t="s">
        <v>199</v>
      </c>
      <c r="DK34" s="141">
        <v>2669</v>
      </c>
      <c r="DL34" s="217">
        <v>781</v>
      </c>
      <c r="DM34" s="217">
        <v>781</v>
      </c>
      <c r="DN34" s="212">
        <f t="shared" si="45"/>
        <v>100</v>
      </c>
      <c r="DO34" s="141">
        <v>0</v>
      </c>
      <c r="DP34" s="141">
        <v>0</v>
      </c>
      <c r="DQ34" s="141">
        <v>0</v>
      </c>
      <c r="DR34" s="216">
        <v>0</v>
      </c>
      <c r="DS34" s="149">
        <v>8</v>
      </c>
      <c r="DT34" s="135" t="s">
        <v>62</v>
      </c>
      <c r="DU34" s="141" t="s">
        <v>199</v>
      </c>
      <c r="DV34" s="141">
        <v>30748</v>
      </c>
      <c r="DW34" s="217">
        <v>14340</v>
      </c>
      <c r="DX34" s="217">
        <v>13042</v>
      </c>
      <c r="DY34" s="212">
        <f t="shared" si="46"/>
        <v>90.94839609483961</v>
      </c>
      <c r="DZ34" s="141">
        <v>0</v>
      </c>
      <c r="EA34" s="217">
        <v>646</v>
      </c>
      <c r="EB34" s="217">
        <v>1944</v>
      </c>
      <c r="EC34" s="212">
        <f t="shared" si="47"/>
        <v>300.92879256965944</v>
      </c>
      <c r="ED34" s="149">
        <v>8</v>
      </c>
      <c r="EE34" s="135" t="s">
        <v>62</v>
      </c>
      <c r="EF34" s="141" t="s">
        <v>199</v>
      </c>
      <c r="EG34" s="141">
        <v>0</v>
      </c>
      <c r="EH34" s="217">
        <v>1298</v>
      </c>
      <c r="EI34" s="217">
        <v>1298</v>
      </c>
      <c r="EJ34" s="212">
        <f t="shared" si="48"/>
        <v>100</v>
      </c>
      <c r="EK34" s="142">
        <f t="shared" si="43"/>
        <v>33417</v>
      </c>
      <c r="EL34" s="142">
        <f t="shared" si="43"/>
        <v>17065</v>
      </c>
      <c r="EM34" s="142">
        <f t="shared" si="43"/>
        <v>17065</v>
      </c>
      <c r="EN34" s="212">
        <f t="shared" si="44"/>
        <v>100</v>
      </c>
    </row>
    <row r="35" spans="1:144" ht="12.75">
      <c r="A35" s="305" t="s">
        <v>98</v>
      </c>
      <c r="B35" s="89" t="s">
        <v>99</v>
      </c>
      <c r="C35" s="312">
        <v>18696</v>
      </c>
      <c r="D35" s="312">
        <v>18863</v>
      </c>
      <c r="E35" s="312">
        <v>18863</v>
      </c>
      <c r="F35" s="333">
        <f t="shared" si="14"/>
        <v>100</v>
      </c>
      <c r="G35" s="312">
        <v>0</v>
      </c>
      <c r="H35" s="312">
        <v>0</v>
      </c>
      <c r="I35" s="312">
        <v>0</v>
      </c>
      <c r="J35" s="343">
        <v>0</v>
      </c>
      <c r="K35" s="305" t="s">
        <v>98</v>
      </c>
      <c r="L35" s="89" t="s">
        <v>99</v>
      </c>
      <c r="M35" s="312">
        <v>0</v>
      </c>
      <c r="N35" s="312">
        <v>0</v>
      </c>
      <c r="O35" s="312">
        <v>0</v>
      </c>
      <c r="P35" s="343">
        <v>0</v>
      </c>
      <c r="Q35" s="312">
        <v>0</v>
      </c>
      <c r="R35" s="312">
        <v>0</v>
      </c>
      <c r="S35" s="312">
        <v>0</v>
      </c>
      <c r="T35" s="343">
        <v>0</v>
      </c>
      <c r="U35" s="305" t="s">
        <v>98</v>
      </c>
      <c r="V35" s="89" t="s">
        <v>99</v>
      </c>
      <c r="W35" s="312">
        <v>293528</v>
      </c>
      <c r="X35" s="312">
        <v>315896</v>
      </c>
      <c r="Y35" s="312">
        <v>313815</v>
      </c>
      <c r="Z35" s="333">
        <f t="shared" si="15"/>
        <v>99.3412388887482</v>
      </c>
      <c r="AA35" s="312">
        <v>0</v>
      </c>
      <c r="AB35" s="312">
        <v>871</v>
      </c>
      <c r="AC35" s="339">
        <f t="shared" si="16"/>
        <v>871</v>
      </c>
      <c r="AD35" s="333">
        <f t="shared" si="40"/>
        <v>100</v>
      </c>
      <c r="AE35" s="305" t="s">
        <v>98</v>
      </c>
      <c r="AF35" s="89" t="s">
        <v>99</v>
      </c>
      <c r="AG35" s="339">
        <f t="shared" si="17"/>
        <v>293528</v>
      </c>
      <c r="AH35" s="312">
        <v>315025</v>
      </c>
      <c r="AI35" s="341">
        <f t="shared" si="10"/>
        <v>312944</v>
      </c>
      <c r="AJ35" s="333">
        <f t="shared" si="18"/>
        <v>99.33941750654711</v>
      </c>
      <c r="AK35" s="339">
        <f t="shared" si="19"/>
        <v>3851</v>
      </c>
      <c r="AL35" s="339">
        <f t="shared" si="20"/>
        <v>11313</v>
      </c>
      <c r="AM35" s="339">
        <f t="shared" si="21"/>
        <v>11313</v>
      </c>
      <c r="AN35" s="333">
        <f t="shared" si="38"/>
        <v>100</v>
      </c>
      <c r="AO35" s="305" t="s">
        <v>98</v>
      </c>
      <c r="AP35" s="89" t="s">
        <v>99</v>
      </c>
      <c r="AQ35" s="339">
        <f t="shared" si="22"/>
        <v>609</v>
      </c>
      <c r="AR35" s="339">
        <f t="shared" si="23"/>
        <v>3321</v>
      </c>
      <c r="AS35" s="339">
        <f t="shared" si="24"/>
        <v>3321</v>
      </c>
      <c r="AT35" s="333">
        <f t="shared" si="49"/>
        <v>100</v>
      </c>
      <c r="AU35" s="312">
        <v>0</v>
      </c>
      <c r="AV35" s="312">
        <v>0</v>
      </c>
      <c r="AW35" s="312">
        <v>0</v>
      </c>
      <c r="AX35" s="343">
        <v>0</v>
      </c>
      <c r="AY35" s="305" t="s">
        <v>98</v>
      </c>
      <c r="AZ35" s="89" t="s">
        <v>99</v>
      </c>
      <c r="BA35" s="312">
        <v>609</v>
      </c>
      <c r="BB35" s="312">
        <v>3321</v>
      </c>
      <c r="BC35" s="312">
        <v>3321</v>
      </c>
      <c r="BD35" s="333">
        <f t="shared" si="50"/>
        <v>100</v>
      </c>
      <c r="BE35" s="312">
        <v>0</v>
      </c>
      <c r="BF35" s="312">
        <v>0</v>
      </c>
      <c r="BG35" s="312">
        <v>0</v>
      </c>
      <c r="BH35" s="343">
        <v>0</v>
      </c>
      <c r="BI35" s="305" t="s">
        <v>98</v>
      </c>
      <c r="BJ35" s="89" t="s">
        <v>99</v>
      </c>
      <c r="BK35" s="339">
        <f t="shared" si="25"/>
        <v>3242</v>
      </c>
      <c r="BL35" s="339">
        <f t="shared" si="26"/>
        <v>7992</v>
      </c>
      <c r="BM35" s="339">
        <f t="shared" si="27"/>
        <v>7992</v>
      </c>
      <c r="BN35" s="333">
        <f t="shared" si="51"/>
        <v>100</v>
      </c>
      <c r="BO35" s="312">
        <v>0</v>
      </c>
      <c r="BP35" s="312">
        <v>0</v>
      </c>
      <c r="BQ35" s="312">
        <v>0</v>
      </c>
      <c r="BR35" s="343">
        <v>0</v>
      </c>
      <c r="BS35" s="305" t="s">
        <v>98</v>
      </c>
      <c r="BT35" s="89" t="s">
        <v>99</v>
      </c>
      <c r="BU35" s="89">
        <v>0</v>
      </c>
      <c r="BV35" s="312">
        <v>3242</v>
      </c>
      <c r="BW35" s="312">
        <v>7992</v>
      </c>
      <c r="BX35" s="312">
        <v>7992</v>
      </c>
      <c r="BY35" s="333">
        <f t="shared" si="52"/>
        <v>100</v>
      </c>
      <c r="BZ35" s="312">
        <v>0</v>
      </c>
      <c r="CA35" s="312">
        <v>0</v>
      </c>
      <c r="CB35" s="312">
        <v>0</v>
      </c>
      <c r="CC35" s="343">
        <v>0</v>
      </c>
      <c r="CD35" s="305" t="s">
        <v>98</v>
      </c>
      <c r="CE35" s="89" t="s">
        <v>99</v>
      </c>
      <c r="CF35" s="312">
        <v>502</v>
      </c>
      <c r="CG35" s="312">
        <v>407</v>
      </c>
      <c r="CH35" s="312">
        <v>496</v>
      </c>
      <c r="CI35" s="333">
        <f t="shared" si="28"/>
        <v>121.86732186732188</v>
      </c>
      <c r="CJ35" s="312">
        <v>0</v>
      </c>
      <c r="CK35" s="312">
        <v>0</v>
      </c>
      <c r="CL35" s="312">
        <v>0</v>
      </c>
      <c r="CM35" s="343">
        <v>0</v>
      </c>
      <c r="CN35" s="305" t="s">
        <v>98</v>
      </c>
      <c r="CO35" s="89" t="s">
        <v>99</v>
      </c>
      <c r="CP35" s="339">
        <f t="shared" si="30"/>
        <v>502</v>
      </c>
      <c r="CQ35" s="339">
        <f t="shared" si="31"/>
        <v>407</v>
      </c>
      <c r="CR35" s="339">
        <f t="shared" si="32"/>
        <v>496</v>
      </c>
      <c r="CS35" s="333">
        <f t="shared" si="33"/>
        <v>121.86732186732188</v>
      </c>
      <c r="CT35" s="372">
        <f t="shared" si="4"/>
        <v>316577</v>
      </c>
      <c r="CU35" s="372">
        <f t="shared" si="5"/>
        <v>346479</v>
      </c>
      <c r="CV35" s="372">
        <f t="shared" si="6"/>
        <v>344487</v>
      </c>
      <c r="CW35" s="333">
        <f t="shared" si="34"/>
        <v>99.42507338107072</v>
      </c>
      <c r="CX35" s="305" t="s">
        <v>98</v>
      </c>
      <c r="CY35" s="89" t="s">
        <v>99</v>
      </c>
      <c r="CZ35" s="372">
        <f t="shared" si="7"/>
        <v>315968</v>
      </c>
      <c r="DA35" s="372">
        <f t="shared" si="8"/>
        <v>342287</v>
      </c>
      <c r="DB35" s="372">
        <f t="shared" si="9"/>
        <v>340295</v>
      </c>
      <c r="DC35" s="333">
        <f t="shared" si="35"/>
        <v>99.41803223610596</v>
      </c>
      <c r="DD35" s="372">
        <f t="shared" si="36"/>
        <v>609</v>
      </c>
      <c r="DE35" s="372">
        <f t="shared" si="11"/>
        <v>4192</v>
      </c>
      <c r="DF35" s="372">
        <f t="shared" si="12"/>
        <v>4192</v>
      </c>
      <c r="DG35" s="333">
        <f t="shared" si="37"/>
        <v>100</v>
      </c>
      <c r="DH35" s="149">
        <v>8</v>
      </c>
      <c r="DI35" s="135" t="s">
        <v>64</v>
      </c>
      <c r="DJ35" s="141" t="s">
        <v>200</v>
      </c>
      <c r="DK35" s="141">
        <v>4368</v>
      </c>
      <c r="DL35" s="217">
        <v>1198</v>
      </c>
      <c r="DM35" s="217">
        <v>1198</v>
      </c>
      <c r="DN35" s="212">
        <f t="shared" si="45"/>
        <v>100</v>
      </c>
      <c r="DO35" s="141">
        <v>0</v>
      </c>
      <c r="DP35" s="141">
        <v>0</v>
      </c>
      <c r="DQ35" s="141">
        <v>0</v>
      </c>
      <c r="DR35" s="216">
        <v>0</v>
      </c>
      <c r="DS35" s="149">
        <v>8</v>
      </c>
      <c r="DT35" s="135" t="s">
        <v>64</v>
      </c>
      <c r="DU35" s="141" t="s">
        <v>200</v>
      </c>
      <c r="DV35" s="141">
        <v>52920</v>
      </c>
      <c r="DW35" s="217">
        <v>50643</v>
      </c>
      <c r="DX35" s="217">
        <v>44615</v>
      </c>
      <c r="DY35" s="212">
        <f t="shared" si="46"/>
        <v>88.09707165847205</v>
      </c>
      <c r="DZ35" s="141">
        <v>0</v>
      </c>
      <c r="EA35" s="217">
        <v>797</v>
      </c>
      <c r="EB35" s="217">
        <v>1196</v>
      </c>
      <c r="EC35" s="212">
        <f t="shared" si="47"/>
        <v>150.06273525721457</v>
      </c>
      <c r="ED35" s="149">
        <v>8</v>
      </c>
      <c r="EE35" s="135" t="s">
        <v>64</v>
      </c>
      <c r="EF35" s="141" t="s">
        <v>200</v>
      </c>
      <c r="EG35" s="141">
        <v>0</v>
      </c>
      <c r="EH35" s="217">
        <v>399</v>
      </c>
      <c r="EI35" s="217">
        <v>399</v>
      </c>
      <c r="EJ35" s="212">
        <f t="shared" si="48"/>
        <v>100</v>
      </c>
      <c r="EK35" s="142">
        <f t="shared" si="43"/>
        <v>57288</v>
      </c>
      <c r="EL35" s="142">
        <f t="shared" si="43"/>
        <v>53037</v>
      </c>
      <c r="EM35" s="142">
        <f t="shared" si="43"/>
        <v>47408</v>
      </c>
      <c r="EN35" s="212">
        <f t="shared" si="44"/>
        <v>89.38665459961913</v>
      </c>
    </row>
    <row r="36" spans="1:144" ht="12.75">
      <c r="A36" s="305" t="s">
        <v>100</v>
      </c>
      <c r="B36" s="89" t="s">
        <v>101</v>
      </c>
      <c r="C36" s="312">
        <v>14518</v>
      </c>
      <c r="D36" s="312">
        <v>15680</v>
      </c>
      <c r="E36" s="312">
        <v>15680</v>
      </c>
      <c r="F36" s="333">
        <f t="shared" si="14"/>
        <v>100</v>
      </c>
      <c r="G36" s="312">
        <v>0</v>
      </c>
      <c r="H36" s="312">
        <v>0</v>
      </c>
      <c r="I36" s="312">
        <v>0</v>
      </c>
      <c r="J36" s="343">
        <v>0</v>
      </c>
      <c r="K36" s="305" t="s">
        <v>100</v>
      </c>
      <c r="L36" s="89" t="s">
        <v>101</v>
      </c>
      <c r="M36" s="312">
        <v>0</v>
      </c>
      <c r="N36" s="312">
        <v>0</v>
      </c>
      <c r="O36" s="312">
        <v>0</v>
      </c>
      <c r="P36" s="343">
        <v>0</v>
      </c>
      <c r="Q36" s="312">
        <v>0</v>
      </c>
      <c r="R36" s="312">
        <v>0</v>
      </c>
      <c r="S36" s="312">
        <v>0</v>
      </c>
      <c r="T36" s="343">
        <v>0</v>
      </c>
      <c r="U36" s="305" t="s">
        <v>100</v>
      </c>
      <c r="V36" s="89" t="s">
        <v>101</v>
      </c>
      <c r="W36" s="312">
        <v>238585</v>
      </c>
      <c r="X36" s="312">
        <v>265180</v>
      </c>
      <c r="Y36" s="312">
        <v>263317</v>
      </c>
      <c r="Z36" s="333">
        <f t="shared" si="15"/>
        <v>99.2974583301908</v>
      </c>
      <c r="AA36" s="312">
        <v>0</v>
      </c>
      <c r="AB36" s="312">
        <v>1711</v>
      </c>
      <c r="AC36" s="339">
        <f t="shared" si="16"/>
        <v>1711</v>
      </c>
      <c r="AD36" s="333">
        <f t="shared" si="40"/>
        <v>100</v>
      </c>
      <c r="AE36" s="305" t="s">
        <v>100</v>
      </c>
      <c r="AF36" s="89" t="s">
        <v>101</v>
      </c>
      <c r="AG36" s="339">
        <f t="shared" si="17"/>
        <v>238585</v>
      </c>
      <c r="AH36" s="312">
        <v>263469</v>
      </c>
      <c r="AI36" s="341">
        <f t="shared" si="10"/>
        <v>261606</v>
      </c>
      <c r="AJ36" s="333">
        <f t="shared" si="18"/>
        <v>99.2928959384216</v>
      </c>
      <c r="AK36" s="339">
        <f t="shared" si="19"/>
        <v>2045</v>
      </c>
      <c r="AL36" s="339">
        <f t="shared" si="20"/>
        <v>2172</v>
      </c>
      <c r="AM36" s="339">
        <f t="shared" si="21"/>
        <v>5178</v>
      </c>
      <c r="AN36" s="333">
        <f t="shared" si="38"/>
        <v>238.3977900552486</v>
      </c>
      <c r="AO36" s="305" t="s">
        <v>100</v>
      </c>
      <c r="AP36" s="89" t="s">
        <v>101</v>
      </c>
      <c r="AQ36" s="339">
        <f t="shared" si="22"/>
        <v>0</v>
      </c>
      <c r="AR36" s="339">
        <f t="shared" si="23"/>
        <v>0</v>
      </c>
      <c r="AS36" s="339">
        <f t="shared" si="24"/>
        <v>0</v>
      </c>
      <c r="AT36" s="343">
        <v>0</v>
      </c>
      <c r="AU36" s="312">
        <v>0</v>
      </c>
      <c r="AV36" s="312">
        <v>0</v>
      </c>
      <c r="AW36" s="312">
        <v>0</v>
      </c>
      <c r="AX36" s="343">
        <v>0</v>
      </c>
      <c r="AY36" s="305" t="s">
        <v>100</v>
      </c>
      <c r="AZ36" s="89" t="s">
        <v>101</v>
      </c>
      <c r="BA36" s="312">
        <v>0</v>
      </c>
      <c r="BB36" s="312">
        <v>0</v>
      </c>
      <c r="BC36" s="312">
        <v>0</v>
      </c>
      <c r="BD36" s="343">
        <v>0</v>
      </c>
      <c r="BE36" s="312">
        <v>0</v>
      </c>
      <c r="BF36" s="312">
        <v>0</v>
      </c>
      <c r="BG36" s="312">
        <v>0</v>
      </c>
      <c r="BH36" s="343">
        <v>0</v>
      </c>
      <c r="BI36" s="305" t="s">
        <v>100</v>
      </c>
      <c r="BJ36" s="89" t="s">
        <v>101</v>
      </c>
      <c r="BK36" s="339">
        <f t="shared" si="25"/>
        <v>2045</v>
      </c>
      <c r="BL36" s="339">
        <f t="shared" si="26"/>
        <v>2172</v>
      </c>
      <c r="BM36" s="339">
        <f t="shared" si="27"/>
        <v>5178</v>
      </c>
      <c r="BN36" s="333">
        <f t="shared" si="51"/>
        <v>238.3977900552486</v>
      </c>
      <c r="BO36" s="312">
        <v>0</v>
      </c>
      <c r="BP36" s="312">
        <v>0</v>
      </c>
      <c r="BQ36" s="312">
        <v>0</v>
      </c>
      <c r="BR36" s="343">
        <v>0</v>
      </c>
      <c r="BS36" s="305" t="s">
        <v>100</v>
      </c>
      <c r="BT36" s="89" t="s">
        <v>101</v>
      </c>
      <c r="BU36" s="89">
        <v>3006</v>
      </c>
      <c r="BV36" s="312">
        <v>2045</v>
      </c>
      <c r="BW36" s="312">
        <v>2172</v>
      </c>
      <c r="BX36" s="312">
        <v>2172</v>
      </c>
      <c r="BY36" s="333">
        <f t="shared" si="52"/>
        <v>100</v>
      </c>
      <c r="BZ36" s="312">
        <v>0</v>
      </c>
      <c r="CA36" s="312">
        <v>0</v>
      </c>
      <c r="CB36" s="312">
        <v>0</v>
      </c>
      <c r="CC36" s="343">
        <v>0</v>
      </c>
      <c r="CD36" s="305" t="s">
        <v>100</v>
      </c>
      <c r="CE36" s="89" t="s">
        <v>101</v>
      </c>
      <c r="CF36" s="312">
        <v>0</v>
      </c>
      <c r="CG36" s="312">
        <v>2659</v>
      </c>
      <c r="CH36" s="312">
        <v>2659</v>
      </c>
      <c r="CI36" s="333">
        <f t="shared" si="28"/>
        <v>100</v>
      </c>
      <c r="CJ36" s="312">
        <v>0</v>
      </c>
      <c r="CK36" s="312">
        <v>0</v>
      </c>
      <c r="CL36" s="312">
        <v>0</v>
      </c>
      <c r="CM36" s="343">
        <v>0</v>
      </c>
      <c r="CN36" s="305" t="s">
        <v>100</v>
      </c>
      <c r="CO36" s="89" t="s">
        <v>101</v>
      </c>
      <c r="CP36" s="339">
        <f t="shared" si="30"/>
        <v>0</v>
      </c>
      <c r="CQ36" s="339">
        <f t="shared" si="31"/>
        <v>2659</v>
      </c>
      <c r="CR36" s="339">
        <f t="shared" si="32"/>
        <v>2659</v>
      </c>
      <c r="CS36" s="333">
        <f t="shared" si="33"/>
        <v>100</v>
      </c>
      <c r="CT36" s="372">
        <f t="shared" si="4"/>
        <v>255148</v>
      </c>
      <c r="CU36" s="372">
        <f t="shared" si="5"/>
        <v>285691</v>
      </c>
      <c r="CV36" s="372">
        <f t="shared" si="6"/>
        <v>286834</v>
      </c>
      <c r="CW36" s="333">
        <f t="shared" si="34"/>
        <v>100.40008260673245</v>
      </c>
      <c r="CX36" s="305" t="s">
        <v>100</v>
      </c>
      <c r="CY36" s="89" t="s">
        <v>101</v>
      </c>
      <c r="CZ36" s="372">
        <f t="shared" si="7"/>
        <v>255148</v>
      </c>
      <c r="DA36" s="372">
        <f t="shared" si="8"/>
        <v>283980</v>
      </c>
      <c r="DB36" s="372">
        <f t="shared" si="9"/>
        <v>285123</v>
      </c>
      <c r="DC36" s="333">
        <f t="shared" si="35"/>
        <v>100.40249313331924</v>
      </c>
      <c r="DD36" s="372">
        <f t="shared" si="36"/>
        <v>0</v>
      </c>
      <c r="DE36" s="372">
        <f t="shared" si="11"/>
        <v>1711</v>
      </c>
      <c r="DF36" s="372">
        <f t="shared" si="12"/>
        <v>1711</v>
      </c>
      <c r="DG36" s="333">
        <f t="shared" si="37"/>
        <v>100</v>
      </c>
      <c r="DH36" s="149">
        <v>8</v>
      </c>
      <c r="DI36" s="135" t="s">
        <v>66</v>
      </c>
      <c r="DJ36" s="141" t="s">
        <v>242</v>
      </c>
      <c r="DK36" s="141">
        <v>3819</v>
      </c>
      <c r="DL36" s="217">
        <v>1072</v>
      </c>
      <c r="DM36" s="217">
        <v>1072</v>
      </c>
      <c r="DN36" s="212">
        <f t="shared" si="45"/>
        <v>100</v>
      </c>
      <c r="DO36" s="141">
        <v>0</v>
      </c>
      <c r="DP36" s="141">
        <v>0</v>
      </c>
      <c r="DQ36" s="141">
        <v>0</v>
      </c>
      <c r="DR36" s="216">
        <v>0</v>
      </c>
      <c r="DS36" s="149">
        <v>8</v>
      </c>
      <c r="DT36" s="135" t="s">
        <v>66</v>
      </c>
      <c r="DU36" s="141" t="s">
        <v>242</v>
      </c>
      <c r="DV36" s="141">
        <v>42117</v>
      </c>
      <c r="DW36" s="217">
        <v>57815</v>
      </c>
      <c r="DX36" s="217">
        <v>45402</v>
      </c>
      <c r="DY36" s="212">
        <f t="shared" si="46"/>
        <v>78.5297933062354</v>
      </c>
      <c r="DZ36" s="141">
        <v>0</v>
      </c>
      <c r="EA36" s="217">
        <v>881</v>
      </c>
      <c r="EB36" s="217">
        <v>1032</v>
      </c>
      <c r="EC36" s="212">
        <f t="shared" si="47"/>
        <v>117.13961407491486</v>
      </c>
      <c r="ED36" s="149">
        <v>8</v>
      </c>
      <c r="EE36" s="135" t="s">
        <v>66</v>
      </c>
      <c r="EF36" s="141" t="s">
        <v>242</v>
      </c>
      <c r="EG36" s="141">
        <v>0</v>
      </c>
      <c r="EH36" s="217">
        <v>151</v>
      </c>
      <c r="EI36" s="217">
        <v>151</v>
      </c>
      <c r="EJ36" s="212">
        <f t="shared" si="48"/>
        <v>100</v>
      </c>
      <c r="EK36" s="142">
        <f t="shared" si="43"/>
        <v>45936</v>
      </c>
      <c r="EL36" s="142">
        <f t="shared" si="43"/>
        <v>59919</v>
      </c>
      <c r="EM36" s="142">
        <f t="shared" si="43"/>
        <v>47657</v>
      </c>
      <c r="EN36" s="212">
        <f t="shared" si="44"/>
        <v>79.5357065371585</v>
      </c>
    </row>
    <row r="37" spans="1:144" ht="12.75">
      <c r="A37" s="305" t="s">
        <v>102</v>
      </c>
      <c r="B37" s="313" t="s">
        <v>237</v>
      </c>
      <c r="C37" s="312">
        <v>27672</v>
      </c>
      <c r="D37" s="312">
        <v>46133</v>
      </c>
      <c r="E37" s="312">
        <v>46134</v>
      </c>
      <c r="F37" s="333">
        <f t="shared" si="14"/>
        <v>100.00216764572</v>
      </c>
      <c r="G37" s="312">
        <v>0</v>
      </c>
      <c r="H37" s="312">
        <v>0</v>
      </c>
      <c r="I37" s="312">
        <v>0</v>
      </c>
      <c r="J37" s="343">
        <v>0</v>
      </c>
      <c r="K37" s="305" t="s">
        <v>102</v>
      </c>
      <c r="L37" s="313" t="s">
        <v>237</v>
      </c>
      <c r="M37" s="312">
        <v>4</v>
      </c>
      <c r="N37" s="312">
        <v>0</v>
      </c>
      <c r="O37" s="312">
        <v>0</v>
      </c>
      <c r="P37" s="343">
        <v>0</v>
      </c>
      <c r="Q37" s="312">
        <v>15</v>
      </c>
      <c r="R37" s="312">
        <v>0</v>
      </c>
      <c r="S37" s="312">
        <v>0</v>
      </c>
      <c r="T37" s="343">
        <v>0</v>
      </c>
      <c r="U37" s="305" t="s">
        <v>102</v>
      </c>
      <c r="V37" s="313" t="s">
        <v>237</v>
      </c>
      <c r="W37" s="312">
        <v>219980</v>
      </c>
      <c r="X37" s="312">
        <v>337133</v>
      </c>
      <c r="Y37" s="312">
        <v>333280</v>
      </c>
      <c r="Z37" s="333">
        <f t="shared" si="15"/>
        <v>98.85712760245956</v>
      </c>
      <c r="AA37" s="312">
        <v>280</v>
      </c>
      <c r="AB37" s="312">
        <v>0</v>
      </c>
      <c r="AC37" s="339">
        <f t="shared" si="16"/>
        <v>0</v>
      </c>
      <c r="AD37" s="343">
        <v>0</v>
      </c>
      <c r="AE37" s="305" t="s">
        <v>102</v>
      </c>
      <c r="AF37" s="313" t="s">
        <v>237</v>
      </c>
      <c r="AG37" s="339">
        <f t="shared" si="17"/>
        <v>219700</v>
      </c>
      <c r="AH37" s="312">
        <v>337133</v>
      </c>
      <c r="AI37" s="341">
        <f t="shared" si="10"/>
        <v>333280</v>
      </c>
      <c r="AJ37" s="333">
        <f t="shared" si="18"/>
        <v>98.85712760245956</v>
      </c>
      <c r="AK37" s="339">
        <f t="shared" si="19"/>
        <v>17254</v>
      </c>
      <c r="AL37" s="339">
        <f t="shared" si="20"/>
        <v>41630</v>
      </c>
      <c r="AM37" s="339">
        <f t="shared" si="21"/>
        <v>41631</v>
      </c>
      <c r="AN37" s="333">
        <f t="shared" si="38"/>
        <v>100.0024021138602</v>
      </c>
      <c r="AO37" s="305" t="s">
        <v>102</v>
      </c>
      <c r="AP37" s="313" t="s">
        <v>237</v>
      </c>
      <c r="AQ37" s="339">
        <f t="shared" si="22"/>
        <v>16037</v>
      </c>
      <c r="AR37" s="339">
        <f t="shared" si="23"/>
        <v>28524</v>
      </c>
      <c r="AS37" s="339">
        <f t="shared" si="24"/>
        <v>28525</v>
      </c>
      <c r="AT37" s="333">
        <f>AS37/AR37*100</f>
        <v>100.00350581966065</v>
      </c>
      <c r="AU37" s="312">
        <v>0</v>
      </c>
      <c r="AV37" s="312">
        <v>0</v>
      </c>
      <c r="AW37" s="312">
        <v>0</v>
      </c>
      <c r="AX37" s="343">
        <v>0</v>
      </c>
      <c r="AY37" s="305" t="s">
        <v>102</v>
      </c>
      <c r="AZ37" s="313" t="s">
        <v>237</v>
      </c>
      <c r="BA37" s="312">
        <v>16037</v>
      </c>
      <c r="BB37" s="312">
        <v>28524</v>
      </c>
      <c r="BC37" s="312">
        <v>28525</v>
      </c>
      <c r="BD37" s="333">
        <f>BC37/BB37*100</f>
        <v>100.00350581966065</v>
      </c>
      <c r="BE37" s="312">
        <v>0</v>
      </c>
      <c r="BF37" s="312">
        <v>0</v>
      </c>
      <c r="BG37" s="312">
        <v>0</v>
      </c>
      <c r="BH37" s="343">
        <v>0</v>
      </c>
      <c r="BI37" s="305" t="s">
        <v>102</v>
      </c>
      <c r="BJ37" s="313" t="s">
        <v>237</v>
      </c>
      <c r="BK37" s="339">
        <f t="shared" si="25"/>
        <v>1217</v>
      </c>
      <c r="BL37" s="339">
        <f t="shared" si="26"/>
        <v>13106</v>
      </c>
      <c r="BM37" s="339">
        <f t="shared" si="27"/>
        <v>13106</v>
      </c>
      <c r="BN37" s="333">
        <f t="shared" si="51"/>
        <v>100</v>
      </c>
      <c r="BO37" s="312">
        <v>0</v>
      </c>
      <c r="BP37" s="312">
        <v>0</v>
      </c>
      <c r="BQ37" s="312">
        <v>0</v>
      </c>
      <c r="BR37" s="343">
        <v>0</v>
      </c>
      <c r="BS37" s="305" t="s">
        <v>102</v>
      </c>
      <c r="BT37" s="313" t="s">
        <v>237</v>
      </c>
      <c r="BU37" s="89">
        <v>0</v>
      </c>
      <c r="BV37" s="312">
        <v>1217</v>
      </c>
      <c r="BW37" s="312">
        <v>13106</v>
      </c>
      <c r="BX37" s="312">
        <v>13106</v>
      </c>
      <c r="BY37" s="333">
        <f t="shared" si="52"/>
        <v>100</v>
      </c>
      <c r="BZ37" s="312">
        <v>0</v>
      </c>
      <c r="CA37" s="312">
        <v>0</v>
      </c>
      <c r="CB37" s="312">
        <v>0</v>
      </c>
      <c r="CC37" s="343">
        <v>0</v>
      </c>
      <c r="CD37" s="305" t="s">
        <v>102</v>
      </c>
      <c r="CE37" s="313" t="s">
        <v>237</v>
      </c>
      <c r="CF37" s="312">
        <v>19259</v>
      </c>
      <c r="CG37" s="312">
        <v>18297</v>
      </c>
      <c r="CH37" s="312">
        <v>19369</v>
      </c>
      <c r="CI37" s="333">
        <f t="shared" si="28"/>
        <v>105.85888397004975</v>
      </c>
      <c r="CJ37" s="312">
        <v>0</v>
      </c>
      <c r="CK37" s="312">
        <v>9290</v>
      </c>
      <c r="CL37" s="312">
        <v>9290</v>
      </c>
      <c r="CM37" s="333">
        <f t="shared" si="29"/>
        <v>100</v>
      </c>
      <c r="CN37" s="305" t="s">
        <v>102</v>
      </c>
      <c r="CO37" s="313" t="s">
        <v>237</v>
      </c>
      <c r="CP37" s="339">
        <f t="shared" si="30"/>
        <v>19259</v>
      </c>
      <c r="CQ37" s="339">
        <f t="shared" si="31"/>
        <v>9007</v>
      </c>
      <c r="CR37" s="339">
        <f t="shared" si="32"/>
        <v>10079</v>
      </c>
      <c r="CS37" s="333">
        <f t="shared" si="33"/>
        <v>111.90185411346731</v>
      </c>
      <c r="CT37" s="372">
        <f t="shared" si="4"/>
        <v>284180</v>
      </c>
      <c r="CU37" s="372">
        <f t="shared" si="5"/>
        <v>443193</v>
      </c>
      <c r="CV37" s="372">
        <f t="shared" si="6"/>
        <v>440414</v>
      </c>
      <c r="CW37" s="333">
        <f t="shared" si="34"/>
        <v>99.37295941046</v>
      </c>
      <c r="CX37" s="305" t="s">
        <v>102</v>
      </c>
      <c r="CY37" s="313" t="s">
        <v>237</v>
      </c>
      <c r="CZ37" s="372">
        <f t="shared" si="7"/>
        <v>267844</v>
      </c>
      <c r="DA37" s="372">
        <f t="shared" si="8"/>
        <v>405379</v>
      </c>
      <c r="DB37" s="372">
        <f t="shared" si="9"/>
        <v>402599</v>
      </c>
      <c r="DC37" s="333">
        <f t="shared" si="35"/>
        <v>99.31422199965958</v>
      </c>
      <c r="DD37" s="372">
        <f t="shared" si="36"/>
        <v>16336</v>
      </c>
      <c r="DE37" s="372">
        <f t="shared" si="11"/>
        <v>37814</v>
      </c>
      <c r="DF37" s="372">
        <f t="shared" si="12"/>
        <v>37815</v>
      </c>
      <c r="DG37" s="333">
        <f t="shared" si="37"/>
        <v>100.00264452319247</v>
      </c>
      <c r="DH37" s="149">
        <v>8</v>
      </c>
      <c r="DI37" s="135" t="s">
        <v>68</v>
      </c>
      <c r="DJ37" s="141" t="s">
        <v>202</v>
      </c>
      <c r="DK37" s="141">
        <v>2616</v>
      </c>
      <c r="DL37" s="217">
        <v>670</v>
      </c>
      <c r="DM37" s="217">
        <v>670</v>
      </c>
      <c r="DN37" s="212">
        <f t="shared" si="45"/>
        <v>100</v>
      </c>
      <c r="DO37" s="141">
        <v>0</v>
      </c>
      <c r="DP37" s="141">
        <v>0</v>
      </c>
      <c r="DQ37" s="141">
        <v>0</v>
      </c>
      <c r="DR37" s="216">
        <v>0</v>
      </c>
      <c r="DS37" s="149">
        <v>8</v>
      </c>
      <c r="DT37" s="135" t="s">
        <v>68</v>
      </c>
      <c r="DU37" s="141" t="s">
        <v>202</v>
      </c>
      <c r="DV37" s="141">
        <v>31816</v>
      </c>
      <c r="DW37" s="217">
        <v>16627</v>
      </c>
      <c r="DX37" s="217">
        <v>16474</v>
      </c>
      <c r="DY37" s="212">
        <f t="shared" si="46"/>
        <v>99.07980994767547</v>
      </c>
      <c r="DZ37" s="141">
        <v>0</v>
      </c>
      <c r="EA37" s="217">
        <v>0</v>
      </c>
      <c r="EB37" s="217">
        <v>153</v>
      </c>
      <c r="EC37" s="216">
        <v>0</v>
      </c>
      <c r="ED37" s="149">
        <v>8</v>
      </c>
      <c r="EE37" s="135" t="s">
        <v>68</v>
      </c>
      <c r="EF37" s="141" t="s">
        <v>202</v>
      </c>
      <c r="EG37" s="141">
        <v>0</v>
      </c>
      <c r="EH37" s="217">
        <v>153</v>
      </c>
      <c r="EI37" s="217">
        <v>153</v>
      </c>
      <c r="EJ37" s="212">
        <f t="shared" si="48"/>
        <v>100</v>
      </c>
      <c r="EK37" s="142">
        <f t="shared" si="43"/>
        <v>34432</v>
      </c>
      <c r="EL37" s="142">
        <f t="shared" si="43"/>
        <v>17450</v>
      </c>
      <c r="EM37" s="142">
        <f t="shared" si="43"/>
        <v>17450</v>
      </c>
      <c r="EN37" s="212">
        <f t="shared" si="44"/>
        <v>100</v>
      </c>
    </row>
    <row r="38" spans="1:144" ht="12.75">
      <c r="A38" s="305" t="s">
        <v>104</v>
      </c>
      <c r="B38" s="89" t="s">
        <v>105</v>
      </c>
      <c r="C38" s="312">
        <v>15126</v>
      </c>
      <c r="D38" s="312">
        <v>31084</v>
      </c>
      <c r="E38" s="312">
        <v>31084</v>
      </c>
      <c r="F38" s="333">
        <f t="shared" si="14"/>
        <v>100</v>
      </c>
      <c r="G38" s="312">
        <v>0</v>
      </c>
      <c r="H38" s="312">
        <v>966</v>
      </c>
      <c r="I38" s="312">
        <v>966</v>
      </c>
      <c r="J38" s="333">
        <f>I38/H38*100</f>
        <v>100</v>
      </c>
      <c r="K38" s="305" t="s">
        <v>104</v>
      </c>
      <c r="L38" s="89" t="s">
        <v>105</v>
      </c>
      <c r="M38" s="312">
        <v>0</v>
      </c>
      <c r="N38" s="312">
        <v>0</v>
      </c>
      <c r="O38" s="312">
        <v>0</v>
      </c>
      <c r="P38" s="343">
        <v>0</v>
      </c>
      <c r="Q38" s="312">
        <v>0</v>
      </c>
      <c r="R38" s="312">
        <v>0</v>
      </c>
      <c r="S38" s="312">
        <v>0</v>
      </c>
      <c r="T38" s="343">
        <v>0</v>
      </c>
      <c r="U38" s="305" t="s">
        <v>104</v>
      </c>
      <c r="V38" s="89" t="s">
        <v>105</v>
      </c>
      <c r="W38" s="312">
        <v>232476</v>
      </c>
      <c r="X38" s="312">
        <v>247199</v>
      </c>
      <c r="Y38" s="312">
        <v>243172</v>
      </c>
      <c r="Z38" s="333">
        <f t="shared" si="15"/>
        <v>98.37094810254086</v>
      </c>
      <c r="AA38" s="312">
        <v>300</v>
      </c>
      <c r="AB38" s="312">
        <v>4669</v>
      </c>
      <c r="AC38" s="339">
        <f t="shared" si="16"/>
        <v>4669</v>
      </c>
      <c r="AD38" s="333">
        <f t="shared" si="40"/>
        <v>100</v>
      </c>
      <c r="AE38" s="305" t="s">
        <v>104</v>
      </c>
      <c r="AF38" s="89" t="s">
        <v>105</v>
      </c>
      <c r="AG38" s="339">
        <f t="shared" si="17"/>
        <v>232176</v>
      </c>
      <c r="AH38" s="312">
        <v>242530</v>
      </c>
      <c r="AI38" s="341">
        <f t="shared" si="10"/>
        <v>238503</v>
      </c>
      <c r="AJ38" s="333">
        <f t="shared" si="18"/>
        <v>98.3395868552344</v>
      </c>
      <c r="AK38" s="339">
        <f t="shared" si="19"/>
        <v>2062</v>
      </c>
      <c r="AL38" s="339">
        <f t="shared" si="20"/>
        <v>1882</v>
      </c>
      <c r="AM38" s="339">
        <f t="shared" si="21"/>
        <v>7279</v>
      </c>
      <c r="AN38" s="333">
        <f t="shared" si="38"/>
        <v>386.769394261424</v>
      </c>
      <c r="AO38" s="305" t="s">
        <v>104</v>
      </c>
      <c r="AP38" s="89" t="s">
        <v>105</v>
      </c>
      <c r="AQ38" s="339">
        <f t="shared" si="22"/>
        <v>2062</v>
      </c>
      <c r="AR38" s="339">
        <f t="shared" si="23"/>
        <v>1837</v>
      </c>
      <c r="AS38" s="339">
        <f t="shared" si="24"/>
        <v>1837</v>
      </c>
      <c r="AT38" s="333">
        <f>AS38/AR38*100</f>
        <v>100</v>
      </c>
      <c r="AU38" s="312">
        <v>0</v>
      </c>
      <c r="AV38" s="312">
        <v>0</v>
      </c>
      <c r="AW38" s="312">
        <v>0</v>
      </c>
      <c r="AX38" s="343">
        <v>0</v>
      </c>
      <c r="AY38" s="305" t="s">
        <v>104</v>
      </c>
      <c r="AZ38" s="89" t="s">
        <v>105</v>
      </c>
      <c r="BA38" s="312">
        <v>2062</v>
      </c>
      <c r="BB38" s="312">
        <v>1837</v>
      </c>
      <c r="BC38" s="312">
        <v>1837</v>
      </c>
      <c r="BD38" s="333">
        <f>BC38/BB38*100</f>
        <v>100</v>
      </c>
      <c r="BE38" s="312">
        <v>0</v>
      </c>
      <c r="BF38" s="312">
        <v>0</v>
      </c>
      <c r="BG38" s="312">
        <v>0</v>
      </c>
      <c r="BH38" s="343">
        <v>0</v>
      </c>
      <c r="BI38" s="305" t="s">
        <v>104</v>
      </c>
      <c r="BJ38" s="89" t="s">
        <v>105</v>
      </c>
      <c r="BK38" s="339">
        <f t="shared" si="25"/>
        <v>0</v>
      </c>
      <c r="BL38" s="339">
        <f t="shared" si="26"/>
        <v>45</v>
      </c>
      <c r="BM38" s="339">
        <f t="shared" si="27"/>
        <v>5442</v>
      </c>
      <c r="BN38" s="373">
        <f t="shared" si="51"/>
        <v>12093.333333333334</v>
      </c>
      <c r="BO38" s="312">
        <v>0</v>
      </c>
      <c r="BP38" s="312">
        <v>0</v>
      </c>
      <c r="BQ38" s="312">
        <v>0</v>
      </c>
      <c r="BR38" s="343">
        <v>0</v>
      </c>
      <c r="BS38" s="305" t="s">
        <v>104</v>
      </c>
      <c r="BT38" s="89" t="s">
        <v>105</v>
      </c>
      <c r="BU38" s="89">
        <v>5397</v>
      </c>
      <c r="BV38" s="312">
        <v>0</v>
      </c>
      <c r="BW38" s="312">
        <v>45</v>
      </c>
      <c r="BX38" s="312">
        <v>45</v>
      </c>
      <c r="BY38" s="333">
        <f t="shared" si="52"/>
        <v>100</v>
      </c>
      <c r="BZ38" s="312">
        <v>0</v>
      </c>
      <c r="CA38" s="312">
        <v>0</v>
      </c>
      <c r="CB38" s="312">
        <v>0</v>
      </c>
      <c r="CC38" s="343">
        <v>0</v>
      </c>
      <c r="CD38" s="305" t="s">
        <v>104</v>
      </c>
      <c r="CE38" s="89" t="s">
        <v>105</v>
      </c>
      <c r="CF38" s="312">
        <v>2519</v>
      </c>
      <c r="CG38" s="312">
        <v>8073</v>
      </c>
      <c r="CH38" s="312">
        <v>8073</v>
      </c>
      <c r="CI38" s="333">
        <f t="shared" si="28"/>
        <v>100</v>
      </c>
      <c r="CJ38" s="312">
        <v>0</v>
      </c>
      <c r="CK38" s="312">
        <v>2192</v>
      </c>
      <c r="CL38" s="312">
        <v>2192</v>
      </c>
      <c r="CM38" s="333">
        <f t="shared" si="29"/>
        <v>100</v>
      </c>
      <c r="CN38" s="305" t="s">
        <v>104</v>
      </c>
      <c r="CO38" s="89" t="s">
        <v>105</v>
      </c>
      <c r="CP38" s="339">
        <f t="shared" si="30"/>
        <v>2519</v>
      </c>
      <c r="CQ38" s="339">
        <f t="shared" si="31"/>
        <v>5881</v>
      </c>
      <c r="CR38" s="339">
        <f t="shared" si="32"/>
        <v>5881</v>
      </c>
      <c r="CS38" s="333">
        <f t="shared" si="33"/>
        <v>100</v>
      </c>
      <c r="CT38" s="372">
        <f t="shared" si="4"/>
        <v>252183</v>
      </c>
      <c r="CU38" s="372">
        <f t="shared" si="5"/>
        <v>288238</v>
      </c>
      <c r="CV38" s="372">
        <f t="shared" si="6"/>
        <v>289608</v>
      </c>
      <c r="CW38" s="333">
        <f t="shared" si="34"/>
        <v>100.47530166043339</v>
      </c>
      <c r="CX38" s="305" t="s">
        <v>104</v>
      </c>
      <c r="CY38" s="89" t="s">
        <v>105</v>
      </c>
      <c r="CZ38" s="372">
        <f t="shared" si="7"/>
        <v>249821</v>
      </c>
      <c r="DA38" s="372">
        <f t="shared" si="8"/>
        <v>278574</v>
      </c>
      <c r="DB38" s="372">
        <f t="shared" si="9"/>
        <v>279944</v>
      </c>
      <c r="DC38" s="333">
        <f t="shared" si="35"/>
        <v>100.4917903321918</v>
      </c>
      <c r="DD38" s="372">
        <f t="shared" si="36"/>
        <v>2362</v>
      </c>
      <c r="DE38" s="372">
        <f t="shared" si="11"/>
        <v>9664</v>
      </c>
      <c r="DF38" s="372">
        <f t="shared" si="12"/>
        <v>9664</v>
      </c>
      <c r="DG38" s="333">
        <f t="shared" si="37"/>
        <v>100</v>
      </c>
      <c r="DH38" s="149">
        <v>8</v>
      </c>
      <c r="DI38" s="135" t="s">
        <v>70</v>
      </c>
      <c r="DJ38" s="141" t="s">
        <v>243</v>
      </c>
      <c r="DK38" s="141">
        <v>2766</v>
      </c>
      <c r="DL38" s="217">
        <v>739</v>
      </c>
      <c r="DM38" s="217">
        <v>739</v>
      </c>
      <c r="DN38" s="212">
        <f t="shared" si="45"/>
        <v>100</v>
      </c>
      <c r="DO38" s="141">
        <v>0</v>
      </c>
      <c r="DP38" s="141">
        <v>0</v>
      </c>
      <c r="DQ38" s="141">
        <v>0</v>
      </c>
      <c r="DR38" s="216">
        <v>0</v>
      </c>
      <c r="DS38" s="149">
        <v>8</v>
      </c>
      <c r="DT38" s="135" t="s">
        <v>70</v>
      </c>
      <c r="DU38" s="141" t="s">
        <v>243</v>
      </c>
      <c r="DV38" s="141">
        <v>33224</v>
      </c>
      <c r="DW38" s="217">
        <v>57537</v>
      </c>
      <c r="DX38" s="217">
        <v>48983</v>
      </c>
      <c r="DY38" s="212">
        <f t="shared" si="46"/>
        <v>85.13304482333108</v>
      </c>
      <c r="DZ38" s="141">
        <v>0</v>
      </c>
      <c r="EA38" s="217">
        <v>459</v>
      </c>
      <c r="EB38" s="217">
        <v>459</v>
      </c>
      <c r="EC38" s="212">
        <f t="shared" si="47"/>
        <v>100</v>
      </c>
      <c r="ED38" s="149">
        <v>8</v>
      </c>
      <c r="EE38" s="135" t="s">
        <v>70</v>
      </c>
      <c r="EF38" s="141" t="s">
        <v>243</v>
      </c>
      <c r="EG38" s="141">
        <v>0</v>
      </c>
      <c r="EH38" s="217">
        <v>0</v>
      </c>
      <c r="EI38" s="217">
        <v>0</v>
      </c>
      <c r="EJ38" s="216">
        <v>0</v>
      </c>
      <c r="EK38" s="142">
        <f t="shared" si="43"/>
        <v>35990</v>
      </c>
      <c r="EL38" s="142">
        <f t="shared" si="43"/>
        <v>58735</v>
      </c>
      <c r="EM38" s="142">
        <f t="shared" si="43"/>
        <v>50181</v>
      </c>
      <c r="EN38" s="212">
        <f t="shared" si="44"/>
        <v>85.43628160381374</v>
      </c>
    </row>
    <row r="39" spans="1:144" ht="12.75">
      <c r="A39" s="305" t="s">
        <v>106</v>
      </c>
      <c r="B39" s="89" t="s">
        <v>107</v>
      </c>
      <c r="C39" s="312">
        <v>31070</v>
      </c>
      <c r="D39" s="312">
        <v>18444</v>
      </c>
      <c r="E39" s="312">
        <v>18444</v>
      </c>
      <c r="F39" s="333">
        <f t="shared" si="14"/>
        <v>100</v>
      </c>
      <c r="G39" s="312">
        <v>0</v>
      </c>
      <c r="H39" s="312">
        <v>0</v>
      </c>
      <c r="I39" s="312">
        <v>0</v>
      </c>
      <c r="J39" s="343">
        <v>0</v>
      </c>
      <c r="K39" s="305" t="s">
        <v>106</v>
      </c>
      <c r="L39" s="89" t="s">
        <v>107</v>
      </c>
      <c r="M39" s="312">
        <v>0</v>
      </c>
      <c r="N39" s="312">
        <v>0</v>
      </c>
      <c r="O39" s="312">
        <v>0</v>
      </c>
      <c r="P39" s="343">
        <v>0</v>
      </c>
      <c r="Q39" s="312">
        <v>0</v>
      </c>
      <c r="R39" s="312">
        <v>0</v>
      </c>
      <c r="S39" s="312">
        <v>0</v>
      </c>
      <c r="T39" s="343">
        <v>0</v>
      </c>
      <c r="U39" s="305" t="s">
        <v>106</v>
      </c>
      <c r="V39" s="89" t="s">
        <v>107</v>
      </c>
      <c r="W39" s="312">
        <v>178738</v>
      </c>
      <c r="X39" s="312">
        <v>101364</v>
      </c>
      <c r="Y39" s="312">
        <v>101364</v>
      </c>
      <c r="Z39" s="333">
        <f t="shared" si="15"/>
        <v>100</v>
      </c>
      <c r="AA39" s="312">
        <v>0</v>
      </c>
      <c r="AB39" s="312">
        <v>0</v>
      </c>
      <c r="AC39" s="339">
        <f t="shared" si="16"/>
        <v>0</v>
      </c>
      <c r="AD39" s="343">
        <v>0</v>
      </c>
      <c r="AE39" s="305" t="s">
        <v>106</v>
      </c>
      <c r="AF39" s="89" t="s">
        <v>107</v>
      </c>
      <c r="AG39" s="339">
        <f t="shared" si="17"/>
        <v>178738</v>
      </c>
      <c r="AH39" s="312">
        <v>101364</v>
      </c>
      <c r="AI39" s="341">
        <f t="shared" si="10"/>
        <v>101364</v>
      </c>
      <c r="AJ39" s="333">
        <f t="shared" si="18"/>
        <v>100</v>
      </c>
      <c r="AK39" s="339">
        <f t="shared" si="19"/>
        <v>0</v>
      </c>
      <c r="AL39" s="339">
        <f t="shared" si="20"/>
        <v>0</v>
      </c>
      <c r="AM39" s="339">
        <f t="shared" si="21"/>
        <v>6976</v>
      </c>
      <c r="AN39" s="343">
        <v>0</v>
      </c>
      <c r="AO39" s="305" t="s">
        <v>106</v>
      </c>
      <c r="AP39" s="89" t="s">
        <v>107</v>
      </c>
      <c r="AQ39" s="339">
        <f t="shared" si="22"/>
        <v>0</v>
      </c>
      <c r="AR39" s="339">
        <f t="shared" si="23"/>
        <v>0</v>
      </c>
      <c r="AS39" s="339">
        <f t="shared" si="24"/>
        <v>0</v>
      </c>
      <c r="AT39" s="343">
        <v>0</v>
      </c>
      <c r="AU39" s="312">
        <v>0</v>
      </c>
      <c r="AV39" s="312">
        <v>0</v>
      </c>
      <c r="AW39" s="312">
        <v>0</v>
      </c>
      <c r="AX39" s="343">
        <v>0</v>
      </c>
      <c r="AY39" s="305" t="s">
        <v>106</v>
      </c>
      <c r="AZ39" s="89" t="s">
        <v>107</v>
      </c>
      <c r="BA39" s="312">
        <v>0</v>
      </c>
      <c r="BB39" s="312">
        <v>0</v>
      </c>
      <c r="BC39" s="312">
        <v>0</v>
      </c>
      <c r="BD39" s="343">
        <v>0</v>
      </c>
      <c r="BE39" s="312">
        <v>0</v>
      </c>
      <c r="BF39" s="312">
        <v>0</v>
      </c>
      <c r="BG39" s="312">
        <v>0</v>
      </c>
      <c r="BH39" s="343">
        <v>0</v>
      </c>
      <c r="BI39" s="305" t="s">
        <v>106</v>
      </c>
      <c r="BJ39" s="89" t="s">
        <v>107</v>
      </c>
      <c r="BK39" s="339">
        <f t="shared" si="25"/>
        <v>0</v>
      </c>
      <c r="BL39" s="339">
        <f t="shared" si="26"/>
        <v>0</v>
      </c>
      <c r="BM39" s="339">
        <f t="shared" si="27"/>
        <v>6976</v>
      </c>
      <c r="BN39" s="373">
        <v>0</v>
      </c>
      <c r="BO39" s="312">
        <v>0</v>
      </c>
      <c r="BP39" s="312">
        <v>0</v>
      </c>
      <c r="BQ39" s="312">
        <v>0</v>
      </c>
      <c r="BR39" s="343">
        <v>0</v>
      </c>
      <c r="BS39" s="305" t="s">
        <v>106</v>
      </c>
      <c r="BT39" s="89" t="s">
        <v>107</v>
      </c>
      <c r="BU39" s="89">
        <v>6976</v>
      </c>
      <c r="BV39" s="312">
        <v>0</v>
      </c>
      <c r="BW39" s="312">
        <v>0</v>
      </c>
      <c r="BX39" s="312">
        <v>0</v>
      </c>
      <c r="BY39" s="343">
        <v>0</v>
      </c>
      <c r="BZ39" s="312">
        <v>0</v>
      </c>
      <c r="CA39" s="312">
        <v>0</v>
      </c>
      <c r="CB39" s="312">
        <v>0</v>
      </c>
      <c r="CC39" s="343">
        <v>0</v>
      </c>
      <c r="CD39" s="305" t="s">
        <v>106</v>
      </c>
      <c r="CE39" s="89" t="s">
        <v>107</v>
      </c>
      <c r="CF39" s="312">
        <v>332</v>
      </c>
      <c r="CG39" s="312">
        <v>7308</v>
      </c>
      <c r="CH39" s="312">
        <v>7308</v>
      </c>
      <c r="CI39" s="333">
        <f t="shared" si="28"/>
        <v>100</v>
      </c>
      <c r="CJ39" s="312">
        <v>0</v>
      </c>
      <c r="CK39" s="312">
        <v>0</v>
      </c>
      <c r="CL39" s="312">
        <v>0</v>
      </c>
      <c r="CM39" s="343">
        <v>0</v>
      </c>
      <c r="CN39" s="305" t="s">
        <v>106</v>
      </c>
      <c r="CO39" s="89" t="s">
        <v>107</v>
      </c>
      <c r="CP39" s="339">
        <f t="shared" si="30"/>
        <v>332</v>
      </c>
      <c r="CQ39" s="339">
        <f t="shared" si="31"/>
        <v>7308</v>
      </c>
      <c r="CR39" s="339">
        <f t="shared" si="32"/>
        <v>7308</v>
      </c>
      <c r="CS39" s="333">
        <f t="shared" si="33"/>
        <v>100</v>
      </c>
      <c r="CT39" s="372">
        <f t="shared" si="4"/>
        <v>210140</v>
      </c>
      <c r="CU39" s="372">
        <f t="shared" si="5"/>
        <v>127116</v>
      </c>
      <c r="CV39" s="372">
        <f t="shared" si="6"/>
        <v>134092</v>
      </c>
      <c r="CW39" s="333">
        <f t="shared" si="34"/>
        <v>105.48790081500361</v>
      </c>
      <c r="CX39" s="305" t="s">
        <v>106</v>
      </c>
      <c r="CY39" s="89" t="s">
        <v>107</v>
      </c>
      <c r="CZ39" s="372">
        <f t="shared" si="7"/>
        <v>210140</v>
      </c>
      <c r="DA39" s="372">
        <f t="shared" si="8"/>
        <v>127116</v>
      </c>
      <c r="DB39" s="372">
        <f t="shared" si="9"/>
        <v>134092</v>
      </c>
      <c r="DC39" s="333">
        <f t="shared" si="35"/>
        <v>105.48790081500361</v>
      </c>
      <c r="DD39" s="372">
        <f t="shared" si="36"/>
        <v>0</v>
      </c>
      <c r="DE39" s="372">
        <f t="shared" si="11"/>
        <v>0</v>
      </c>
      <c r="DF39" s="372">
        <f t="shared" si="12"/>
        <v>0</v>
      </c>
      <c r="DG39" s="343">
        <v>0</v>
      </c>
      <c r="DH39" s="149">
        <v>8</v>
      </c>
      <c r="DI39" s="135" t="s">
        <v>72</v>
      </c>
      <c r="DJ39" s="141" t="s">
        <v>204</v>
      </c>
      <c r="DK39" s="141">
        <v>1830</v>
      </c>
      <c r="DL39" s="217">
        <v>549</v>
      </c>
      <c r="DM39" s="217">
        <v>549</v>
      </c>
      <c r="DN39" s="212">
        <f t="shared" si="45"/>
        <v>100</v>
      </c>
      <c r="DO39" s="141">
        <v>0</v>
      </c>
      <c r="DP39" s="141">
        <v>0</v>
      </c>
      <c r="DQ39" s="141">
        <v>0</v>
      </c>
      <c r="DR39" s="216">
        <v>0</v>
      </c>
      <c r="DS39" s="149">
        <v>8</v>
      </c>
      <c r="DT39" s="135" t="s">
        <v>72</v>
      </c>
      <c r="DU39" s="141" t="s">
        <v>204</v>
      </c>
      <c r="DV39" s="141">
        <v>31054</v>
      </c>
      <c r="DW39" s="217">
        <v>17404</v>
      </c>
      <c r="DX39" s="217">
        <v>17384</v>
      </c>
      <c r="DY39" s="212">
        <f t="shared" si="46"/>
        <v>99.8850838887612</v>
      </c>
      <c r="DZ39" s="141">
        <v>0</v>
      </c>
      <c r="EA39" s="217">
        <v>0</v>
      </c>
      <c r="EB39" s="217">
        <v>20</v>
      </c>
      <c r="EC39" s="216">
        <v>0</v>
      </c>
      <c r="ED39" s="149">
        <v>8</v>
      </c>
      <c r="EE39" s="135" t="s">
        <v>72</v>
      </c>
      <c r="EF39" s="141" t="s">
        <v>204</v>
      </c>
      <c r="EG39" s="141">
        <v>0</v>
      </c>
      <c r="EH39" s="217">
        <v>20</v>
      </c>
      <c r="EI39" s="217">
        <v>20</v>
      </c>
      <c r="EJ39" s="212">
        <f t="shared" si="48"/>
        <v>100</v>
      </c>
      <c r="EK39" s="142">
        <f t="shared" si="43"/>
        <v>32884</v>
      </c>
      <c r="EL39" s="142">
        <f t="shared" si="43"/>
        <v>17973</v>
      </c>
      <c r="EM39" s="142">
        <f t="shared" si="43"/>
        <v>17973</v>
      </c>
      <c r="EN39" s="212">
        <f t="shared" si="44"/>
        <v>100</v>
      </c>
    </row>
    <row r="40" spans="1:144" ht="12.75">
      <c r="A40" s="305" t="s">
        <v>108</v>
      </c>
      <c r="B40" s="89" t="s">
        <v>109</v>
      </c>
      <c r="C40" s="312">
        <v>12396</v>
      </c>
      <c r="D40" s="312">
        <v>16123</v>
      </c>
      <c r="E40" s="312">
        <v>16123</v>
      </c>
      <c r="F40" s="333">
        <f t="shared" si="14"/>
        <v>100</v>
      </c>
      <c r="G40" s="312">
        <v>0</v>
      </c>
      <c r="H40" s="312">
        <v>34</v>
      </c>
      <c r="I40" s="312">
        <v>34</v>
      </c>
      <c r="J40" s="333">
        <f>I40/H40*100</f>
        <v>100</v>
      </c>
      <c r="K40" s="305" t="s">
        <v>108</v>
      </c>
      <c r="L40" s="89" t="s">
        <v>109</v>
      </c>
      <c r="M40" s="312">
        <v>0</v>
      </c>
      <c r="N40" s="312">
        <v>32</v>
      </c>
      <c r="O40" s="312">
        <v>32</v>
      </c>
      <c r="P40" s="333">
        <f>O40/N40*100</f>
        <v>100</v>
      </c>
      <c r="Q40" s="312">
        <v>0</v>
      </c>
      <c r="R40" s="312">
        <v>0</v>
      </c>
      <c r="S40" s="312">
        <v>0</v>
      </c>
      <c r="T40" s="343">
        <v>0</v>
      </c>
      <c r="U40" s="305" t="s">
        <v>108</v>
      </c>
      <c r="V40" s="89" t="s">
        <v>109</v>
      </c>
      <c r="W40" s="312">
        <v>136413</v>
      </c>
      <c r="X40" s="312">
        <v>163138</v>
      </c>
      <c r="Y40" s="312">
        <v>156158</v>
      </c>
      <c r="Z40" s="333">
        <f t="shared" si="15"/>
        <v>95.72141377238901</v>
      </c>
      <c r="AA40" s="312">
        <v>0</v>
      </c>
      <c r="AB40" s="312">
        <v>2725</v>
      </c>
      <c r="AC40" s="339">
        <f t="shared" si="16"/>
        <v>2725</v>
      </c>
      <c r="AD40" s="333">
        <f t="shared" si="40"/>
        <v>100</v>
      </c>
      <c r="AE40" s="305" t="s">
        <v>108</v>
      </c>
      <c r="AF40" s="89" t="s">
        <v>109</v>
      </c>
      <c r="AG40" s="339">
        <f t="shared" si="17"/>
        <v>136413</v>
      </c>
      <c r="AH40" s="312">
        <v>160413</v>
      </c>
      <c r="AI40" s="341">
        <f t="shared" si="10"/>
        <v>153433</v>
      </c>
      <c r="AJ40" s="333">
        <f t="shared" si="18"/>
        <v>95.64873171127029</v>
      </c>
      <c r="AK40" s="339">
        <f t="shared" si="19"/>
        <v>0</v>
      </c>
      <c r="AL40" s="339">
        <f t="shared" si="20"/>
        <v>25</v>
      </c>
      <c r="AM40" s="339">
        <f t="shared" si="21"/>
        <v>3006</v>
      </c>
      <c r="AN40" s="373">
        <f t="shared" si="38"/>
        <v>12024</v>
      </c>
      <c r="AO40" s="305" t="s">
        <v>108</v>
      </c>
      <c r="AP40" s="89" t="s">
        <v>109</v>
      </c>
      <c r="AQ40" s="339">
        <f t="shared" si="22"/>
        <v>0</v>
      </c>
      <c r="AR40" s="339">
        <f t="shared" si="23"/>
        <v>0</v>
      </c>
      <c r="AS40" s="339">
        <f t="shared" si="24"/>
        <v>0</v>
      </c>
      <c r="AT40" s="343">
        <v>0</v>
      </c>
      <c r="AU40" s="312">
        <v>0</v>
      </c>
      <c r="AV40" s="312">
        <v>0</v>
      </c>
      <c r="AW40" s="312">
        <v>0</v>
      </c>
      <c r="AX40" s="343">
        <v>0</v>
      </c>
      <c r="AY40" s="305" t="s">
        <v>108</v>
      </c>
      <c r="AZ40" s="89" t="s">
        <v>109</v>
      </c>
      <c r="BA40" s="312">
        <v>0</v>
      </c>
      <c r="BB40" s="312">
        <v>0</v>
      </c>
      <c r="BC40" s="312">
        <v>0</v>
      </c>
      <c r="BD40" s="343">
        <v>0</v>
      </c>
      <c r="BE40" s="312">
        <v>0</v>
      </c>
      <c r="BF40" s="312">
        <v>0</v>
      </c>
      <c r="BG40" s="312">
        <v>0</v>
      </c>
      <c r="BH40" s="343">
        <v>0</v>
      </c>
      <c r="BI40" s="305" t="s">
        <v>108</v>
      </c>
      <c r="BJ40" s="89" t="s">
        <v>109</v>
      </c>
      <c r="BK40" s="339">
        <f t="shared" si="25"/>
        <v>0</v>
      </c>
      <c r="BL40" s="339">
        <f t="shared" si="26"/>
        <v>25</v>
      </c>
      <c r="BM40" s="339">
        <f t="shared" si="27"/>
        <v>3006</v>
      </c>
      <c r="BN40" s="373">
        <f t="shared" si="51"/>
        <v>12024</v>
      </c>
      <c r="BO40" s="312">
        <v>0</v>
      </c>
      <c r="BP40" s="312">
        <v>0</v>
      </c>
      <c r="BQ40" s="312">
        <v>0</v>
      </c>
      <c r="BR40" s="343">
        <v>0</v>
      </c>
      <c r="BS40" s="305" t="s">
        <v>108</v>
      </c>
      <c r="BT40" s="89" t="s">
        <v>109</v>
      </c>
      <c r="BU40" s="89">
        <v>2981</v>
      </c>
      <c r="BV40" s="312">
        <v>0</v>
      </c>
      <c r="BW40" s="312">
        <v>25</v>
      </c>
      <c r="BX40" s="312">
        <v>25</v>
      </c>
      <c r="BY40" s="333">
        <f t="shared" si="52"/>
        <v>100</v>
      </c>
      <c r="BZ40" s="312">
        <v>0</v>
      </c>
      <c r="CA40" s="312">
        <v>0</v>
      </c>
      <c r="CB40" s="312">
        <v>0</v>
      </c>
      <c r="CC40" s="343">
        <v>0</v>
      </c>
      <c r="CD40" s="305" t="s">
        <v>108</v>
      </c>
      <c r="CE40" s="89" t="s">
        <v>109</v>
      </c>
      <c r="CF40" s="312">
        <v>283</v>
      </c>
      <c r="CG40" s="312">
        <v>3264</v>
      </c>
      <c r="CH40" s="312">
        <v>3264</v>
      </c>
      <c r="CI40" s="333">
        <f t="shared" si="28"/>
        <v>100</v>
      </c>
      <c r="CJ40" s="312">
        <v>0</v>
      </c>
      <c r="CK40" s="312">
        <v>638</v>
      </c>
      <c r="CL40" s="312">
        <v>638</v>
      </c>
      <c r="CM40" s="333">
        <f t="shared" si="29"/>
        <v>100</v>
      </c>
      <c r="CN40" s="305" t="s">
        <v>108</v>
      </c>
      <c r="CO40" s="89" t="s">
        <v>109</v>
      </c>
      <c r="CP40" s="339">
        <f t="shared" si="30"/>
        <v>283</v>
      </c>
      <c r="CQ40" s="339">
        <f t="shared" si="31"/>
        <v>2626</v>
      </c>
      <c r="CR40" s="339">
        <f t="shared" si="32"/>
        <v>2626</v>
      </c>
      <c r="CS40" s="333">
        <f t="shared" si="33"/>
        <v>100</v>
      </c>
      <c r="CT40" s="372">
        <f t="shared" si="4"/>
        <v>149092</v>
      </c>
      <c r="CU40" s="372">
        <f t="shared" si="5"/>
        <v>182550</v>
      </c>
      <c r="CV40" s="372">
        <f t="shared" si="6"/>
        <v>178551</v>
      </c>
      <c r="CW40" s="333">
        <f t="shared" si="34"/>
        <v>97.80936729663105</v>
      </c>
      <c r="CX40" s="305" t="s">
        <v>108</v>
      </c>
      <c r="CY40" s="89" t="s">
        <v>109</v>
      </c>
      <c r="CZ40" s="372">
        <f t="shared" si="7"/>
        <v>149092</v>
      </c>
      <c r="DA40" s="372">
        <f t="shared" si="8"/>
        <v>179121</v>
      </c>
      <c r="DB40" s="372">
        <f t="shared" si="9"/>
        <v>175122</v>
      </c>
      <c r="DC40" s="333">
        <f t="shared" si="35"/>
        <v>97.76743095449444</v>
      </c>
      <c r="DD40" s="372">
        <f t="shared" si="36"/>
        <v>0</v>
      </c>
      <c r="DE40" s="372">
        <f t="shared" si="11"/>
        <v>3429</v>
      </c>
      <c r="DF40" s="372">
        <f t="shared" si="12"/>
        <v>3429</v>
      </c>
      <c r="DG40" s="333">
        <f t="shared" si="37"/>
        <v>100</v>
      </c>
      <c r="DH40" s="149">
        <v>8</v>
      </c>
      <c r="DI40" s="135" t="s">
        <v>74</v>
      </c>
      <c r="DJ40" s="141" t="s">
        <v>205</v>
      </c>
      <c r="DK40" s="141">
        <v>2210</v>
      </c>
      <c r="DL40" s="217">
        <v>357</v>
      </c>
      <c r="DM40" s="217">
        <v>357</v>
      </c>
      <c r="DN40" s="212">
        <f t="shared" si="45"/>
        <v>100</v>
      </c>
      <c r="DO40" s="141">
        <v>0</v>
      </c>
      <c r="DP40" s="141">
        <v>0</v>
      </c>
      <c r="DQ40" s="141">
        <v>0</v>
      </c>
      <c r="DR40" s="216">
        <v>0</v>
      </c>
      <c r="DS40" s="149">
        <v>8</v>
      </c>
      <c r="DT40" s="135" t="s">
        <v>74</v>
      </c>
      <c r="DU40" s="141" t="s">
        <v>205</v>
      </c>
      <c r="DV40" s="141">
        <v>43530</v>
      </c>
      <c r="DW40" s="217">
        <v>43986</v>
      </c>
      <c r="DX40" s="217">
        <v>39493</v>
      </c>
      <c r="DY40" s="212">
        <f t="shared" si="46"/>
        <v>89.78538625926431</v>
      </c>
      <c r="DZ40" s="141">
        <v>0</v>
      </c>
      <c r="EA40" s="217">
        <v>1020</v>
      </c>
      <c r="EB40" s="217">
        <v>1679</v>
      </c>
      <c r="EC40" s="212">
        <f t="shared" si="47"/>
        <v>164.6078431372549</v>
      </c>
      <c r="ED40" s="149">
        <v>8</v>
      </c>
      <c r="EE40" s="135" t="s">
        <v>74</v>
      </c>
      <c r="EF40" s="141" t="s">
        <v>205</v>
      </c>
      <c r="EG40" s="141">
        <v>0</v>
      </c>
      <c r="EH40" s="217">
        <v>659</v>
      </c>
      <c r="EI40" s="217">
        <v>659</v>
      </c>
      <c r="EJ40" s="212">
        <f t="shared" si="48"/>
        <v>100</v>
      </c>
      <c r="EK40" s="142">
        <f t="shared" si="43"/>
        <v>45740</v>
      </c>
      <c r="EL40" s="142">
        <f t="shared" si="43"/>
        <v>46022</v>
      </c>
      <c r="EM40" s="142">
        <f t="shared" si="43"/>
        <v>42188</v>
      </c>
      <c r="EN40" s="212">
        <f t="shared" si="44"/>
        <v>91.6692016861501</v>
      </c>
    </row>
    <row r="41" spans="1:144" ht="12.75">
      <c r="A41" s="344" t="s">
        <v>110</v>
      </c>
      <c r="B41" s="345" t="s">
        <v>111</v>
      </c>
      <c r="C41" s="349">
        <v>8470</v>
      </c>
      <c r="D41" s="349">
        <v>10551</v>
      </c>
      <c r="E41" s="349">
        <v>10551</v>
      </c>
      <c r="F41" s="350">
        <f t="shared" si="14"/>
        <v>100</v>
      </c>
      <c r="G41" s="349">
        <v>0</v>
      </c>
      <c r="H41" s="349">
        <v>0</v>
      </c>
      <c r="I41" s="349">
        <v>0</v>
      </c>
      <c r="J41" s="358">
        <v>0</v>
      </c>
      <c r="K41" s="344" t="s">
        <v>110</v>
      </c>
      <c r="L41" s="345" t="s">
        <v>111</v>
      </c>
      <c r="M41" s="349">
        <v>0</v>
      </c>
      <c r="N41" s="349">
        <v>0</v>
      </c>
      <c r="O41" s="349">
        <v>0</v>
      </c>
      <c r="P41" s="358">
        <v>0</v>
      </c>
      <c r="Q41" s="349">
        <v>0</v>
      </c>
      <c r="R41" s="349">
        <v>0</v>
      </c>
      <c r="S41" s="349">
        <v>0</v>
      </c>
      <c r="T41" s="358">
        <v>0</v>
      </c>
      <c r="U41" s="344" t="s">
        <v>110</v>
      </c>
      <c r="V41" s="345" t="s">
        <v>111</v>
      </c>
      <c r="W41" s="349">
        <v>106249</v>
      </c>
      <c r="X41" s="349">
        <v>112295</v>
      </c>
      <c r="Y41" s="349">
        <v>105176</v>
      </c>
      <c r="Z41" s="350">
        <f t="shared" si="15"/>
        <v>93.66044792733426</v>
      </c>
      <c r="AA41" s="349">
        <v>250</v>
      </c>
      <c r="AB41" s="349">
        <v>1344</v>
      </c>
      <c r="AC41" s="355">
        <f t="shared" si="16"/>
        <v>1344</v>
      </c>
      <c r="AD41" s="350">
        <f>AC41/AB41*100</f>
        <v>100</v>
      </c>
      <c r="AE41" s="344" t="s">
        <v>110</v>
      </c>
      <c r="AF41" s="345" t="s">
        <v>111</v>
      </c>
      <c r="AG41" s="355">
        <f t="shared" si="17"/>
        <v>105999</v>
      </c>
      <c r="AH41" s="349">
        <v>110951</v>
      </c>
      <c r="AI41" s="357">
        <f t="shared" si="10"/>
        <v>103832</v>
      </c>
      <c r="AJ41" s="350">
        <f t="shared" si="18"/>
        <v>93.58365404547953</v>
      </c>
      <c r="AK41" s="355">
        <f t="shared" si="19"/>
        <v>500</v>
      </c>
      <c r="AL41" s="355">
        <f t="shared" si="20"/>
        <v>1290</v>
      </c>
      <c r="AM41" s="355">
        <f t="shared" si="21"/>
        <v>5014</v>
      </c>
      <c r="AN41" s="350">
        <f t="shared" si="38"/>
        <v>388.6821705426357</v>
      </c>
      <c r="AO41" s="344" t="s">
        <v>110</v>
      </c>
      <c r="AP41" s="345" t="s">
        <v>111</v>
      </c>
      <c r="AQ41" s="355">
        <f t="shared" si="22"/>
        <v>0</v>
      </c>
      <c r="AR41" s="355">
        <f t="shared" si="23"/>
        <v>0</v>
      </c>
      <c r="AS41" s="355">
        <f t="shared" si="24"/>
        <v>0</v>
      </c>
      <c r="AT41" s="358">
        <v>0</v>
      </c>
      <c r="AU41" s="349">
        <v>0</v>
      </c>
      <c r="AV41" s="349">
        <v>0</v>
      </c>
      <c r="AW41" s="349">
        <v>0</v>
      </c>
      <c r="AX41" s="358">
        <v>0</v>
      </c>
      <c r="AY41" s="344" t="s">
        <v>110</v>
      </c>
      <c r="AZ41" s="345" t="s">
        <v>111</v>
      </c>
      <c r="BA41" s="349">
        <v>0</v>
      </c>
      <c r="BB41" s="349">
        <v>0</v>
      </c>
      <c r="BC41" s="349">
        <v>0</v>
      </c>
      <c r="BD41" s="358">
        <v>0</v>
      </c>
      <c r="BE41" s="349">
        <v>0</v>
      </c>
      <c r="BF41" s="349">
        <v>0</v>
      </c>
      <c r="BG41" s="349">
        <v>0</v>
      </c>
      <c r="BH41" s="358">
        <v>0</v>
      </c>
      <c r="BI41" s="344" t="s">
        <v>110</v>
      </c>
      <c r="BJ41" s="345" t="s">
        <v>111</v>
      </c>
      <c r="BK41" s="355">
        <f t="shared" si="25"/>
        <v>500</v>
      </c>
      <c r="BL41" s="355">
        <f t="shared" si="26"/>
        <v>1290</v>
      </c>
      <c r="BM41" s="355">
        <f t="shared" si="27"/>
        <v>5014</v>
      </c>
      <c r="BN41" s="350">
        <f>BM41/BL41*100</f>
        <v>388.6821705426357</v>
      </c>
      <c r="BO41" s="349">
        <v>0</v>
      </c>
      <c r="BP41" s="349">
        <v>0</v>
      </c>
      <c r="BQ41" s="349">
        <v>0</v>
      </c>
      <c r="BR41" s="358">
        <v>0</v>
      </c>
      <c r="BS41" s="344" t="s">
        <v>110</v>
      </c>
      <c r="BT41" s="345" t="s">
        <v>111</v>
      </c>
      <c r="BU41" s="345">
        <v>3724</v>
      </c>
      <c r="BV41" s="349">
        <v>500</v>
      </c>
      <c r="BW41" s="349">
        <v>1290</v>
      </c>
      <c r="BX41" s="349">
        <v>1290</v>
      </c>
      <c r="BY41" s="350">
        <f>BX41/BW41*100</f>
        <v>100</v>
      </c>
      <c r="BZ41" s="349">
        <v>0</v>
      </c>
      <c r="CA41" s="349">
        <v>0</v>
      </c>
      <c r="CB41" s="349">
        <v>0</v>
      </c>
      <c r="CC41" s="358">
        <v>0</v>
      </c>
      <c r="CD41" s="344" t="s">
        <v>110</v>
      </c>
      <c r="CE41" s="345" t="s">
        <v>111</v>
      </c>
      <c r="CF41" s="349">
        <v>1168</v>
      </c>
      <c r="CG41" s="349">
        <v>4892</v>
      </c>
      <c r="CH41" s="349">
        <v>4892</v>
      </c>
      <c r="CI41" s="350">
        <f t="shared" si="28"/>
        <v>100</v>
      </c>
      <c r="CJ41" s="349">
        <v>0</v>
      </c>
      <c r="CK41" s="349">
        <v>112</v>
      </c>
      <c r="CL41" s="349">
        <v>112</v>
      </c>
      <c r="CM41" s="350">
        <f t="shared" si="29"/>
        <v>100</v>
      </c>
      <c r="CN41" s="344" t="s">
        <v>110</v>
      </c>
      <c r="CO41" s="345" t="s">
        <v>111</v>
      </c>
      <c r="CP41" s="355">
        <f t="shared" si="30"/>
        <v>1168</v>
      </c>
      <c r="CQ41" s="355">
        <f t="shared" si="31"/>
        <v>4780</v>
      </c>
      <c r="CR41" s="355">
        <f t="shared" si="32"/>
        <v>4780</v>
      </c>
      <c r="CS41" s="350">
        <f t="shared" si="33"/>
        <v>100</v>
      </c>
      <c r="CT41" s="374">
        <f t="shared" si="4"/>
        <v>116387</v>
      </c>
      <c r="CU41" s="374">
        <f t="shared" si="5"/>
        <v>129028</v>
      </c>
      <c r="CV41" s="374">
        <f t="shared" si="6"/>
        <v>125633</v>
      </c>
      <c r="CW41" s="350">
        <f t="shared" si="34"/>
        <v>97.36878817000961</v>
      </c>
      <c r="CX41" s="344" t="s">
        <v>110</v>
      </c>
      <c r="CY41" s="345" t="s">
        <v>111</v>
      </c>
      <c r="CZ41" s="374">
        <f t="shared" si="7"/>
        <v>116137</v>
      </c>
      <c r="DA41" s="374">
        <f t="shared" si="8"/>
        <v>127572</v>
      </c>
      <c r="DB41" s="374">
        <f t="shared" si="9"/>
        <v>124177</v>
      </c>
      <c r="DC41" s="350">
        <f t="shared" si="35"/>
        <v>97.33875772113004</v>
      </c>
      <c r="DD41" s="374">
        <f t="shared" si="36"/>
        <v>250</v>
      </c>
      <c r="DE41" s="374">
        <f t="shared" si="11"/>
        <v>1456</v>
      </c>
      <c r="DF41" s="374">
        <f t="shared" si="12"/>
        <v>1456</v>
      </c>
      <c r="DG41" s="350">
        <f t="shared" si="37"/>
        <v>100</v>
      </c>
      <c r="DH41" s="149">
        <v>8</v>
      </c>
      <c r="DI41" s="135" t="s">
        <v>76</v>
      </c>
      <c r="DJ41" s="141" t="s">
        <v>206</v>
      </c>
      <c r="DK41" s="141">
        <v>6583</v>
      </c>
      <c r="DL41" s="217">
        <v>1977</v>
      </c>
      <c r="DM41" s="217">
        <v>1977</v>
      </c>
      <c r="DN41" s="212">
        <f t="shared" si="45"/>
        <v>100</v>
      </c>
      <c r="DO41" s="141">
        <v>0</v>
      </c>
      <c r="DP41" s="141">
        <v>0</v>
      </c>
      <c r="DQ41" s="141">
        <v>0</v>
      </c>
      <c r="DR41" s="216">
        <v>0</v>
      </c>
      <c r="DS41" s="149">
        <v>8</v>
      </c>
      <c r="DT41" s="135" t="s">
        <v>76</v>
      </c>
      <c r="DU41" s="141" t="s">
        <v>206</v>
      </c>
      <c r="DV41" s="141">
        <v>70795</v>
      </c>
      <c r="DW41" s="217">
        <v>68358</v>
      </c>
      <c r="DX41" s="217">
        <v>60254</v>
      </c>
      <c r="DY41" s="212">
        <f t="shared" si="46"/>
        <v>88.14476725474707</v>
      </c>
      <c r="DZ41" s="141">
        <v>0</v>
      </c>
      <c r="EA41" s="217">
        <v>417</v>
      </c>
      <c r="EB41" s="217">
        <v>1003</v>
      </c>
      <c r="EC41" s="212">
        <f t="shared" si="47"/>
        <v>240.52757793764988</v>
      </c>
      <c r="ED41" s="149">
        <v>8</v>
      </c>
      <c r="EE41" s="135" t="s">
        <v>76</v>
      </c>
      <c r="EF41" s="141" t="s">
        <v>206</v>
      </c>
      <c r="EG41" s="141">
        <v>0</v>
      </c>
      <c r="EH41" s="217">
        <v>586</v>
      </c>
      <c r="EI41" s="217">
        <v>586</v>
      </c>
      <c r="EJ41" s="212">
        <f t="shared" si="48"/>
        <v>100</v>
      </c>
      <c r="EK41" s="142">
        <f t="shared" si="43"/>
        <v>77378</v>
      </c>
      <c r="EL41" s="142">
        <f t="shared" si="43"/>
        <v>71338</v>
      </c>
      <c r="EM41" s="142">
        <f t="shared" si="43"/>
        <v>63820</v>
      </c>
      <c r="EN41" s="212">
        <f t="shared" si="44"/>
        <v>89.46143710224564</v>
      </c>
    </row>
    <row r="42" spans="1:144" ht="12.75">
      <c r="A42" s="344" t="s">
        <v>112</v>
      </c>
      <c r="B42" s="345" t="s">
        <v>5</v>
      </c>
      <c r="C42" s="349">
        <v>106500</v>
      </c>
      <c r="D42" s="349">
        <v>104086</v>
      </c>
      <c r="E42" s="349">
        <v>104087</v>
      </c>
      <c r="F42" s="350">
        <f t="shared" si="14"/>
        <v>100.00096074400015</v>
      </c>
      <c r="G42" s="349">
        <v>0</v>
      </c>
      <c r="H42" s="349">
        <v>0</v>
      </c>
      <c r="I42" s="349">
        <v>0</v>
      </c>
      <c r="J42" s="358">
        <v>0</v>
      </c>
      <c r="K42" s="344" t="s">
        <v>112</v>
      </c>
      <c r="L42" s="345" t="s">
        <v>5</v>
      </c>
      <c r="M42" s="349">
        <v>0</v>
      </c>
      <c r="N42" s="349">
        <v>0</v>
      </c>
      <c r="O42" s="349">
        <v>0</v>
      </c>
      <c r="P42" s="358">
        <v>0</v>
      </c>
      <c r="Q42" s="349">
        <v>0</v>
      </c>
      <c r="R42" s="349">
        <v>0</v>
      </c>
      <c r="S42" s="349">
        <v>0</v>
      </c>
      <c r="T42" s="358">
        <v>0</v>
      </c>
      <c r="U42" s="344" t="s">
        <v>112</v>
      </c>
      <c r="V42" s="345" t="s">
        <v>5</v>
      </c>
      <c r="W42" s="349">
        <v>551677</v>
      </c>
      <c r="X42" s="349">
        <v>552799</v>
      </c>
      <c r="Y42" s="349">
        <v>555798</v>
      </c>
      <c r="Z42" s="350">
        <f t="shared" si="15"/>
        <v>100.54251183522402</v>
      </c>
      <c r="AA42" s="349">
        <v>0</v>
      </c>
      <c r="AB42" s="349">
        <v>5847</v>
      </c>
      <c r="AC42" s="355">
        <f t="shared" si="16"/>
        <v>5847</v>
      </c>
      <c r="AD42" s="350">
        <f>AC42/AB42*100</f>
        <v>100</v>
      </c>
      <c r="AE42" s="344" t="s">
        <v>112</v>
      </c>
      <c r="AF42" s="345" t="s">
        <v>5</v>
      </c>
      <c r="AG42" s="355">
        <f t="shared" si="17"/>
        <v>551677</v>
      </c>
      <c r="AH42" s="349">
        <v>546952</v>
      </c>
      <c r="AI42" s="357">
        <f t="shared" si="10"/>
        <v>549951</v>
      </c>
      <c r="AJ42" s="350">
        <f t="shared" si="18"/>
        <v>100.54831136918779</v>
      </c>
      <c r="AK42" s="355">
        <f t="shared" si="19"/>
        <v>0</v>
      </c>
      <c r="AL42" s="355">
        <f t="shared" si="20"/>
        <v>3406</v>
      </c>
      <c r="AM42" s="355">
        <f t="shared" si="21"/>
        <v>3512</v>
      </c>
      <c r="AN42" s="350">
        <f t="shared" si="38"/>
        <v>103.11215502055198</v>
      </c>
      <c r="AO42" s="344" t="s">
        <v>112</v>
      </c>
      <c r="AP42" s="345" t="s">
        <v>5</v>
      </c>
      <c r="AQ42" s="355">
        <f t="shared" si="22"/>
        <v>0</v>
      </c>
      <c r="AR42" s="355">
        <f t="shared" si="23"/>
        <v>0</v>
      </c>
      <c r="AS42" s="355">
        <f t="shared" si="24"/>
        <v>0</v>
      </c>
      <c r="AT42" s="358">
        <v>0</v>
      </c>
      <c r="AU42" s="349">
        <v>0</v>
      </c>
      <c r="AV42" s="349">
        <v>0</v>
      </c>
      <c r="AW42" s="349">
        <v>0</v>
      </c>
      <c r="AX42" s="358">
        <v>0</v>
      </c>
      <c r="AY42" s="344" t="s">
        <v>112</v>
      </c>
      <c r="AZ42" s="345" t="s">
        <v>5</v>
      </c>
      <c r="BA42" s="349">
        <v>0</v>
      </c>
      <c r="BB42" s="349">
        <v>0</v>
      </c>
      <c r="BC42" s="349">
        <v>0</v>
      </c>
      <c r="BD42" s="358">
        <v>0</v>
      </c>
      <c r="BE42" s="349">
        <v>0</v>
      </c>
      <c r="BF42" s="349">
        <v>0</v>
      </c>
      <c r="BG42" s="349">
        <v>0</v>
      </c>
      <c r="BH42" s="358">
        <v>0</v>
      </c>
      <c r="BI42" s="344" t="s">
        <v>112</v>
      </c>
      <c r="BJ42" s="345" t="s">
        <v>5</v>
      </c>
      <c r="BK42" s="355">
        <f t="shared" si="25"/>
        <v>0</v>
      </c>
      <c r="BL42" s="355">
        <f t="shared" si="26"/>
        <v>3406</v>
      </c>
      <c r="BM42" s="355">
        <f t="shared" si="27"/>
        <v>3512</v>
      </c>
      <c r="BN42" s="350">
        <f>BM42/BL42*100</f>
        <v>103.11215502055198</v>
      </c>
      <c r="BO42" s="349">
        <v>0</v>
      </c>
      <c r="BP42" s="349">
        <v>0</v>
      </c>
      <c r="BQ42" s="349">
        <v>0</v>
      </c>
      <c r="BR42" s="358">
        <v>0</v>
      </c>
      <c r="BS42" s="344" t="s">
        <v>112</v>
      </c>
      <c r="BT42" s="345" t="s">
        <v>5</v>
      </c>
      <c r="BU42" s="345">
        <v>106</v>
      </c>
      <c r="BV42" s="349">
        <v>0</v>
      </c>
      <c r="BW42" s="349">
        <v>3406</v>
      </c>
      <c r="BX42" s="349">
        <v>3406</v>
      </c>
      <c r="BY42" s="350">
        <f>BX42/BW42*100</f>
        <v>100</v>
      </c>
      <c r="BZ42" s="349">
        <v>0</v>
      </c>
      <c r="CA42" s="349">
        <v>0</v>
      </c>
      <c r="CB42" s="349">
        <v>0</v>
      </c>
      <c r="CC42" s="358">
        <v>0</v>
      </c>
      <c r="CD42" s="344" t="s">
        <v>112</v>
      </c>
      <c r="CE42" s="345" t="s">
        <v>5</v>
      </c>
      <c r="CF42" s="349">
        <v>0</v>
      </c>
      <c r="CG42" s="349">
        <v>6859</v>
      </c>
      <c r="CH42" s="349">
        <v>6859</v>
      </c>
      <c r="CI42" s="350">
        <f t="shared" si="28"/>
        <v>100</v>
      </c>
      <c r="CJ42" s="349">
        <v>0</v>
      </c>
      <c r="CK42" s="349">
        <v>0</v>
      </c>
      <c r="CL42" s="349">
        <v>0</v>
      </c>
      <c r="CM42" s="358">
        <v>0</v>
      </c>
      <c r="CN42" s="344" t="s">
        <v>112</v>
      </c>
      <c r="CO42" s="345" t="s">
        <v>5</v>
      </c>
      <c r="CP42" s="355">
        <f t="shared" si="30"/>
        <v>0</v>
      </c>
      <c r="CQ42" s="355">
        <f t="shared" si="31"/>
        <v>6859</v>
      </c>
      <c r="CR42" s="355">
        <f t="shared" si="32"/>
        <v>6859</v>
      </c>
      <c r="CS42" s="350">
        <f t="shared" si="33"/>
        <v>100</v>
      </c>
      <c r="CT42" s="374">
        <f t="shared" si="4"/>
        <v>658177</v>
      </c>
      <c r="CU42" s="374">
        <f t="shared" si="5"/>
        <v>667150</v>
      </c>
      <c r="CV42" s="374">
        <f t="shared" si="6"/>
        <v>670256</v>
      </c>
      <c r="CW42" s="350">
        <f t="shared" si="34"/>
        <v>100.46556246721127</v>
      </c>
      <c r="CX42" s="344" t="s">
        <v>112</v>
      </c>
      <c r="CY42" s="345" t="s">
        <v>5</v>
      </c>
      <c r="CZ42" s="374">
        <f t="shared" si="7"/>
        <v>658177</v>
      </c>
      <c r="DA42" s="374">
        <f t="shared" si="8"/>
        <v>661303</v>
      </c>
      <c r="DB42" s="374">
        <f t="shared" si="9"/>
        <v>664409</v>
      </c>
      <c r="DC42" s="350">
        <f t="shared" si="35"/>
        <v>100.46967880079177</v>
      </c>
      <c r="DD42" s="374">
        <f t="shared" si="36"/>
        <v>0</v>
      </c>
      <c r="DE42" s="374">
        <f t="shared" si="11"/>
        <v>5847</v>
      </c>
      <c r="DF42" s="374">
        <f t="shared" si="12"/>
        <v>5847</v>
      </c>
      <c r="DG42" s="350">
        <f t="shared" si="37"/>
        <v>100</v>
      </c>
      <c r="DH42" s="149"/>
      <c r="DI42" s="135"/>
      <c r="DJ42" s="141"/>
      <c r="DK42" s="141"/>
      <c r="DL42" s="141"/>
      <c r="DM42" s="141"/>
      <c r="DN42" s="141"/>
      <c r="DO42" s="141"/>
      <c r="DP42" s="141"/>
      <c r="DQ42" s="141"/>
      <c r="DR42" s="141"/>
      <c r="DS42" s="149"/>
      <c r="DT42" s="135"/>
      <c r="DU42" s="141"/>
      <c r="DV42" s="141"/>
      <c r="DW42" s="141"/>
      <c r="DX42" s="141"/>
      <c r="DY42" s="141"/>
      <c r="DZ42" s="141"/>
      <c r="EA42" s="141"/>
      <c r="EB42" s="141"/>
      <c r="EC42" s="141"/>
      <c r="ED42" s="149"/>
      <c r="EE42" s="135"/>
      <c r="EF42" s="141"/>
      <c r="EG42" s="141"/>
      <c r="EH42" s="141"/>
      <c r="EI42" s="141"/>
      <c r="EJ42" s="141"/>
      <c r="EK42" s="141"/>
      <c r="EL42" s="141"/>
      <c r="EM42" s="141"/>
      <c r="EN42" s="141"/>
    </row>
    <row r="43" spans="1:144" ht="12.75">
      <c r="A43" s="344" t="s">
        <v>114</v>
      </c>
      <c r="B43" s="345" t="s">
        <v>115</v>
      </c>
      <c r="C43" s="349">
        <v>16290</v>
      </c>
      <c r="D43" s="349">
        <v>33292</v>
      </c>
      <c r="E43" s="349">
        <v>33294</v>
      </c>
      <c r="F43" s="350">
        <f t="shared" si="14"/>
        <v>100.00600744923705</v>
      </c>
      <c r="G43" s="349">
        <v>0</v>
      </c>
      <c r="H43" s="349">
        <v>0</v>
      </c>
      <c r="I43" s="349">
        <v>0</v>
      </c>
      <c r="J43" s="358">
        <v>0</v>
      </c>
      <c r="K43" s="344" t="s">
        <v>114</v>
      </c>
      <c r="L43" s="345" t="s">
        <v>115</v>
      </c>
      <c r="M43" s="349">
        <v>0</v>
      </c>
      <c r="N43" s="349">
        <v>0</v>
      </c>
      <c r="O43" s="349">
        <v>0</v>
      </c>
      <c r="P43" s="358">
        <v>0</v>
      </c>
      <c r="Q43" s="349">
        <v>0</v>
      </c>
      <c r="R43" s="349">
        <v>0</v>
      </c>
      <c r="S43" s="349">
        <v>0</v>
      </c>
      <c r="T43" s="358">
        <v>0</v>
      </c>
      <c r="U43" s="344" t="s">
        <v>114</v>
      </c>
      <c r="V43" s="345" t="s">
        <v>115</v>
      </c>
      <c r="W43" s="349">
        <v>123383</v>
      </c>
      <c r="X43" s="349">
        <v>140972</v>
      </c>
      <c r="Y43" s="349">
        <v>136913</v>
      </c>
      <c r="Z43" s="350">
        <f t="shared" si="15"/>
        <v>97.12070482081549</v>
      </c>
      <c r="AA43" s="349">
        <v>0</v>
      </c>
      <c r="AB43" s="349">
        <v>6264</v>
      </c>
      <c r="AC43" s="355">
        <f t="shared" si="16"/>
        <v>6264</v>
      </c>
      <c r="AD43" s="350">
        <f>AC43/AB43*100</f>
        <v>100</v>
      </c>
      <c r="AE43" s="344" t="s">
        <v>114</v>
      </c>
      <c r="AF43" s="345" t="s">
        <v>115</v>
      </c>
      <c r="AG43" s="355">
        <f t="shared" si="17"/>
        <v>123383</v>
      </c>
      <c r="AH43" s="349">
        <v>134708</v>
      </c>
      <c r="AI43" s="357">
        <f t="shared" si="10"/>
        <v>130649</v>
      </c>
      <c r="AJ43" s="350">
        <f t="shared" si="18"/>
        <v>96.98681592778455</v>
      </c>
      <c r="AK43" s="355">
        <f t="shared" si="19"/>
        <v>4045</v>
      </c>
      <c r="AL43" s="355">
        <f t="shared" si="20"/>
        <v>9053</v>
      </c>
      <c r="AM43" s="355">
        <f t="shared" si="21"/>
        <v>15347</v>
      </c>
      <c r="AN43" s="350">
        <f t="shared" si="38"/>
        <v>169.52391472440075</v>
      </c>
      <c r="AO43" s="344" t="s">
        <v>114</v>
      </c>
      <c r="AP43" s="345" t="s">
        <v>115</v>
      </c>
      <c r="AQ43" s="355">
        <f t="shared" si="22"/>
        <v>0</v>
      </c>
      <c r="AR43" s="355">
        <f t="shared" si="23"/>
        <v>0</v>
      </c>
      <c r="AS43" s="355">
        <f t="shared" si="24"/>
        <v>0</v>
      </c>
      <c r="AT43" s="358">
        <v>0</v>
      </c>
      <c r="AU43" s="349">
        <v>0</v>
      </c>
      <c r="AV43" s="349">
        <v>0</v>
      </c>
      <c r="AW43" s="349">
        <v>0</v>
      </c>
      <c r="AX43" s="358">
        <v>0</v>
      </c>
      <c r="AY43" s="344" t="s">
        <v>114</v>
      </c>
      <c r="AZ43" s="345" t="s">
        <v>115</v>
      </c>
      <c r="BA43" s="349">
        <v>0</v>
      </c>
      <c r="BB43" s="349">
        <v>0</v>
      </c>
      <c r="BC43" s="349">
        <v>0</v>
      </c>
      <c r="BD43" s="358">
        <v>0</v>
      </c>
      <c r="BE43" s="349">
        <v>0</v>
      </c>
      <c r="BF43" s="349">
        <v>0</v>
      </c>
      <c r="BG43" s="349">
        <v>0</v>
      </c>
      <c r="BH43" s="358">
        <v>0</v>
      </c>
      <c r="BI43" s="344" t="s">
        <v>114</v>
      </c>
      <c r="BJ43" s="345" t="s">
        <v>115</v>
      </c>
      <c r="BK43" s="355">
        <f t="shared" si="25"/>
        <v>4045</v>
      </c>
      <c r="BL43" s="355">
        <f t="shared" si="26"/>
        <v>9053</v>
      </c>
      <c r="BM43" s="355">
        <f t="shared" si="27"/>
        <v>15347</v>
      </c>
      <c r="BN43" s="350">
        <f>BM43/BL43*100</f>
        <v>169.52391472440075</v>
      </c>
      <c r="BO43" s="349">
        <v>0</v>
      </c>
      <c r="BP43" s="349">
        <v>0</v>
      </c>
      <c r="BQ43" s="349">
        <v>0</v>
      </c>
      <c r="BR43" s="358">
        <v>0</v>
      </c>
      <c r="BS43" s="344" t="s">
        <v>114</v>
      </c>
      <c r="BT43" s="345" t="s">
        <v>115</v>
      </c>
      <c r="BU43" s="345">
        <v>6294</v>
      </c>
      <c r="BV43" s="349">
        <v>4045</v>
      </c>
      <c r="BW43" s="349">
        <v>9053</v>
      </c>
      <c r="BX43" s="349">
        <v>9053</v>
      </c>
      <c r="BY43" s="350">
        <f>BX43/BW43*100</f>
        <v>100</v>
      </c>
      <c r="BZ43" s="349">
        <v>0</v>
      </c>
      <c r="CA43" s="349">
        <v>0</v>
      </c>
      <c r="CB43" s="349">
        <v>0</v>
      </c>
      <c r="CC43" s="358">
        <v>0</v>
      </c>
      <c r="CD43" s="344" t="s">
        <v>114</v>
      </c>
      <c r="CE43" s="345" t="s">
        <v>115</v>
      </c>
      <c r="CF43" s="349">
        <v>2021</v>
      </c>
      <c r="CG43" s="349">
        <v>7486</v>
      </c>
      <c r="CH43" s="349">
        <v>7486</v>
      </c>
      <c r="CI43" s="350">
        <f t="shared" si="28"/>
        <v>100</v>
      </c>
      <c r="CJ43" s="349">
        <v>0</v>
      </c>
      <c r="CK43" s="349">
        <v>0</v>
      </c>
      <c r="CL43" s="349">
        <v>0</v>
      </c>
      <c r="CM43" s="358">
        <v>0</v>
      </c>
      <c r="CN43" s="344" t="s">
        <v>114</v>
      </c>
      <c r="CO43" s="345" t="s">
        <v>115</v>
      </c>
      <c r="CP43" s="355">
        <f t="shared" si="30"/>
        <v>2021</v>
      </c>
      <c r="CQ43" s="355">
        <f t="shared" si="31"/>
        <v>7486</v>
      </c>
      <c r="CR43" s="355">
        <f t="shared" si="32"/>
        <v>7486</v>
      </c>
      <c r="CS43" s="350">
        <f t="shared" si="33"/>
        <v>100</v>
      </c>
      <c r="CT43" s="374">
        <f t="shared" si="4"/>
        <v>145739</v>
      </c>
      <c r="CU43" s="374">
        <f t="shared" si="5"/>
        <v>190803</v>
      </c>
      <c r="CV43" s="374">
        <f t="shared" si="6"/>
        <v>193040</v>
      </c>
      <c r="CW43" s="350">
        <f t="shared" si="34"/>
        <v>101.17241343165463</v>
      </c>
      <c r="CX43" s="344" t="s">
        <v>114</v>
      </c>
      <c r="CY43" s="345" t="s">
        <v>115</v>
      </c>
      <c r="CZ43" s="374">
        <f t="shared" si="7"/>
        <v>145739</v>
      </c>
      <c r="DA43" s="374">
        <f t="shared" si="8"/>
        <v>184539</v>
      </c>
      <c r="DB43" s="374">
        <f t="shared" si="9"/>
        <v>186776</v>
      </c>
      <c r="DC43" s="350">
        <f t="shared" si="35"/>
        <v>101.21220988517332</v>
      </c>
      <c r="DD43" s="374">
        <f t="shared" si="36"/>
        <v>0</v>
      </c>
      <c r="DE43" s="374">
        <f t="shared" si="11"/>
        <v>6264</v>
      </c>
      <c r="DF43" s="374">
        <f t="shared" si="12"/>
        <v>6264</v>
      </c>
      <c r="DG43" s="350">
        <f t="shared" si="37"/>
        <v>100</v>
      </c>
      <c r="DH43" s="150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50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50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</row>
    <row r="44" spans="1:144" ht="12.75">
      <c r="A44" s="346" t="s">
        <v>116</v>
      </c>
      <c r="B44" s="347" t="s">
        <v>118</v>
      </c>
      <c r="C44" s="360">
        <v>12056</v>
      </c>
      <c r="D44" s="360">
        <v>17205</v>
      </c>
      <c r="E44" s="360">
        <v>17206</v>
      </c>
      <c r="F44" s="361">
        <f t="shared" si="14"/>
        <v>100.00581226387678</v>
      </c>
      <c r="G44" s="360">
        <v>0</v>
      </c>
      <c r="H44" s="360">
        <v>0</v>
      </c>
      <c r="I44" s="360">
        <v>0</v>
      </c>
      <c r="J44" s="369">
        <v>0</v>
      </c>
      <c r="K44" s="346" t="s">
        <v>116</v>
      </c>
      <c r="L44" s="347" t="s">
        <v>118</v>
      </c>
      <c r="M44" s="360">
        <v>0</v>
      </c>
      <c r="N44" s="360">
        <v>0</v>
      </c>
      <c r="O44" s="360">
        <v>1</v>
      </c>
      <c r="P44" s="369">
        <v>0</v>
      </c>
      <c r="Q44" s="360">
        <v>0</v>
      </c>
      <c r="R44" s="360">
        <v>2</v>
      </c>
      <c r="S44" s="360">
        <v>2</v>
      </c>
      <c r="T44" s="361">
        <f>S44/R44*100</f>
        <v>100</v>
      </c>
      <c r="U44" s="346" t="s">
        <v>116</v>
      </c>
      <c r="V44" s="347" t="s">
        <v>118</v>
      </c>
      <c r="W44" s="360">
        <v>95816</v>
      </c>
      <c r="X44" s="360">
        <v>109860</v>
      </c>
      <c r="Y44" s="360">
        <v>107741</v>
      </c>
      <c r="Z44" s="361">
        <f t="shared" si="15"/>
        <v>98.07118150373202</v>
      </c>
      <c r="AA44" s="360">
        <v>1000</v>
      </c>
      <c r="AB44" s="360">
        <v>1089</v>
      </c>
      <c r="AC44" s="365">
        <f t="shared" si="16"/>
        <v>1089</v>
      </c>
      <c r="AD44" s="361">
        <f>AC44/AB44*100</f>
        <v>100</v>
      </c>
      <c r="AE44" s="346" t="s">
        <v>116</v>
      </c>
      <c r="AF44" s="347" t="s">
        <v>118</v>
      </c>
      <c r="AG44" s="365">
        <f t="shared" si="17"/>
        <v>94816</v>
      </c>
      <c r="AH44" s="360">
        <v>108771</v>
      </c>
      <c r="AI44" s="367">
        <f t="shared" si="10"/>
        <v>106652</v>
      </c>
      <c r="AJ44" s="361">
        <f t="shared" si="18"/>
        <v>98.05187044340863</v>
      </c>
      <c r="AK44" s="365">
        <f t="shared" si="19"/>
        <v>477</v>
      </c>
      <c r="AL44" s="365">
        <f t="shared" si="20"/>
        <v>2986</v>
      </c>
      <c r="AM44" s="365">
        <f t="shared" si="21"/>
        <v>3007</v>
      </c>
      <c r="AN44" s="361">
        <f t="shared" si="38"/>
        <v>100.7032819825854</v>
      </c>
      <c r="AO44" s="346" t="s">
        <v>116</v>
      </c>
      <c r="AP44" s="347" t="s">
        <v>118</v>
      </c>
      <c r="AQ44" s="365">
        <f t="shared" si="22"/>
        <v>0</v>
      </c>
      <c r="AR44" s="365">
        <f t="shared" si="23"/>
        <v>0</v>
      </c>
      <c r="AS44" s="365">
        <f t="shared" si="24"/>
        <v>0</v>
      </c>
      <c r="AT44" s="369">
        <v>0</v>
      </c>
      <c r="AU44" s="360">
        <v>0</v>
      </c>
      <c r="AV44" s="360">
        <v>0</v>
      </c>
      <c r="AW44" s="360">
        <v>0</v>
      </c>
      <c r="AX44" s="369">
        <v>0</v>
      </c>
      <c r="AY44" s="346" t="s">
        <v>116</v>
      </c>
      <c r="AZ44" s="347" t="s">
        <v>118</v>
      </c>
      <c r="BA44" s="360">
        <v>0</v>
      </c>
      <c r="BB44" s="360">
        <v>0</v>
      </c>
      <c r="BC44" s="360">
        <v>0</v>
      </c>
      <c r="BD44" s="369">
        <v>0</v>
      </c>
      <c r="BE44" s="360">
        <v>0</v>
      </c>
      <c r="BF44" s="360">
        <v>0</v>
      </c>
      <c r="BG44" s="360">
        <v>0</v>
      </c>
      <c r="BH44" s="369">
        <v>0</v>
      </c>
      <c r="BI44" s="346" t="s">
        <v>116</v>
      </c>
      <c r="BJ44" s="347" t="s">
        <v>118</v>
      </c>
      <c r="BK44" s="365">
        <f t="shared" si="25"/>
        <v>477</v>
      </c>
      <c r="BL44" s="365">
        <f t="shared" si="26"/>
        <v>2986</v>
      </c>
      <c r="BM44" s="365">
        <f t="shared" si="27"/>
        <v>3007</v>
      </c>
      <c r="BN44" s="361">
        <f>BM44/BL44*100</f>
        <v>100.7032819825854</v>
      </c>
      <c r="BO44" s="360">
        <v>0</v>
      </c>
      <c r="BP44" s="360">
        <v>0</v>
      </c>
      <c r="BQ44" s="360">
        <v>0</v>
      </c>
      <c r="BR44" s="369">
        <v>0</v>
      </c>
      <c r="BS44" s="346" t="s">
        <v>116</v>
      </c>
      <c r="BT44" s="347" t="s">
        <v>118</v>
      </c>
      <c r="BU44" s="347">
        <v>21</v>
      </c>
      <c r="BV44" s="360">
        <v>477</v>
      </c>
      <c r="BW44" s="360">
        <v>2986</v>
      </c>
      <c r="BX44" s="360">
        <v>2986</v>
      </c>
      <c r="BY44" s="361">
        <f>BX44/BW44*100</f>
        <v>100</v>
      </c>
      <c r="BZ44" s="360">
        <v>0</v>
      </c>
      <c r="CA44" s="360">
        <v>0</v>
      </c>
      <c r="CB44" s="360">
        <v>0</v>
      </c>
      <c r="CC44" s="369">
        <v>0</v>
      </c>
      <c r="CD44" s="346" t="s">
        <v>116</v>
      </c>
      <c r="CE44" s="347" t="s">
        <v>118</v>
      </c>
      <c r="CF44" s="360">
        <v>370</v>
      </c>
      <c r="CG44" s="360">
        <v>346</v>
      </c>
      <c r="CH44" s="360">
        <v>346</v>
      </c>
      <c r="CI44" s="361">
        <f t="shared" si="28"/>
        <v>100</v>
      </c>
      <c r="CJ44" s="360">
        <v>0</v>
      </c>
      <c r="CK44" s="360">
        <v>0</v>
      </c>
      <c r="CL44" s="360">
        <v>0</v>
      </c>
      <c r="CM44" s="369">
        <v>0</v>
      </c>
      <c r="CN44" s="346" t="s">
        <v>116</v>
      </c>
      <c r="CO44" s="347" t="s">
        <v>118</v>
      </c>
      <c r="CP44" s="365">
        <f t="shared" si="30"/>
        <v>370</v>
      </c>
      <c r="CQ44" s="365">
        <f t="shared" si="31"/>
        <v>346</v>
      </c>
      <c r="CR44" s="365">
        <f t="shared" si="32"/>
        <v>346</v>
      </c>
      <c r="CS44" s="361">
        <f t="shared" si="33"/>
        <v>100</v>
      </c>
      <c r="CT44" s="375">
        <f t="shared" si="4"/>
        <v>108719</v>
      </c>
      <c r="CU44" s="375">
        <f t="shared" si="5"/>
        <v>130399</v>
      </c>
      <c r="CV44" s="375">
        <f t="shared" si="6"/>
        <v>128302</v>
      </c>
      <c r="CW44" s="361">
        <f t="shared" si="34"/>
        <v>98.39185883327326</v>
      </c>
      <c r="CX44" s="346" t="s">
        <v>116</v>
      </c>
      <c r="CY44" s="347" t="s">
        <v>118</v>
      </c>
      <c r="CZ44" s="375">
        <f t="shared" si="7"/>
        <v>107719</v>
      </c>
      <c r="DA44" s="375">
        <f t="shared" si="8"/>
        <v>129308</v>
      </c>
      <c r="DB44" s="375">
        <f t="shared" si="9"/>
        <v>127210</v>
      </c>
      <c r="DC44" s="361">
        <f t="shared" si="35"/>
        <v>98.37751724564605</v>
      </c>
      <c r="DD44" s="375">
        <f t="shared" si="36"/>
        <v>1000</v>
      </c>
      <c r="DE44" s="375">
        <f t="shared" si="11"/>
        <v>1091</v>
      </c>
      <c r="DF44" s="375">
        <f t="shared" si="12"/>
        <v>1092</v>
      </c>
      <c r="DG44" s="361">
        <f t="shared" si="37"/>
        <v>100.0916590284143</v>
      </c>
      <c r="DH44" s="150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50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50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</row>
    <row r="45" spans="1:144" ht="12.75">
      <c r="A45" s="31" t="s">
        <v>117</v>
      </c>
      <c r="B45" s="30" t="s">
        <v>120</v>
      </c>
      <c r="C45" s="4">
        <v>3101</v>
      </c>
      <c r="D45" s="4">
        <v>4183</v>
      </c>
      <c r="E45" s="4">
        <v>4183</v>
      </c>
      <c r="F45" s="181">
        <f t="shared" si="14"/>
        <v>100</v>
      </c>
      <c r="G45" s="4">
        <v>0</v>
      </c>
      <c r="H45" s="4">
        <v>0</v>
      </c>
      <c r="I45" s="4">
        <v>0</v>
      </c>
      <c r="J45" s="249">
        <v>0</v>
      </c>
      <c r="K45" s="31" t="s">
        <v>117</v>
      </c>
      <c r="L45" s="30" t="s">
        <v>120</v>
      </c>
      <c r="M45" s="4">
        <v>0</v>
      </c>
      <c r="N45" s="4">
        <v>449</v>
      </c>
      <c r="O45" s="4">
        <v>449</v>
      </c>
      <c r="P45" s="181">
        <f>O45/N45*100</f>
        <v>100</v>
      </c>
      <c r="Q45" s="4">
        <v>0</v>
      </c>
      <c r="R45" s="4">
        <v>1794</v>
      </c>
      <c r="S45" s="4">
        <v>1794</v>
      </c>
      <c r="T45" s="181">
        <f>S45/R45*100</f>
        <v>100</v>
      </c>
      <c r="U45" s="31" t="s">
        <v>117</v>
      </c>
      <c r="V45" s="30" t="s">
        <v>120</v>
      </c>
      <c r="W45" s="4">
        <v>261201</v>
      </c>
      <c r="X45" s="4">
        <v>265951</v>
      </c>
      <c r="Y45" s="4">
        <v>241489</v>
      </c>
      <c r="Z45" s="181">
        <f t="shared" si="15"/>
        <v>90.80206504205663</v>
      </c>
      <c r="AA45" s="4">
        <v>1601</v>
      </c>
      <c r="AB45" s="4">
        <v>7601</v>
      </c>
      <c r="AC45" s="20">
        <f t="shared" si="16"/>
        <v>7601</v>
      </c>
      <c r="AD45" s="181">
        <f>AC45/AB45*100</f>
        <v>100</v>
      </c>
      <c r="AE45" s="31" t="s">
        <v>117</v>
      </c>
      <c r="AF45" s="30" t="s">
        <v>120</v>
      </c>
      <c r="AG45" s="20">
        <f t="shared" si="17"/>
        <v>259600</v>
      </c>
      <c r="AH45" s="4">
        <v>258350</v>
      </c>
      <c r="AI45" s="53">
        <f t="shared" si="10"/>
        <v>233888</v>
      </c>
      <c r="AJ45" s="181">
        <f t="shared" si="18"/>
        <v>90.53144958389781</v>
      </c>
      <c r="AK45" s="20">
        <f t="shared" si="19"/>
        <v>0</v>
      </c>
      <c r="AL45" s="20">
        <f t="shared" si="20"/>
        <v>228</v>
      </c>
      <c r="AM45" s="20">
        <f t="shared" si="21"/>
        <v>26264</v>
      </c>
      <c r="AN45" s="250">
        <f t="shared" si="38"/>
        <v>11519.298245614036</v>
      </c>
      <c r="AO45" s="31" t="s">
        <v>117</v>
      </c>
      <c r="AP45" s="30" t="s">
        <v>120</v>
      </c>
      <c r="AQ45" s="20">
        <f t="shared" si="22"/>
        <v>0</v>
      </c>
      <c r="AR45" s="20">
        <f t="shared" si="23"/>
        <v>228</v>
      </c>
      <c r="AS45" s="20">
        <f t="shared" si="24"/>
        <v>228</v>
      </c>
      <c r="AT45" s="181">
        <f>AS45/AR45*100</f>
        <v>100</v>
      </c>
      <c r="AU45" s="4">
        <v>0</v>
      </c>
      <c r="AV45" s="4">
        <v>0</v>
      </c>
      <c r="AW45" s="4">
        <v>0</v>
      </c>
      <c r="AX45" s="249">
        <v>0</v>
      </c>
      <c r="AY45" s="31" t="s">
        <v>117</v>
      </c>
      <c r="AZ45" s="30" t="s">
        <v>120</v>
      </c>
      <c r="BA45" s="4">
        <v>0</v>
      </c>
      <c r="BB45" s="4">
        <v>228</v>
      </c>
      <c r="BC45" s="4">
        <v>228</v>
      </c>
      <c r="BD45" s="181">
        <f>BC45/BB45*100</f>
        <v>100</v>
      </c>
      <c r="BE45" s="4">
        <v>0</v>
      </c>
      <c r="BF45" s="4">
        <v>0</v>
      </c>
      <c r="BG45" s="4">
        <v>0</v>
      </c>
      <c r="BH45" s="249">
        <v>0</v>
      </c>
      <c r="BI45" s="31" t="s">
        <v>117</v>
      </c>
      <c r="BJ45" s="30" t="s">
        <v>120</v>
      </c>
      <c r="BK45" s="20">
        <f t="shared" si="25"/>
        <v>0</v>
      </c>
      <c r="BL45" s="20">
        <f t="shared" si="26"/>
        <v>0</v>
      </c>
      <c r="BM45" s="20">
        <f t="shared" si="27"/>
        <v>26036</v>
      </c>
      <c r="BN45" s="249">
        <v>0</v>
      </c>
      <c r="BO45" s="4">
        <v>0</v>
      </c>
      <c r="BP45" s="4">
        <v>0</v>
      </c>
      <c r="BQ45" s="4">
        <v>0</v>
      </c>
      <c r="BR45" s="249">
        <v>0</v>
      </c>
      <c r="BS45" s="31" t="s">
        <v>117</v>
      </c>
      <c r="BT45" s="30" t="s">
        <v>120</v>
      </c>
      <c r="BU45" s="30">
        <v>26036</v>
      </c>
      <c r="BV45" s="4">
        <v>0</v>
      </c>
      <c r="BW45" s="4">
        <v>0</v>
      </c>
      <c r="BX45" s="4">
        <v>0</v>
      </c>
      <c r="BY45" s="249">
        <v>0</v>
      </c>
      <c r="BZ45" s="4">
        <v>0</v>
      </c>
      <c r="CA45" s="4">
        <v>0</v>
      </c>
      <c r="CB45" s="4">
        <v>0</v>
      </c>
      <c r="CC45" s="249">
        <v>0</v>
      </c>
      <c r="CD45" s="31" t="s">
        <v>117</v>
      </c>
      <c r="CE45" s="30" t="s">
        <v>120</v>
      </c>
      <c r="CF45" s="4">
        <v>0</v>
      </c>
      <c r="CG45" s="4">
        <v>26327</v>
      </c>
      <c r="CH45" s="4">
        <v>26327</v>
      </c>
      <c r="CI45" s="181">
        <f t="shared" si="28"/>
        <v>100</v>
      </c>
      <c r="CJ45" s="4">
        <v>0</v>
      </c>
      <c r="CK45" s="4">
        <v>290</v>
      </c>
      <c r="CL45" s="4">
        <v>290</v>
      </c>
      <c r="CM45" s="181">
        <f t="shared" si="29"/>
        <v>100</v>
      </c>
      <c r="CN45" s="31" t="s">
        <v>117</v>
      </c>
      <c r="CO45" s="30" t="s">
        <v>120</v>
      </c>
      <c r="CP45" s="20">
        <f t="shared" si="30"/>
        <v>0</v>
      </c>
      <c r="CQ45" s="20">
        <f t="shared" si="31"/>
        <v>26037</v>
      </c>
      <c r="CR45" s="20">
        <f t="shared" si="32"/>
        <v>26037</v>
      </c>
      <c r="CS45" s="181">
        <f t="shared" si="33"/>
        <v>100</v>
      </c>
      <c r="CT45" s="92">
        <f t="shared" si="4"/>
        <v>264302</v>
      </c>
      <c r="CU45" s="92">
        <f t="shared" si="5"/>
        <v>298483</v>
      </c>
      <c r="CV45" s="92">
        <f t="shared" si="6"/>
        <v>300057</v>
      </c>
      <c r="CW45" s="181">
        <f t="shared" si="34"/>
        <v>100.52733321495697</v>
      </c>
      <c r="CX45" s="31" t="s">
        <v>117</v>
      </c>
      <c r="CY45" s="30" t="s">
        <v>120</v>
      </c>
      <c r="CZ45" s="92">
        <f t="shared" si="7"/>
        <v>262701</v>
      </c>
      <c r="DA45" s="92">
        <f t="shared" si="8"/>
        <v>288121</v>
      </c>
      <c r="DB45" s="92">
        <f t="shared" si="9"/>
        <v>289695</v>
      </c>
      <c r="DC45" s="181">
        <f t="shared" si="35"/>
        <v>100.54629825663524</v>
      </c>
      <c r="DD45" s="92">
        <f t="shared" si="36"/>
        <v>1601</v>
      </c>
      <c r="DE45" s="92">
        <f t="shared" si="11"/>
        <v>10362</v>
      </c>
      <c r="DF45" s="92">
        <f t="shared" si="12"/>
        <v>10362</v>
      </c>
      <c r="DG45" s="181">
        <f t="shared" si="37"/>
        <v>100</v>
      </c>
      <c r="DH45" s="151">
        <v>8</v>
      </c>
      <c r="DI45" s="145"/>
      <c r="DJ45" s="145" t="s">
        <v>207</v>
      </c>
      <c r="DK45" s="146">
        <f>SUM(DK21:DK44)</f>
        <v>72095</v>
      </c>
      <c r="DL45" s="146">
        <f>SUM(DL21:DL44)</f>
        <v>21236</v>
      </c>
      <c r="DM45" s="146">
        <f>SUM(DM21:DM44)</f>
        <v>21241</v>
      </c>
      <c r="DN45" s="213">
        <f>DM45/DL45*100</f>
        <v>100.02354492371445</v>
      </c>
      <c r="DO45" s="146">
        <f>SUM(DO21:DO44)</f>
        <v>0</v>
      </c>
      <c r="DP45" s="146">
        <f>SUM(DP21:DP44)</f>
        <v>0</v>
      </c>
      <c r="DQ45" s="146">
        <f>SUM(DQ21:DQ44)</f>
        <v>0</v>
      </c>
      <c r="DR45" s="222">
        <v>0</v>
      </c>
      <c r="DS45" s="151">
        <v>8</v>
      </c>
      <c r="DT45" s="145"/>
      <c r="DU45" s="145" t="s">
        <v>207</v>
      </c>
      <c r="DV45" s="146">
        <f>SUM(DV21:DV44)</f>
        <v>908693</v>
      </c>
      <c r="DW45" s="146">
        <f>SUM(DW21:DW44)</f>
        <v>871663</v>
      </c>
      <c r="DX45" s="146">
        <f>SUM(DX21:DX44)</f>
        <v>748000</v>
      </c>
      <c r="DY45" s="213">
        <f>DX45/DW45*100</f>
        <v>85.81298047525247</v>
      </c>
      <c r="DZ45" s="146">
        <f>SUM(DZ21:DZ44)</f>
        <v>0</v>
      </c>
      <c r="EA45" s="146">
        <f>SUM(EA21:EA44)</f>
        <v>11711</v>
      </c>
      <c r="EB45" s="146">
        <f>SUM(EB21:EB44)</f>
        <v>21951</v>
      </c>
      <c r="EC45" s="213">
        <f>EB45/EA45*100</f>
        <v>187.43915976432416</v>
      </c>
      <c r="ED45" s="151">
        <v>8</v>
      </c>
      <c r="EE45" s="145"/>
      <c r="EF45" s="145" t="s">
        <v>207</v>
      </c>
      <c r="EG45" s="146">
        <f aca="true" t="shared" si="53" ref="EG45:EM45">SUM(EG21:EG44)</f>
        <v>0</v>
      </c>
      <c r="EH45" s="146">
        <f>SUM(EH21:EH44)</f>
        <v>10240</v>
      </c>
      <c r="EI45" s="146">
        <f>SUM(EI21:EI44)</f>
        <v>10240</v>
      </c>
      <c r="EJ45" s="213">
        <f>EI45/EH45*100</f>
        <v>100</v>
      </c>
      <c r="EK45" s="146">
        <f t="shared" si="53"/>
        <v>980788</v>
      </c>
      <c r="EL45" s="146">
        <f t="shared" si="53"/>
        <v>914850</v>
      </c>
      <c r="EM45" s="146">
        <f t="shared" si="53"/>
        <v>801432</v>
      </c>
      <c r="EN45" s="213">
        <f>EM45/EL45*100</f>
        <v>87.60255779636006</v>
      </c>
    </row>
    <row r="46" spans="1:144" ht="12.75">
      <c r="A46" s="31" t="s">
        <v>119</v>
      </c>
      <c r="B46" s="30" t="s">
        <v>247</v>
      </c>
      <c r="C46" s="4">
        <v>0</v>
      </c>
      <c r="D46" s="4">
        <v>415</v>
      </c>
      <c r="E46" s="4">
        <v>414</v>
      </c>
      <c r="F46" s="181">
        <f t="shared" si="14"/>
        <v>99.75903614457832</v>
      </c>
      <c r="G46" s="4">
        <v>0</v>
      </c>
      <c r="H46" s="4">
        <v>0</v>
      </c>
      <c r="I46" s="4">
        <v>0</v>
      </c>
      <c r="J46" s="249">
        <v>0</v>
      </c>
      <c r="K46" s="31" t="s">
        <v>119</v>
      </c>
      <c r="L46" s="30" t="s">
        <v>247</v>
      </c>
      <c r="M46" s="4">
        <v>0</v>
      </c>
      <c r="N46" s="4">
        <v>0</v>
      </c>
      <c r="O46" s="4">
        <v>0</v>
      </c>
      <c r="P46" s="249">
        <v>0</v>
      </c>
      <c r="Q46" s="4">
        <v>0</v>
      </c>
      <c r="R46" s="4">
        <v>0</v>
      </c>
      <c r="S46" s="4">
        <v>0</v>
      </c>
      <c r="T46" s="249">
        <v>0</v>
      </c>
      <c r="U46" s="31" t="s">
        <v>119</v>
      </c>
      <c r="V46" s="30" t="s">
        <v>247</v>
      </c>
      <c r="W46" s="4">
        <v>0</v>
      </c>
      <c r="X46" s="4">
        <v>0</v>
      </c>
      <c r="Y46" s="4">
        <v>0</v>
      </c>
      <c r="Z46" s="249">
        <v>0</v>
      </c>
      <c r="AA46" s="4">
        <v>0</v>
      </c>
      <c r="AB46" s="4">
        <v>0</v>
      </c>
      <c r="AC46" s="20">
        <f t="shared" si="16"/>
        <v>0</v>
      </c>
      <c r="AD46" s="249">
        <v>0</v>
      </c>
      <c r="AE46" s="31" t="s">
        <v>119</v>
      </c>
      <c r="AF46" s="30" t="s">
        <v>247</v>
      </c>
      <c r="AG46" s="20">
        <f t="shared" si="17"/>
        <v>0</v>
      </c>
      <c r="AH46" s="4">
        <v>0</v>
      </c>
      <c r="AI46" s="50">
        <f t="shared" si="10"/>
        <v>0</v>
      </c>
      <c r="AJ46" s="249">
        <v>0</v>
      </c>
      <c r="AK46" s="20">
        <f t="shared" si="19"/>
        <v>34499</v>
      </c>
      <c r="AL46" s="20">
        <f t="shared" si="20"/>
        <v>23183</v>
      </c>
      <c r="AM46" s="20">
        <f t="shared" si="21"/>
        <v>23183</v>
      </c>
      <c r="AN46" s="181">
        <f t="shared" si="38"/>
        <v>100</v>
      </c>
      <c r="AO46" s="31" t="s">
        <v>119</v>
      </c>
      <c r="AP46" s="30" t="s">
        <v>247</v>
      </c>
      <c r="AQ46" s="20">
        <f t="shared" si="22"/>
        <v>27269</v>
      </c>
      <c r="AR46" s="20">
        <f t="shared" si="23"/>
        <v>22748</v>
      </c>
      <c r="AS46" s="20">
        <f t="shared" si="24"/>
        <v>22748</v>
      </c>
      <c r="AT46" s="181">
        <f>AS46/AR46*100</f>
        <v>100</v>
      </c>
      <c r="AU46" s="4">
        <v>0</v>
      </c>
      <c r="AV46" s="4">
        <v>0</v>
      </c>
      <c r="AW46" s="4">
        <v>0</v>
      </c>
      <c r="AX46" s="249">
        <v>0</v>
      </c>
      <c r="AY46" s="31" t="s">
        <v>119</v>
      </c>
      <c r="AZ46" s="30" t="s">
        <v>247</v>
      </c>
      <c r="BA46" s="4">
        <v>27269</v>
      </c>
      <c r="BB46" s="4">
        <v>4430</v>
      </c>
      <c r="BC46" s="4">
        <v>4430</v>
      </c>
      <c r="BD46" s="181">
        <f>BC46/BB46*100</f>
        <v>100</v>
      </c>
      <c r="BE46" s="4">
        <v>0</v>
      </c>
      <c r="BF46" s="4">
        <v>18318</v>
      </c>
      <c r="BG46" s="4">
        <v>18318</v>
      </c>
      <c r="BH46" s="181">
        <f>BG46/BF46*100</f>
        <v>100</v>
      </c>
      <c r="BI46" s="31" t="s">
        <v>119</v>
      </c>
      <c r="BJ46" s="30" t="s">
        <v>247</v>
      </c>
      <c r="BK46" s="20">
        <f t="shared" si="25"/>
        <v>7230</v>
      </c>
      <c r="BL46" s="20">
        <f t="shared" si="26"/>
        <v>435</v>
      </c>
      <c r="BM46" s="20">
        <f t="shared" si="27"/>
        <v>435</v>
      </c>
      <c r="BN46" s="181">
        <f>BM46/BL46*100</f>
        <v>100</v>
      </c>
      <c r="BO46" s="4">
        <v>0</v>
      </c>
      <c r="BP46" s="4">
        <v>0</v>
      </c>
      <c r="BQ46" s="4">
        <v>0</v>
      </c>
      <c r="BR46" s="249">
        <v>0</v>
      </c>
      <c r="BS46" s="31" t="s">
        <v>119</v>
      </c>
      <c r="BT46" s="30" t="s">
        <v>247</v>
      </c>
      <c r="BU46" s="30">
        <v>0</v>
      </c>
      <c r="BV46" s="4">
        <v>7230</v>
      </c>
      <c r="BW46" s="4">
        <v>435</v>
      </c>
      <c r="BX46" s="4">
        <v>435</v>
      </c>
      <c r="BY46" s="181">
        <f>BX46/BW46*100</f>
        <v>100</v>
      </c>
      <c r="BZ46" s="4">
        <v>0</v>
      </c>
      <c r="CA46" s="4">
        <v>0</v>
      </c>
      <c r="CB46" s="4">
        <v>0</v>
      </c>
      <c r="CC46" s="249">
        <v>0</v>
      </c>
      <c r="CD46" s="31" t="s">
        <v>119</v>
      </c>
      <c r="CE46" s="30" t="s">
        <v>247</v>
      </c>
      <c r="CF46" s="4">
        <v>1796</v>
      </c>
      <c r="CG46" s="4">
        <v>6442</v>
      </c>
      <c r="CH46" s="4">
        <v>6442</v>
      </c>
      <c r="CI46" s="181">
        <f t="shared" si="28"/>
        <v>100</v>
      </c>
      <c r="CJ46" s="4">
        <v>1796</v>
      </c>
      <c r="CK46" s="4">
        <v>1774</v>
      </c>
      <c r="CL46" s="4">
        <v>1774</v>
      </c>
      <c r="CM46" s="181">
        <f t="shared" si="29"/>
        <v>100</v>
      </c>
      <c r="CN46" s="31" t="s">
        <v>119</v>
      </c>
      <c r="CO46" s="30" t="s">
        <v>247</v>
      </c>
      <c r="CP46" s="20">
        <f t="shared" si="30"/>
        <v>0</v>
      </c>
      <c r="CQ46" s="20">
        <f t="shared" si="31"/>
        <v>4668</v>
      </c>
      <c r="CR46" s="20">
        <f t="shared" si="32"/>
        <v>4668</v>
      </c>
      <c r="CS46" s="181">
        <f t="shared" si="33"/>
        <v>100</v>
      </c>
      <c r="CT46" s="92">
        <f t="shared" si="4"/>
        <v>36295</v>
      </c>
      <c r="CU46" s="92">
        <f t="shared" si="5"/>
        <v>30040</v>
      </c>
      <c r="CV46" s="92">
        <f t="shared" si="6"/>
        <v>30039</v>
      </c>
      <c r="CW46" s="181">
        <f t="shared" si="34"/>
        <v>99.99667110519309</v>
      </c>
      <c r="CX46" s="31" t="s">
        <v>119</v>
      </c>
      <c r="CY46" s="30" t="s">
        <v>247</v>
      </c>
      <c r="CZ46" s="92">
        <f t="shared" si="7"/>
        <v>7230</v>
      </c>
      <c r="DA46" s="92">
        <f t="shared" si="8"/>
        <v>5518</v>
      </c>
      <c r="DB46" s="92">
        <f t="shared" si="9"/>
        <v>5517</v>
      </c>
      <c r="DC46" s="181">
        <f t="shared" si="35"/>
        <v>99.98187749184487</v>
      </c>
      <c r="DD46" s="92">
        <f t="shared" si="36"/>
        <v>29065</v>
      </c>
      <c r="DE46" s="92">
        <f t="shared" si="11"/>
        <v>24522</v>
      </c>
      <c r="DF46" s="92">
        <f t="shared" si="12"/>
        <v>24522</v>
      </c>
      <c r="DG46" s="181">
        <f t="shared" si="37"/>
        <v>100</v>
      </c>
      <c r="DH46" s="152"/>
      <c r="DI46" s="148"/>
      <c r="DJ46" s="148" t="s">
        <v>44</v>
      </c>
      <c r="DK46" s="148"/>
      <c r="DL46" s="148"/>
      <c r="DM46" s="148"/>
      <c r="DN46" s="148"/>
      <c r="DO46" s="148"/>
      <c r="DP46" s="148"/>
      <c r="DQ46" s="148"/>
      <c r="DR46" s="148"/>
      <c r="DS46" s="152"/>
      <c r="DT46" s="148"/>
      <c r="DU46" s="148" t="s">
        <v>44</v>
      </c>
      <c r="DV46" s="148"/>
      <c r="DW46" s="148"/>
      <c r="DX46" s="148"/>
      <c r="DY46" s="148"/>
      <c r="DZ46" s="148"/>
      <c r="EA46" s="148"/>
      <c r="EB46" s="148"/>
      <c r="EC46" s="148"/>
      <c r="ED46" s="152"/>
      <c r="EE46" s="148"/>
      <c r="EF46" s="148" t="s">
        <v>44</v>
      </c>
      <c r="EG46" s="148"/>
      <c r="EH46" s="148"/>
      <c r="EI46" s="148"/>
      <c r="EJ46" s="148"/>
      <c r="EK46" s="148"/>
      <c r="EL46" s="148"/>
      <c r="EM46" s="148"/>
      <c r="EN46" s="148"/>
    </row>
    <row r="47" spans="1:144" ht="12.75">
      <c r="A47" s="79" t="s">
        <v>44</v>
      </c>
      <c r="B47" s="45" t="s">
        <v>123</v>
      </c>
      <c r="C47" s="34">
        <f aca="true" t="shared" si="54" ref="C47:I47">SUM(C6:C46)</f>
        <v>1070995</v>
      </c>
      <c r="D47" s="34">
        <f t="shared" si="54"/>
        <v>1163068</v>
      </c>
      <c r="E47" s="34">
        <f t="shared" si="54"/>
        <v>1163172</v>
      </c>
      <c r="F47" s="182">
        <f t="shared" si="14"/>
        <v>100.00894186754343</v>
      </c>
      <c r="G47" s="34">
        <f t="shared" si="54"/>
        <v>116</v>
      </c>
      <c r="H47" s="34">
        <f t="shared" si="54"/>
        <v>1973</v>
      </c>
      <c r="I47" s="34">
        <f t="shared" si="54"/>
        <v>1973</v>
      </c>
      <c r="J47" s="182">
        <f>I47/H47*100</f>
        <v>100</v>
      </c>
      <c r="K47" s="32" t="s">
        <v>44</v>
      </c>
      <c r="L47" s="32" t="s">
        <v>123</v>
      </c>
      <c r="M47" s="34">
        <f aca="true" t="shared" si="55" ref="M47:S47">SUM(M6:M46)</f>
        <v>4</v>
      </c>
      <c r="N47" s="34">
        <f t="shared" si="55"/>
        <v>1039</v>
      </c>
      <c r="O47" s="34">
        <f t="shared" si="55"/>
        <v>1040</v>
      </c>
      <c r="P47" s="273">
        <f>O47/N47*100</f>
        <v>100.09624639076036</v>
      </c>
      <c r="Q47" s="34">
        <f t="shared" si="55"/>
        <v>3215</v>
      </c>
      <c r="R47" s="34">
        <f t="shared" si="55"/>
        <v>3972</v>
      </c>
      <c r="S47" s="34">
        <f t="shared" si="55"/>
        <v>4028</v>
      </c>
      <c r="T47" s="182">
        <f>S47/R47*100</f>
        <v>101.4098690835851</v>
      </c>
      <c r="U47" s="32" t="s">
        <v>44</v>
      </c>
      <c r="V47" s="32" t="s">
        <v>123</v>
      </c>
      <c r="W47" s="34">
        <f aca="true" t="shared" si="56" ref="W47:AC47">SUM(W6:W46)</f>
        <v>8377499</v>
      </c>
      <c r="X47" s="34">
        <f t="shared" si="56"/>
        <v>8981475</v>
      </c>
      <c r="Y47" s="34">
        <f t="shared" si="56"/>
        <v>8776776</v>
      </c>
      <c r="Z47" s="182">
        <f t="shared" si="15"/>
        <v>97.72087546867301</v>
      </c>
      <c r="AA47" s="34">
        <f t="shared" si="56"/>
        <v>26769</v>
      </c>
      <c r="AB47" s="34">
        <f t="shared" si="56"/>
        <v>97855</v>
      </c>
      <c r="AC47" s="34">
        <f t="shared" si="56"/>
        <v>97855</v>
      </c>
      <c r="AD47" s="182">
        <f>AC47/AB47*100</f>
        <v>100</v>
      </c>
      <c r="AE47" s="32" t="s">
        <v>44</v>
      </c>
      <c r="AF47" s="32" t="s">
        <v>123</v>
      </c>
      <c r="AG47" s="34">
        <f aca="true" t="shared" si="57" ref="AG47:AM47">SUM(AG6:AG46)</f>
        <v>8350730</v>
      </c>
      <c r="AH47" s="34">
        <f t="shared" si="57"/>
        <v>8883620</v>
      </c>
      <c r="AI47" s="34">
        <f t="shared" si="57"/>
        <v>8678921</v>
      </c>
      <c r="AJ47" s="182">
        <f t="shared" si="18"/>
        <v>97.69577041791521</v>
      </c>
      <c r="AK47" s="34">
        <f t="shared" si="57"/>
        <v>324781</v>
      </c>
      <c r="AL47" s="34">
        <f t="shared" si="57"/>
        <v>487216</v>
      </c>
      <c r="AM47" s="34">
        <f t="shared" si="57"/>
        <v>662954</v>
      </c>
      <c r="AN47" s="182">
        <f t="shared" si="38"/>
        <v>136.06983350300484</v>
      </c>
      <c r="AO47" s="32" t="s">
        <v>44</v>
      </c>
      <c r="AP47" s="32" t="s">
        <v>123</v>
      </c>
      <c r="AQ47" s="34">
        <f aca="true" t="shared" si="58" ref="AQ47:AW47">SUM(AQ6:AQ46)</f>
        <v>73134</v>
      </c>
      <c r="AR47" s="34">
        <f t="shared" si="58"/>
        <v>113520</v>
      </c>
      <c r="AS47" s="34">
        <f t="shared" si="58"/>
        <v>113521</v>
      </c>
      <c r="AT47" s="182">
        <f>AS47/AR47*100</f>
        <v>100.00088090204369</v>
      </c>
      <c r="AU47" s="34">
        <f t="shared" si="58"/>
        <v>0</v>
      </c>
      <c r="AV47" s="34">
        <f t="shared" si="58"/>
        <v>1697</v>
      </c>
      <c r="AW47" s="34">
        <f t="shared" si="58"/>
        <v>1697</v>
      </c>
      <c r="AX47" s="182">
        <f>AW47/AV47*100</f>
        <v>100</v>
      </c>
      <c r="AY47" s="32" t="s">
        <v>44</v>
      </c>
      <c r="AZ47" s="32" t="s">
        <v>123</v>
      </c>
      <c r="BA47" s="34">
        <f aca="true" t="shared" si="59" ref="BA47:BG47">SUM(BA6:BA46)</f>
        <v>73134</v>
      </c>
      <c r="BB47" s="34">
        <f t="shared" si="59"/>
        <v>93505</v>
      </c>
      <c r="BC47" s="34">
        <f t="shared" si="59"/>
        <v>93506</v>
      </c>
      <c r="BD47" s="182">
        <f>BC47/BB47*100</f>
        <v>100.00106946152611</v>
      </c>
      <c r="BE47" s="34">
        <f t="shared" si="59"/>
        <v>0</v>
      </c>
      <c r="BF47" s="34">
        <f t="shared" si="59"/>
        <v>18318</v>
      </c>
      <c r="BG47" s="34">
        <f t="shared" si="59"/>
        <v>18318</v>
      </c>
      <c r="BH47" s="182">
        <f>BG47/BF47*100</f>
        <v>100</v>
      </c>
      <c r="BI47" s="32" t="s">
        <v>44</v>
      </c>
      <c r="BJ47" s="32" t="s">
        <v>123</v>
      </c>
      <c r="BK47" s="34">
        <f aca="true" t="shared" si="60" ref="BK47:BQ47">SUM(BK6:BK46)</f>
        <v>251647</v>
      </c>
      <c r="BL47" s="34">
        <f t="shared" si="60"/>
        <v>373696</v>
      </c>
      <c r="BM47" s="34">
        <f t="shared" si="60"/>
        <v>549433</v>
      </c>
      <c r="BN47" s="182">
        <f>BM47/BL47*100</f>
        <v>147.02672760746702</v>
      </c>
      <c r="BO47" s="34">
        <f t="shared" si="60"/>
        <v>209459</v>
      </c>
      <c r="BP47" s="34">
        <f t="shared" si="60"/>
        <v>183986</v>
      </c>
      <c r="BQ47" s="34">
        <f t="shared" si="60"/>
        <v>183986</v>
      </c>
      <c r="BR47" s="182">
        <f>BQ47/BP47*100</f>
        <v>100</v>
      </c>
      <c r="BS47" s="32" t="s">
        <v>44</v>
      </c>
      <c r="BT47" s="32" t="s">
        <v>123</v>
      </c>
      <c r="BU47" s="34">
        <f aca="true" t="shared" si="61" ref="BU47:CB47">SUM(BU6:BU46)</f>
        <v>175240</v>
      </c>
      <c r="BV47" s="34">
        <f t="shared" si="61"/>
        <v>42188</v>
      </c>
      <c r="BW47" s="34">
        <f t="shared" si="61"/>
        <v>189710</v>
      </c>
      <c r="BX47" s="34">
        <f t="shared" si="61"/>
        <v>190207</v>
      </c>
      <c r="BY47" s="182">
        <f>BX47/BW47*100</f>
        <v>100.26197880976227</v>
      </c>
      <c r="BZ47" s="34">
        <f t="shared" si="61"/>
        <v>0</v>
      </c>
      <c r="CA47" s="34">
        <f t="shared" si="61"/>
        <v>0</v>
      </c>
      <c r="CB47" s="34">
        <f t="shared" si="61"/>
        <v>0</v>
      </c>
      <c r="CC47" s="188">
        <v>0</v>
      </c>
      <c r="CD47" s="32" t="s">
        <v>44</v>
      </c>
      <c r="CE47" s="32" t="s">
        <v>123</v>
      </c>
      <c r="CF47" s="34">
        <f aca="true" t="shared" si="62" ref="CF47:CL47">SUM(CF6:CF46)</f>
        <v>117997</v>
      </c>
      <c r="CG47" s="34">
        <f t="shared" si="62"/>
        <v>302870</v>
      </c>
      <c r="CH47" s="34">
        <f t="shared" si="62"/>
        <v>305340</v>
      </c>
      <c r="CI47" s="182">
        <f t="shared" si="28"/>
        <v>100.81553141611911</v>
      </c>
      <c r="CJ47" s="34">
        <f t="shared" si="62"/>
        <v>19076</v>
      </c>
      <c r="CK47" s="34">
        <f t="shared" si="62"/>
        <v>93495</v>
      </c>
      <c r="CL47" s="34">
        <f t="shared" si="62"/>
        <v>93495</v>
      </c>
      <c r="CM47" s="182">
        <f t="shared" si="29"/>
        <v>100</v>
      </c>
      <c r="CN47" s="32" t="s">
        <v>44</v>
      </c>
      <c r="CO47" s="32" t="s">
        <v>123</v>
      </c>
      <c r="CP47" s="34">
        <f aca="true" t="shared" si="63" ref="CP47:CV47">SUM(CP6:CP46)</f>
        <v>98921</v>
      </c>
      <c r="CQ47" s="34">
        <f t="shared" si="63"/>
        <v>209375</v>
      </c>
      <c r="CR47" s="34">
        <f t="shared" si="63"/>
        <v>211845</v>
      </c>
      <c r="CS47" s="182">
        <f t="shared" si="33"/>
        <v>101.17970149253732</v>
      </c>
      <c r="CT47" s="34">
        <f t="shared" si="63"/>
        <v>9894487</v>
      </c>
      <c r="CU47" s="34">
        <f t="shared" si="63"/>
        <v>10938601</v>
      </c>
      <c r="CV47" s="34">
        <f t="shared" si="63"/>
        <v>10912270</v>
      </c>
      <c r="CW47" s="182">
        <f t="shared" si="34"/>
        <v>99.759283659766</v>
      </c>
      <c r="CX47" s="32" t="s">
        <v>44</v>
      </c>
      <c r="CY47" s="32" t="s">
        <v>123</v>
      </c>
      <c r="CZ47" s="34">
        <f aca="true" t="shared" si="64" ref="CZ47:DF47">SUM(CZ6:CZ46)</f>
        <v>9772173</v>
      </c>
      <c r="DA47" s="34">
        <f t="shared" si="64"/>
        <v>10626747</v>
      </c>
      <c r="DB47" s="34">
        <f t="shared" si="64"/>
        <v>10600358</v>
      </c>
      <c r="DC47" s="182">
        <f t="shared" si="35"/>
        <v>99.75167377185134</v>
      </c>
      <c r="DD47" s="34">
        <f t="shared" si="64"/>
        <v>122314</v>
      </c>
      <c r="DE47" s="34">
        <f t="shared" si="64"/>
        <v>311854</v>
      </c>
      <c r="DF47" s="34">
        <f t="shared" si="64"/>
        <v>311912</v>
      </c>
      <c r="DG47" s="182">
        <f t="shared" si="37"/>
        <v>100.01859844670903</v>
      </c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</row>
    <row r="48" spans="1:144" ht="12.75">
      <c r="A48" s="8" t="s">
        <v>44</v>
      </c>
      <c r="B48" s="8" t="s">
        <v>446</v>
      </c>
      <c r="C48" s="2"/>
      <c r="D48" s="2"/>
      <c r="E48" s="2"/>
      <c r="F48" s="2"/>
      <c r="G48" s="2"/>
      <c r="H48" s="2"/>
      <c r="I48" s="2"/>
      <c r="J48" s="2"/>
      <c r="K48" s="8" t="s">
        <v>44</v>
      </c>
      <c r="L48" s="8" t="s">
        <v>446</v>
      </c>
      <c r="M48" s="2"/>
      <c r="N48" s="2"/>
      <c r="O48" s="2"/>
      <c r="P48" s="15"/>
      <c r="Q48" s="2"/>
      <c r="R48" s="2"/>
      <c r="S48" s="2"/>
      <c r="T48" s="2"/>
      <c r="U48" s="8" t="s">
        <v>44</v>
      </c>
      <c r="V48" s="8" t="s">
        <v>446</v>
      </c>
      <c r="W48" s="11">
        <f aca="true" t="shared" si="65" ref="W48:AC48">(-W47)</f>
        <v>-8377499</v>
      </c>
      <c r="X48" s="11">
        <f t="shared" si="65"/>
        <v>-8981475</v>
      </c>
      <c r="Y48" s="11">
        <f t="shared" si="65"/>
        <v>-8776776</v>
      </c>
      <c r="Z48" s="265">
        <f t="shared" si="15"/>
        <v>97.72087546867301</v>
      </c>
      <c r="AA48" s="11">
        <f t="shared" si="65"/>
        <v>-26769</v>
      </c>
      <c r="AB48" s="11">
        <f t="shared" si="65"/>
        <v>-97855</v>
      </c>
      <c r="AC48" s="11">
        <f t="shared" si="65"/>
        <v>-97855</v>
      </c>
      <c r="AD48" s="265">
        <f>AC48/AB48*100</f>
        <v>100</v>
      </c>
      <c r="AE48" s="8" t="s">
        <v>44</v>
      </c>
      <c r="AF48" s="8" t="s">
        <v>446</v>
      </c>
      <c r="AG48" s="11">
        <f>(-AG47)</f>
        <v>-8350730</v>
      </c>
      <c r="AH48" s="11">
        <f>(-AH47)</f>
        <v>-8883620</v>
      </c>
      <c r="AI48" s="11">
        <f>(-AI47)</f>
        <v>-8678921</v>
      </c>
      <c r="AJ48" s="265">
        <f t="shared" si="18"/>
        <v>97.69577041791521</v>
      </c>
      <c r="AK48" s="2">
        <v>0</v>
      </c>
      <c r="AL48" s="2">
        <v>0</v>
      </c>
      <c r="AM48" s="11">
        <f>BM48</f>
        <v>-175240</v>
      </c>
      <c r="AN48" s="232">
        <v>0</v>
      </c>
      <c r="AO48" s="8" t="s">
        <v>44</v>
      </c>
      <c r="AP48" s="8" t="s">
        <v>446</v>
      </c>
      <c r="AQ48" s="2"/>
      <c r="AR48" s="2"/>
      <c r="AS48" s="2"/>
      <c r="AT48" s="2"/>
      <c r="AU48" s="8"/>
      <c r="AV48" s="8"/>
      <c r="AW48" s="8"/>
      <c r="AX48" s="2"/>
      <c r="AY48" s="8" t="s">
        <v>44</v>
      </c>
      <c r="AZ48" s="8" t="s">
        <v>446</v>
      </c>
      <c r="BA48" s="8"/>
      <c r="BB48" s="8"/>
      <c r="BC48" s="8"/>
      <c r="BD48" s="2"/>
      <c r="BE48" s="8"/>
      <c r="BF48" s="8"/>
      <c r="BG48" s="8"/>
      <c r="BH48" s="2"/>
      <c r="BI48" s="8" t="s">
        <v>44</v>
      </c>
      <c r="BJ48" s="8" t="s">
        <v>446</v>
      </c>
      <c r="BK48" s="2">
        <v>0</v>
      </c>
      <c r="BL48" s="2">
        <v>0</v>
      </c>
      <c r="BM48" s="11">
        <f>-BU47</f>
        <v>-175240</v>
      </c>
      <c r="BN48" s="2"/>
      <c r="BO48" s="2"/>
      <c r="BP48" s="2"/>
      <c r="BQ48" s="2"/>
      <c r="BR48" s="2"/>
      <c r="BS48" s="8" t="s">
        <v>44</v>
      </c>
      <c r="BT48" s="8" t="s">
        <v>446</v>
      </c>
      <c r="BU48" s="231">
        <f>-BU47</f>
        <v>-175240</v>
      </c>
      <c r="BV48" s="8"/>
      <c r="BW48" s="8"/>
      <c r="BX48" s="8"/>
      <c r="BY48" s="2"/>
      <c r="BZ48" s="8"/>
      <c r="CA48" s="8"/>
      <c r="CB48" s="8"/>
      <c r="CC48" s="2"/>
      <c r="CD48" s="8" t="s">
        <v>44</v>
      </c>
      <c r="CE48" s="8" t="s">
        <v>446</v>
      </c>
      <c r="CF48" s="2"/>
      <c r="CG48" s="2"/>
      <c r="CH48" s="11">
        <f>'int.kiad.'!U48</f>
        <v>-2470</v>
      </c>
      <c r="CI48" s="2"/>
      <c r="CJ48" s="93"/>
      <c r="CK48" s="93"/>
      <c r="CL48" s="93"/>
      <c r="CM48" s="2"/>
      <c r="CN48" s="8" t="s">
        <v>44</v>
      </c>
      <c r="CO48" s="8" t="s">
        <v>446</v>
      </c>
      <c r="CP48" s="2"/>
      <c r="CQ48" s="2"/>
      <c r="CR48" s="11">
        <f>CH48</f>
        <v>-2470</v>
      </c>
      <c r="CS48" s="2"/>
      <c r="CT48" s="11">
        <f>(W48)</f>
        <v>-8377499</v>
      </c>
      <c r="CU48" s="11">
        <f>(X48)</f>
        <v>-8981475</v>
      </c>
      <c r="CV48" s="11">
        <f>Y48+BM48+CH48</f>
        <v>-8954486</v>
      </c>
      <c r="CW48" s="226">
        <f t="shared" si="34"/>
        <v>99.69950370067278</v>
      </c>
      <c r="CX48" s="8" t="s">
        <v>44</v>
      </c>
      <c r="CY48" s="8" t="s">
        <v>446</v>
      </c>
      <c r="CZ48" s="47">
        <f>CT53</f>
        <v>-8350730</v>
      </c>
      <c r="DA48" s="47">
        <f>CU53</f>
        <v>-8883620</v>
      </c>
      <c r="DB48" s="47">
        <f>CV53</f>
        <v>-8856631</v>
      </c>
      <c r="DC48" s="265">
        <f t="shared" si="35"/>
        <v>99.69619366879718</v>
      </c>
      <c r="DD48" s="47">
        <f>AA48</f>
        <v>-26769</v>
      </c>
      <c r="DE48" s="47">
        <f>AB48</f>
        <v>-97855</v>
      </c>
      <c r="DF48" s="47">
        <f>AC48</f>
        <v>-97855</v>
      </c>
      <c r="DG48" s="271">
        <f t="shared" si="37"/>
        <v>100</v>
      </c>
      <c r="DH48" s="148"/>
      <c r="DI48" s="148"/>
      <c r="DJ48" s="148" t="s">
        <v>44</v>
      </c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 t="s">
        <v>44</v>
      </c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 t="s">
        <v>44</v>
      </c>
      <c r="EG48" s="148"/>
      <c r="EH48" s="148"/>
      <c r="EI48" s="148"/>
      <c r="EJ48" s="148"/>
      <c r="EK48" s="148"/>
      <c r="EL48" s="148"/>
      <c r="EM48" s="148"/>
      <c r="EN48" s="148"/>
    </row>
    <row r="49" spans="1:144" ht="12.75">
      <c r="A49" s="32" t="s">
        <v>44</v>
      </c>
      <c r="B49" s="32" t="s">
        <v>124</v>
      </c>
      <c r="C49" s="94">
        <f aca="true" t="shared" si="66" ref="C49:O49">SUM(C47:C48)</f>
        <v>1070995</v>
      </c>
      <c r="D49" s="94">
        <f t="shared" si="66"/>
        <v>1163068</v>
      </c>
      <c r="E49" s="94">
        <f t="shared" si="66"/>
        <v>1163172</v>
      </c>
      <c r="F49" s="182">
        <f t="shared" si="14"/>
        <v>100.00894186754343</v>
      </c>
      <c r="G49" s="94">
        <f t="shared" si="66"/>
        <v>116</v>
      </c>
      <c r="H49" s="94">
        <f t="shared" si="66"/>
        <v>1973</v>
      </c>
      <c r="I49" s="94">
        <f t="shared" si="66"/>
        <v>1973</v>
      </c>
      <c r="J49" s="182">
        <f>I49/H49*100</f>
        <v>100</v>
      </c>
      <c r="K49" s="32" t="s">
        <v>44</v>
      </c>
      <c r="L49" s="32" t="s">
        <v>124</v>
      </c>
      <c r="M49" s="94">
        <f t="shared" si="66"/>
        <v>4</v>
      </c>
      <c r="N49" s="94">
        <f t="shared" si="66"/>
        <v>1039</v>
      </c>
      <c r="O49" s="94">
        <f t="shared" si="66"/>
        <v>1040</v>
      </c>
      <c r="P49" s="273">
        <f>O49/N49*100</f>
        <v>100.09624639076036</v>
      </c>
      <c r="Q49" s="94">
        <f aca="true" t="shared" si="67" ref="Q49:AC49">SUM(Q47:Q48)</f>
        <v>3215</v>
      </c>
      <c r="R49" s="94">
        <f t="shared" si="67"/>
        <v>3972</v>
      </c>
      <c r="S49" s="94">
        <f t="shared" si="67"/>
        <v>4028</v>
      </c>
      <c r="T49" s="182">
        <f>S49/R49*100</f>
        <v>101.4098690835851</v>
      </c>
      <c r="U49" s="32" t="s">
        <v>44</v>
      </c>
      <c r="V49" s="32" t="s">
        <v>124</v>
      </c>
      <c r="W49" s="94">
        <f t="shared" si="67"/>
        <v>0</v>
      </c>
      <c r="X49" s="94">
        <f t="shared" si="67"/>
        <v>0</v>
      </c>
      <c r="Y49" s="94">
        <f t="shared" si="67"/>
        <v>0</v>
      </c>
      <c r="Z49" s="188">
        <v>0</v>
      </c>
      <c r="AA49" s="94">
        <f t="shared" si="67"/>
        <v>0</v>
      </c>
      <c r="AB49" s="94">
        <f t="shared" si="67"/>
        <v>0</v>
      </c>
      <c r="AC49" s="94">
        <f t="shared" si="67"/>
        <v>0</v>
      </c>
      <c r="AD49" s="188">
        <v>0</v>
      </c>
      <c r="AE49" s="32" t="s">
        <v>44</v>
      </c>
      <c r="AF49" s="32" t="s">
        <v>124</v>
      </c>
      <c r="AG49" s="94">
        <f>SUM(AG47:AG48)</f>
        <v>0</v>
      </c>
      <c r="AH49" s="94">
        <f>SUM(AH47:AH48)</f>
        <v>0</v>
      </c>
      <c r="AI49" s="94">
        <f>SUM(AI47:AI48)</f>
        <v>0</v>
      </c>
      <c r="AJ49" s="188">
        <v>0</v>
      </c>
      <c r="AK49" s="94">
        <f aca="true" t="shared" si="68" ref="AK49:AS49">SUM(AK47:AK48)</f>
        <v>324781</v>
      </c>
      <c r="AL49" s="94">
        <f t="shared" si="68"/>
        <v>487216</v>
      </c>
      <c r="AM49" s="94">
        <f t="shared" si="68"/>
        <v>487714</v>
      </c>
      <c r="AN49" s="182">
        <f t="shared" si="38"/>
        <v>100.10221339200682</v>
      </c>
      <c r="AO49" s="32" t="s">
        <v>44</v>
      </c>
      <c r="AP49" s="32" t="s">
        <v>124</v>
      </c>
      <c r="AQ49" s="94">
        <f t="shared" si="68"/>
        <v>73134</v>
      </c>
      <c r="AR49" s="94">
        <f t="shared" si="68"/>
        <v>113520</v>
      </c>
      <c r="AS49" s="94">
        <f t="shared" si="68"/>
        <v>113521</v>
      </c>
      <c r="AT49" s="182">
        <f>AS49/AR49*100</f>
        <v>100.00088090204369</v>
      </c>
      <c r="AU49" s="94">
        <f aca="true" t="shared" si="69" ref="AU49:BC49">SUM(AU47:AU48)</f>
        <v>0</v>
      </c>
      <c r="AV49" s="94">
        <f t="shared" si="69"/>
        <v>1697</v>
      </c>
      <c r="AW49" s="94">
        <f t="shared" si="69"/>
        <v>1697</v>
      </c>
      <c r="AX49" s="182">
        <f>AW49/AV49*100</f>
        <v>100</v>
      </c>
      <c r="AY49" s="32" t="s">
        <v>44</v>
      </c>
      <c r="AZ49" s="32" t="s">
        <v>124</v>
      </c>
      <c r="BA49" s="94">
        <f t="shared" si="69"/>
        <v>73134</v>
      </c>
      <c r="BB49" s="94">
        <f t="shared" si="69"/>
        <v>93505</v>
      </c>
      <c r="BC49" s="94">
        <f t="shared" si="69"/>
        <v>93506</v>
      </c>
      <c r="BD49" s="182">
        <f>BC49/BB49*100</f>
        <v>100.00106946152611</v>
      </c>
      <c r="BE49" s="94">
        <f>SUM(BE47:BE48)</f>
        <v>0</v>
      </c>
      <c r="BF49" s="94">
        <f>SUM(BF47:BF48)</f>
        <v>18318</v>
      </c>
      <c r="BG49" s="94">
        <f>SUM(BG47:BG48)</f>
        <v>18318</v>
      </c>
      <c r="BH49" s="182">
        <f>BG49/BF49*100</f>
        <v>100</v>
      </c>
      <c r="BI49" s="32" t="s">
        <v>44</v>
      </c>
      <c r="BJ49" s="32" t="s">
        <v>124</v>
      </c>
      <c r="BK49" s="94">
        <f>SUM(BK47:BK48)</f>
        <v>251647</v>
      </c>
      <c r="BL49" s="94">
        <f>SUM(BL47:BL48)</f>
        <v>373696</v>
      </c>
      <c r="BM49" s="94">
        <f>SUM(BM47:BM48)</f>
        <v>374193</v>
      </c>
      <c r="BN49" s="182">
        <f>BM49/BL49*100</f>
        <v>100.13299580407605</v>
      </c>
      <c r="BO49" s="94">
        <f>SUM(BO47:BO48)</f>
        <v>209459</v>
      </c>
      <c r="BP49" s="94">
        <f>SUM(BP47:BP48)</f>
        <v>183986</v>
      </c>
      <c r="BQ49" s="94">
        <f>SUM(BQ47:BQ48)</f>
        <v>183986</v>
      </c>
      <c r="BR49" s="182">
        <f>BQ49/BP49*100</f>
        <v>100</v>
      </c>
      <c r="BS49" s="32" t="s">
        <v>44</v>
      </c>
      <c r="BT49" s="32" t="s">
        <v>124</v>
      </c>
      <c r="BU49" s="94">
        <f>SUM(BU47:BU48)</f>
        <v>0</v>
      </c>
      <c r="BV49" s="94">
        <f>SUM(BV47:BV48)</f>
        <v>42188</v>
      </c>
      <c r="BW49" s="94">
        <f>SUM(BW47:BW48)</f>
        <v>189710</v>
      </c>
      <c r="BX49" s="94">
        <f>SUM(BX47:BX48)</f>
        <v>190207</v>
      </c>
      <c r="BY49" s="182">
        <f>BX49/BW49*100</f>
        <v>100.26197880976227</v>
      </c>
      <c r="BZ49" s="94">
        <f>SUM(BZ47:BZ48)</f>
        <v>0</v>
      </c>
      <c r="CA49" s="94">
        <f>SUM(CA47:CA48)</f>
        <v>0</v>
      </c>
      <c r="CB49" s="94">
        <f>SUM(CB47:CB48)</f>
        <v>0</v>
      </c>
      <c r="CC49" s="188">
        <v>0</v>
      </c>
      <c r="CD49" s="32" t="s">
        <v>44</v>
      </c>
      <c r="CE49" s="32" t="s">
        <v>124</v>
      </c>
      <c r="CF49" s="94">
        <f>SUM(CF47:CF48)</f>
        <v>117997</v>
      </c>
      <c r="CG49" s="94">
        <f>SUM(CG47:CG48)</f>
        <v>302870</v>
      </c>
      <c r="CH49" s="94">
        <f>SUM(CH47:CH48)</f>
        <v>302870</v>
      </c>
      <c r="CI49" s="182">
        <f t="shared" si="28"/>
        <v>100</v>
      </c>
      <c r="CJ49" s="94">
        <f>SUM(CJ47:CJ48)</f>
        <v>19076</v>
      </c>
      <c r="CK49" s="94">
        <f>SUM(CK47:CK48)</f>
        <v>93495</v>
      </c>
      <c r="CL49" s="94">
        <f>SUM(CL47:CL48)</f>
        <v>93495</v>
      </c>
      <c r="CM49" s="182">
        <f t="shared" si="29"/>
        <v>100</v>
      </c>
      <c r="CN49" s="32" t="s">
        <v>44</v>
      </c>
      <c r="CO49" s="32" t="s">
        <v>124</v>
      </c>
      <c r="CP49" s="94">
        <f>SUM(CP47:CP48)</f>
        <v>98921</v>
      </c>
      <c r="CQ49" s="94">
        <f>SUM(CQ47:CQ48)</f>
        <v>209375</v>
      </c>
      <c r="CR49" s="94">
        <f>SUM(CR47:CR48)</f>
        <v>209375</v>
      </c>
      <c r="CS49" s="182">
        <f t="shared" si="33"/>
        <v>100</v>
      </c>
      <c r="CT49" s="94">
        <f>SUM(CT47:CT48)</f>
        <v>1516988</v>
      </c>
      <c r="CU49" s="94">
        <f>SUM(CU47:CU48)</f>
        <v>1957126</v>
      </c>
      <c r="CV49" s="94">
        <f>SUM(CV47:CV48)</f>
        <v>1957784</v>
      </c>
      <c r="CW49" s="182">
        <f t="shared" si="34"/>
        <v>100.03362072753619</v>
      </c>
      <c r="CX49" s="32" t="s">
        <v>44</v>
      </c>
      <c r="CY49" s="32" t="s">
        <v>124</v>
      </c>
      <c r="CZ49" s="94">
        <f aca="true" t="shared" si="70" ref="CZ49:DF49">SUM(CZ47:CZ48)</f>
        <v>1421443</v>
      </c>
      <c r="DA49" s="94">
        <f t="shared" si="70"/>
        <v>1743127</v>
      </c>
      <c r="DB49" s="94">
        <f t="shared" si="70"/>
        <v>1743727</v>
      </c>
      <c r="DC49" s="182">
        <f t="shared" si="35"/>
        <v>100.03442089991148</v>
      </c>
      <c r="DD49" s="94">
        <f t="shared" si="70"/>
        <v>95545</v>
      </c>
      <c r="DE49" s="94">
        <f t="shared" si="70"/>
        <v>213999</v>
      </c>
      <c r="DF49" s="94">
        <f t="shared" si="70"/>
        <v>214057</v>
      </c>
      <c r="DG49" s="182">
        <f t="shared" si="37"/>
        <v>100.02710293038753</v>
      </c>
      <c r="DH49" s="153">
        <v>8</v>
      </c>
      <c r="DI49" s="134" t="s">
        <v>78</v>
      </c>
      <c r="DJ49" s="140" t="s">
        <v>208</v>
      </c>
      <c r="DK49" s="140">
        <v>0</v>
      </c>
      <c r="DL49" s="218">
        <v>22</v>
      </c>
      <c r="DM49" s="218">
        <v>22</v>
      </c>
      <c r="DN49" s="284">
        <f>DM49/DL49*100</f>
        <v>100</v>
      </c>
      <c r="DO49" s="140">
        <v>0</v>
      </c>
      <c r="DP49" s="218">
        <v>0</v>
      </c>
      <c r="DQ49" s="218">
        <v>0</v>
      </c>
      <c r="DR49" s="220">
        <v>0</v>
      </c>
      <c r="DS49" s="153">
        <v>8</v>
      </c>
      <c r="DT49" s="134" t="s">
        <v>78</v>
      </c>
      <c r="DU49" s="140" t="s">
        <v>208</v>
      </c>
      <c r="DV49" s="140">
        <v>58671</v>
      </c>
      <c r="DW49" s="218">
        <v>60426</v>
      </c>
      <c r="DX49" s="218">
        <v>45028</v>
      </c>
      <c r="DY49" s="214">
        <f>DX49/DW49*100</f>
        <v>74.51759176513421</v>
      </c>
      <c r="DZ49" s="140">
        <v>0</v>
      </c>
      <c r="EA49" s="218">
        <v>400</v>
      </c>
      <c r="EB49" s="218">
        <v>2558</v>
      </c>
      <c r="EC49" s="214">
        <f>EB49/EA49*100</f>
        <v>639.5</v>
      </c>
      <c r="ED49" s="153">
        <v>8</v>
      </c>
      <c r="EE49" s="134" t="s">
        <v>78</v>
      </c>
      <c r="EF49" s="140" t="s">
        <v>208</v>
      </c>
      <c r="EG49" s="140">
        <v>0</v>
      </c>
      <c r="EH49" s="218">
        <v>2158</v>
      </c>
      <c r="EI49" s="218">
        <v>2158</v>
      </c>
      <c r="EJ49" s="214">
        <f>EI49/EH49*100</f>
        <v>100</v>
      </c>
      <c r="EK49" s="154">
        <f aca="true" t="shared" si="71" ref="EK49:EM52">DK49+DO49+DV49+DZ49+EG49</f>
        <v>58671</v>
      </c>
      <c r="EL49" s="154">
        <f t="shared" si="71"/>
        <v>63006</v>
      </c>
      <c r="EM49" s="154">
        <f t="shared" si="71"/>
        <v>49766</v>
      </c>
      <c r="EN49" s="214">
        <f>EM49/EL49*100</f>
        <v>78.98612830524077</v>
      </c>
    </row>
    <row r="50" spans="1:144" ht="12.75">
      <c r="A50" s="95"/>
      <c r="B50" s="95"/>
      <c r="C50" s="96"/>
      <c r="D50" s="96"/>
      <c r="E50" s="96"/>
      <c r="F50" s="96"/>
      <c r="G50" s="96"/>
      <c r="H50" s="96"/>
      <c r="I50" s="96"/>
      <c r="J50" s="96"/>
      <c r="K50" s="95"/>
      <c r="L50" s="95"/>
      <c r="M50" s="96"/>
      <c r="N50" s="96"/>
      <c r="O50" s="96"/>
      <c r="P50" s="96"/>
      <c r="Q50" s="96"/>
      <c r="R50" s="96"/>
      <c r="S50" s="96"/>
      <c r="T50" s="96"/>
      <c r="U50" s="95"/>
      <c r="V50" s="95"/>
      <c r="W50" s="96"/>
      <c r="X50" s="96"/>
      <c r="Y50" s="96"/>
      <c r="Z50" s="96"/>
      <c r="AA50" s="96"/>
      <c r="AB50" s="96"/>
      <c r="AC50" s="96"/>
      <c r="AD50" s="96"/>
      <c r="AE50" s="95"/>
      <c r="AF50" s="95"/>
      <c r="AG50" s="48"/>
      <c r="AH50" s="48"/>
      <c r="AI50" s="48"/>
      <c r="AJ50" s="48"/>
      <c r="AO50" s="95"/>
      <c r="AP50" s="95"/>
      <c r="AY50" s="95"/>
      <c r="AZ50" s="95"/>
      <c r="BI50" s="95"/>
      <c r="BJ50" s="95"/>
      <c r="BS50" s="95"/>
      <c r="BT50" s="95"/>
      <c r="BU50" s="95"/>
      <c r="CD50" s="95"/>
      <c r="CE50" s="95"/>
      <c r="DH50" s="149">
        <v>8</v>
      </c>
      <c r="DI50" s="135">
        <v>21.1</v>
      </c>
      <c r="DJ50" s="141" t="s">
        <v>244</v>
      </c>
      <c r="DK50" s="141">
        <v>33</v>
      </c>
      <c r="DL50" s="217">
        <v>56211</v>
      </c>
      <c r="DM50" s="217">
        <v>56229</v>
      </c>
      <c r="DN50" s="283">
        <f>DM50/DL50*100</f>
        <v>100.03202220206009</v>
      </c>
      <c r="DO50" s="141">
        <v>0</v>
      </c>
      <c r="DP50" s="217">
        <v>376</v>
      </c>
      <c r="DQ50" s="217">
        <v>376</v>
      </c>
      <c r="DR50" s="283">
        <f>DQ50/DP50*100</f>
        <v>100</v>
      </c>
      <c r="DS50" s="149">
        <v>8</v>
      </c>
      <c r="DT50" s="135">
        <v>21.1</v>
      </c>
      <c r="DU50" s="141" t="s">
        <v>244</v>
      </c>
      <c r="DV50" s="141">
        <v>33414</v>
      </c>
      <c r="DW50" s="217">
        <v>142730</v>
      </c>
      <c r="DX50" s="217">
        <v>244692</v>
      </c>
      <c r="DY50" s="212">
        <f>DX50/DW50*100</f>
        <v>171.436978911231</v>
      </c>
      <c r="DZ50" s="141">
        <v>0</v>
      </c>
      <c r="EA50" s="217">
        <v>95023</v>
      </c>
      <c r="EB50" s="217">
        <v>99929</v>
      </c>
      <c r="EC50" s="212">
        <f>EB50/EA50*100</f>
        <v>105.16296054639402</v>
      </c>
      <c r="ED50" s="149">
        <v>8</v>
      </c>
      <c r="EE50" s="135">
        <v>21.1</v>
      </c>
      <c r="EF50" s="141" t="s">
        <v>244</v>
      </c>
      <c r="EG50" s="141">
        <v>0</v>
      </c>
      <c r="EH50" s="217">
        <v>4846</v>
      </c>
      <c r="EI50" s="217">
        <v>4846</v>
      </c>
      <c r="EJ50" s="212">
        <f>EI50/EH50*100</f>
        <v>100</v>
      </c>
      <c r="EK50" s="142">
        <f t="shared" si="71"/>
        <v>33447</v>
      </c>
      <c r="EL50" s="142">
        <f t="shared" si="71"/>
        <v>299186</v>
      </c>
      <c r="EM50" s="142">
        <f t="shared" si="71"/>
        <v>406072</v>
      </c>
      <c r="EN50" s="212">
        <f>EM50/EL50*100</f>
        <v>135.7256021337897</v>
      </c>
    </row>
    <row r="51" spans="1:144" ht="12.75">
      <c r="A51" s="8"/>
      <c r="B51" s="8"/>
      <c r="C51" s="2"/>
      <c r="D51" s="2"/>
      <c r="E51" s="2"/>
      <c r="F51" s="2"/>
      <c r="G51" s="2"/>
      <c r="H51" s="2"/>
      <c r="I51" s="2"/>
      <c r="J51" s="2"/>
      <c r="K51" s="8"/>
      <c r="L51" s="8"/>
      <c r="M51" s="2"/>
      <c r="N51" s="2"/>
      <c r="O51" s="2"/>
      <c r="P51" s="2"/>
      <c r="Q51" s="2"/>
      <c r="R51" s="2"/>
      <c r="S51" s="2"/>
      <c r="T51" s="2"/>
      <c r="U51" s="8"/>
      <c r="V51" s="8"/>
      <c r="W51" s="2"/>
      <c r="X51" s="2"/>
      <c r="Y51" s="2"/>
      <c r="Z51" s="2"/>
      <c r="AA51" s="2"/>
      <c r="AB51" s="2"/>
      <c r="AC51" s="2"/>
      <c r="AD51" s="2"/>
      <c r="AE51" s="8"/>
      <c r="AF51" s="8"/>
      <c r="AG51" s="8"/>
      <c r="AH51" s="8"/>
      <c r="AI51" s="8"/>
      <c r="AJ51" s="8"/>
      <c r="AO51" s="8"/>
      <c r="AP51" s="8"/>
      <c r="AY51" s="8"/>
      <c r="AZ51" s="8"/>
      <c r="BI51" s="8"/>
      <c r="BJ51" s="8"/>
      <c r="BS51" s="8"/>
      <c r="BT51" s="8"/>
      <c r="BU51" s="8"/>
      <c r="CD51" s="8"/>
      <c r="CE51" s="8"/>
      <c r="DH51" s="149">
        <v>8</v>
      </c>
      <c r="DI51" s="135">
        <v>21.2</v>
      </c>
      <c r="DJ51" s="141" t="s">
        <v>213</v>
      </c>
      <c r="DK51" s="141">
        <v>57</v>
      </c>
      <c r="DL51" s="217">
        <v>23</v>
      </c>
      <c r="DM51" s="217">
        <v>0</v>
      </c>
      <c r="DN51" s="283">
        <f>DM51/DL51*100</f>
        <v>0</v>
      </c>
      <c r="DO51" s="141">
        <v>0</v>
      </c>
      <c r="DP51" s="217">
        <v>0</v>
      </c>
      <c r="DQ51" s="217">
        <v>0</v>
      </c>
      <c r="DR51" s="216">
        <v>0</v>
      </c>
      <c r="DS51" s="149">
        <v>8</v>
      </c>
      <c r="DT51" s="135">
        <v>21.2</v>
      </c>
      <c r="DU51" s="141" t="s">
        <v>213</v>
      </c>
      <c r="DV51" s="141">
        <v>6425</v>
      </c>
      <c r="DW51" s="217">
        <v>6429</v>
      </c>
      <c r="DX51" s="217">
        <v>0</v>
      </c>
      <c r="DY51" s="212">
        <f>DX51/DW51*100</f>
        <v>0</v>
      </c>
      <c r="DZ51" s="141">
        <v>0</v>
      </c>
      <c r="EA51" s="217">
        <v>0</v>
      </c>
      <c r="EB51" s="217">
        <v>0</v>
      </c>
      <c r="EC51" s="216">
        <v>0</v>
      </c>
      <c r="ED51" s="149">
        <v>8</v>
      </c>
      <c r="EE51" s="135">
        <v>21.2</v>
      </c>
      <c r="EF51" s="141" t="s">
        <v>213</v>
      </c>
      <c r="EG51" s="141">
        <v>103</v>
      </c>
      <c r="EH51" s="217">
        <v>0</v>
      </c>
      <c r="EI51" s="217">
        <v>0</v>
      </c>
      <c r="EJ51" s="216">
        <v>0</v>
      </c>
      <c r="EK51" s="142">
        <f t="shared" si="71"/>
        <v>6585</v>
      </c>
      <c r="EL51" s="142">
        <f t="shared" si="71"/>
        <v>6452</v>
      </c>
      <c r="EM51" s="142">
        <f t="shared" si="71"/>
        <v>0</v>
      </c>
      <c r="EN51" s="212">
        <f>EM51/EL51*100</f>
        <v>0</v>
      </c>
    </row>
    <row r="52" spans="1:144" ht="12.75">
      <c r="A52" s="97" t="s">
        <v>125</v>
      </c>
      <c r="B52" s="97" t="s">
        <v>126</v>
      </c>
      <c r="C52" s="19">
        <f>(C47-G47-M47)</f>
        <v>1070875</v>
      </c>
      <c r="D52" s="19">
        <f>(D47-H47-N47)</f>
        <v>1160056</v>
      </c>
      <c r="E52" s="19">
        <f>(E47-I47-O47)</f>
        <v>1160159</v>
      </c>
      <c r="F52" s="225">
        <f>E52/D52*100</f>
        <v>100.00887888170915</v>
      </c>
      <c r="G52" s="58">
        <v>0</v>
      </c>
      <c r="H52" s="58">
        <v>0</v>
      </c>
      <c r="I52" s="58">
        <v>0</v>
      </c>
      <c r="J52" s="253">
        <v>0</v>
      </c>
      <c r="K52" s="97" t="s">
        <v>125</v>
      </c>
      <c r="L52" s="97" t="s">
        <v>126</v>
      </c>
      <c r="M52" s="1">
        <v>0</v>
      </c>
      <c r="N52" s="1">
        <v>0</v>
      </c>
      <c r="O52" s="1">
        <v>0</v>
      </c>
      <c r="P52" s="253">
        <v>0</v>
      </c>
      <c r="Q52" s="1">
        <v>0</v>
      </c>
      <c r="R52" s="1">
        <v>0</v>
      </c>
      <c r="S52" s="1">
        <v>0</v>
      </c>
      <c r="T52" s="253">
        <v>0</v>
      </c>
      <c r="U52" s="97" t="s">
        <v>125</v>
      </c>
      <c r="V52" s="97" t="s">
        <v>126</v>
      </c>
      <c r="W52" s="19">
        <f aca="true" t="shared" si="72" ref="W52:AC52">(W47-W57)</f>
        <v>8350730</v>
      </c>
      <c r="X52" s="19">
        <f t="shared" si="72"/>
        <v>8883620</v>
      </c>
      <c r="Y52" s="19">
        <f t="shared" si="72"/>
        <v>8678921</v>
      </c>
      <c r="Z52" s="227">
        <f>Y52/X52*100</f>
        <v>97.69577041791521</v>
      </c>
      <c r="AA52" s="19">
        <f t="shared" si="72"/>
        <v>0</v>
      </c>
      <c r="AB52" s="19">
        <f t="shared" si="72"/>
        <v>0</v>
      </c>
      <c r="AC52" s="19">
        <f t="shared" si="72"/>
        <v>0</v>
      </c>
      <c r="AD52" s="254">
        <v>0</v>
      </c>
      <c r="AE52" s="97" t="s">
        <v>125</v>
      </c>
      <c r="AF52" s="97" t="s">
        <v>126</v>
      </c>
      <c r="AG52" s="116">
        <f aca="true" t="shared" si="73" ref="AG52:AI53">AG47</f>
        <v>8350730</v>
      </c>
      <c r="AH52" s="116">
        <f t="shared" si="73"/>
        <v>8883620</v>
      </c>
      <c r="AI52" s="116">
        <f t="shared" si="73"/>
        <v>8678921</v>
      </c>
      <c r="AJ52" s="227">
        <f>AI52/AH52*100</f>
        <v>97.69577041791521</v>
      </c>
      <c r="AK52" s="19">
        <f>(BK47)</f>
        <v>251647</v>
      </c>
      <c r="AL52" s="19">
        <f>(BL47)</f>
        <v>373696</v>
      </c>
      <c r="AM52" s="19">
        <f>(BM47)</f>
        <v>549433</v>
      </c>
      <c r="AN52" s="225">
        <f>AM52/AL52*100</f>
        <v>147.02672760746702</v>
      </c>
      <c r="AO52" s="97" t="s">
        <v>125</v>
      </c>
      <c r="AP52" s="97" t="s">
        <v>126</v>
      </c>
      <c r="AQ52" s="1">
        <v>0</v>
      </c>
      <c r="AR52" s="1">
        <v>0</v>
      </c>
      <c r="AS52" s="1">
        <v>0</v>
      </c>
      <c r="AT52" s="253">
        <v>0</v>
      </c>
      <c r="AU52" s="115">
        <v>0</v>
      </c>
      <c r="AV52" s="115">
        <v>0</v>
      </c>
      <c r="AW52" s="115">
        <v>0</v>
      </c>
      <c r="AX52" s="253">
        <v>0</v>
      </c>
      <c r="AY52" s="97" t="s">
        <v>125</v>
      </c>
      <c r="AZ52" s="97" t="s">
        <v>126</v>
      </c>
      <c r="BA52" s="115">
        <v>0</v>
      </c>
      <c r="BB52" s="115">
        <v>0</v>
      </c>
      <c r="BC52" s="115">
        <v>0</v>
      </c>
      <c r="BD52" s="253">
        <v>0</v>
      </c>
      <c r="BE52" s="115">
        <v>0</v>
      </c>
      <c r="BF52" s="115">
        <v>0</v>
      </c>
      <c r="BG52" s="115">
        <v>0</v>
      </c>
      <c r="BH52" s="253">
        <v>0</v>
      </c>
      <c r="BI52" s="97" t="s">
        <v>125</v>
      </c>
      <c r="BJ52" s="97" t="s">
        <v>126</v>
      </c>
      <c r="BK52" s="19">
        <f aca="true" t="shared" si="74" ref="BK52:BQ52">(BK47)</f>
        <v>251647</v>
      </c>
      <c r="BL52" s="19">
        <f t="shared" si="74"/>
        <v>373696</v>
      </c>
      <c r="BM52" s="19">
        <f t="shared" si="74"/>
        <v>549433</v>
      </c>
      <c r="BN52" s="266">
        <f>BM52/BL52*100</f>
        <v>147.02672760746702</v>
      </c>
      <c r="BO52" s="19">
        <f t="shared" si="74"/>
        <v>209459</v>
      </c>
      <c r="BP52" s="19">
        <f t="shared" si="74"/>
        <v>183986</v>
      </c>
      <c r="BQ52" s="19">
        <f t="shared" si="74"/>
        <v>183986</v>
      </c>
      <c r="BR52" s="225">
        <f>BQ52/BP52*100</f>
        <v>100</v>
      </c>
      <c r="BS52" s="97" t="s">
        <v>125</v>
      </c>
      <c r="BT52" s="97" t="s">
        <v>126</v>
      </c>
      <c r="BU52" s="19">
        <f>(BU47)</f>
        <v>175240</v>
      </c>
      <c r="BV52" s="19">
        <f>(BV47)</f>
        <v>42188</v>
      </c>
      <c r="BW52" s="19">
        <f>(BW47)</f>
        <v>189710</v>
      </c>
      <c r="BX52" s="19">
        <f>(BX47)</f>
        <v>190207</v>
      </c>
      <c r="BY52" s="225">
        <f>BX52/BW52*100</f>
        <v>100.26197880976227</v>
      </c>
      <c r="BZ52" s="19">
        <f>(BZ47)</f>
        <v>0</v>
      </c>
      <c r="CA52" s="19">
        <f>(CA47)</f>
        <v>0</v>
      </c>
      <c r="CB52" s="19">
        <f>(CB47)</f>
        <v>0</v>
      </c>
      <c r="CC52" s="253">
        <v>0</v>
      </c>
      <c r="CD52" s="97" t="s">
        <v>125</v>
      </c>
      <c r="CE52" s="97" t="s">
        <v>126</v>
      </c>
      <c r="CF52" s="19">
        <f>(CF47-CF57)</f>
        <v>98921</v>
      </c>
      <c r="CG52" s="19">
        <f>(CG47-CG57)</f>
        <v>209375</v>
      </c>
      <c r="CH52" s="19">
        <f>(CH47-CH57)</f>
        <v>211845</v>
      </c>
      <c r="CI52" s="225">
        <f>CH52/CG52*100</f>
        <v>101.17970149253732</v>
      </c>
      <c r="CJ52" s="98">
        <v>0</v>
      </c>
      <c r="CK52" s="98">
        <v>0</v>
      </c>
      <c r="CL52" s="98">
        <v>0</v>
      </c>
      <c r="CM52" s="253">
        <v>0</v>
      </c>
      <c r="CN52" s="97" t="s">
        <v>125</v>
      </c>
      <c r="CO52" s="97" t="s">
        <v>126</v>
      </c>
      <c r="CP52" s="106">
        <f>CP47</f>
        <v>98921</v>
      </c>
      <c r="CQ52" s="106">
        <f>CQ47</f>
        <v>209375</v>
      </c>
      <c r="CR52" s="106">
        <f>CR47</f>
        <v>211845</v>
      </c>
      <c r="CS52" s="225">
        <f>CR52/CQ52*100</f>
        <v>101.17970149253732</v>
      </c>
      <c r="CT52" s="19">
        <f aca="true" t="shared" si="75" ref="CT52:CV53">(C52+W52+AK52+CF52)</f>
        <v>9772173</v>
      </c>
      <c r="CU52" s="19">
        <f t="shared" si="75"/>
        <v>10626747</v>
      </c>
      <c r="CV52" s="19">
        <f t="shared" si="75"/>
        <v>10600358</v>
      </c>
      <c r="CW52" s="189">
        <f>CV52/CU52*100</f>
        <v>99.75167377185134</v>
      </c>
      <c r="CX52" s="97" t="s">
        <v>125</v>
      </c>
      <c r="CY52" s="97" t="s">
        <v>126</v>
      </c>
      <c r="CZ52" s="99">
        <f aca="true" t="shared" si="76" ref="CZ52:DB53">(CZ47)</f>
        <v>9772173</v>
      </c>
      <c r="DA52" s="99">
        <f t="shared" si="76"/>
        <v>10626747</v>
      </c>
      <c r="DB52" s="99">
        <f t="shared" si="76"/>
        <v>10600358</v>
      </c>
      <c r="DC52" s="189">
        <f>DB52/DA52*100</f>
        <v>99.75167377185134</v>
      </c>
      <c r="DD52" s="100">
        <v>0</v>
      </c>
      <c r="DE52" s="100">
        <v>0</v>
      </c>
      <c r="DF52" s="100">
        <v>0</v>
      </c>
      <c r="DG52" s="253">
        <v>0</v>
      </c>
      <c r="DH52" s="149">
        <v>8</v>
      </c>
      <c r="DI52" s="135">
        <v>21.3</v>
      </c>
      <c r="DJ52" s="141" t="s">
        <v>214</v>
      </c>
      <c r="DK52" s="141">
        <v>0</v>
      </c>
      <c r="DL52" s="223">
        <v>0</v>
      </c>
      <c r="DM52" s="223">
        <v>0</v>
      </c>
      <c r="DN52" s="221">
        <v>0</v>
      </c>
      <c r="DO52" s="141">
        <v>0</v>
      </c>
      <c r="DP52" s="223">
        <v>0</v>
      </c>
      <c r="DQ52" s="223">
        <v>0</v>
      </c>
      <c r="DR52" s="216">
        <v>0</v>
      </c>
      <c r="DS52" s="149">
        <v>8</v>
      </c>
      <c r="DT52" s="135">
        <v>21.3</v>
      </c>
      <c r="DU52" s="141" t="s">
        <v>214</v>
      </c>
      <c r="DV52" s="141">
        <v>0</v>
      </c>
      <c r="DW52" s="223">
        <v>0</v>
      </c>
      <c r="DX52" s="223">
        <v>0</v>
      </c>
      <c r="DY52" s="221">
        <v>0</v>
      </c>
      <c r="DZ52" s="141">
        <v>0</v>
      </c>
      <c r="EA52" s="223">
        <v>0</v>
      </c>
      <c r="EB52" s="223">
        <v>0</v>
      </c>
      <c r="EC52" s="216">
        <v>0</v>
      </c>
      <c r="ED52" s="149">
        <v>8</v>
      </c>
      <c r="EE52" s="135">
        <v>21.3</v>
      </c>
      <c r="EF52" s="141" t="s">
        <v>214</v>
      </c>
      <c r="EG52" s="141">
        <v>0</v>
      </c>
      <c r="EH52" s="223">
        <v>0</v>
      </c>
      <c r="EI52" s="223">
        <v>0</v>
      </c>
      <c r="EJ52" s="221">
        <v>0</v>
      </c>
      <c r="EK52" s="143">
        <f t="shared" si="71"/>
        <v>0</v>
      </c>
      <c r="EL52" s="143">
        <f t="shared" si="71"/>
        <v>0</v>
      </c>
      <c r="EM52" s="143">
        <f t="shared" si="71"/>
        <v>0</v>
      </c>
      <c r="EN52" s="221">
        <v>0</v>
      </c>
    </row>
    <row r="53" spans="1:144" ht="12.75">
      <c r="A53" s="31" t="s">
        <v>125</v>
      </c>
      <c r="B53" s="31" t="s">
        <v>127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193">
        <v>0</v>
      </c>
      <c r="K53" s="31" t="s">
        <v>125</v>
      </c>
      <c r="L53" s="31" t="s">
        <v>127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193">
        <v>0</v>
      </c>
      <c r="U53" s="31" t="s">
        <v>125</v>
      </c>
      <c r="V53" s="31" t="s">
        <v>127</v>
      </c>
      <c r="W53" s="20">
        <f aca="true" t="shared" si="77" ref="W53:AC53">(-W52)</f>
        <v>-8350730</v>
      </c>
      <c r="X53" s="20">
        <f t="shared" si="77"/>
        <v>-8883620</v>
      </c>
      <c r="Y53" s="20">
        <f t="shared" si="77"/>
        <v>-8678921</v>
      </c>
      <c r="Z53" s="228">
        <f>Y53/X53*100</f>
        <v>97.69577041791521</v>
      </c>
      <c r="AA53" s="20">
        <f t="shared" si="77"/>
        <v>0</v>
      </c>
      <c r="AB53" s="20">
        <f t="shared" si="77"/>
        <v>0</v>
      </c>
      <c r="AC53" s="20">
        <f t="shared" si="77"/>
        <v>0</v>
      </c>
      <c r="AD53" s="255">
        <v>0</v>
      </c>
      <c r="AE53" s="31" t="s">
        <v>125</v>
      </c>
      <c r="AF53" s="31" t="s">
        <v>127</v>
      </c>
      <c r="AG53" s="118">
        <f t="shared" si="73"/>
        <v>-8350730</v>
      </c>
      <c r="AH53" s="118">
        <f t="shared" si="73"/>
        <v>-8883620</v>
      </c>
      <c r="AI53" s="118">
        <f t="shared" si="73"/>
        <v>-8678921</v>
      </c>
      <c r="AJ53" s="228">
        <f>AI53/AH53*100</f>
        <v>97.69577041791521</v>
      </c>
      <c r="AK53" s="20">
        <f>AK48</f>
        <v>0</v>
      </c>
      <c r="AL53" s="20">
        <f>AL48</f>
        <v>0</v>
      </c>
      <c r="AM53" s="20">
        <f>AM48</f>
        <v>-175240</v>
      </c>
      <c r="AN53" s="256">
        <v>0</v>
      </c>
      <c r="AO53" s="31" t="s">
        <v>125</v>
      </c>
      <c r="AP53" s="31" t="s">
        <v>127</v>
      </c>
      <c r="AQ53" s="4">
        <v>0</v>
      </c>
      <c r="AR53" s="4">
        <v>0</v>
      </c>
      <c r="AS53" s="4">
        <v>0</v>
      </c>
      <c r="AT53" s="193">
        <v>0</v>
      </c>
      <c r="AU53" s="117">
        <v>0</v>
      </c>
      <c r="AV53" s="117">
        <v>0</v>
      </c>
      <c r="AW53" s="117">
        <v>0</v>
      </c>
      <c r="AX53" s="193">
        <v>0</v>
      </c>
      <c r="AY53" s="31" t="s">
        <v>125</v>
      </c>
      <c r="AZ53" s="31" t="s">
        <v>127</v>
      </c>
      <c r="BA53" s="117">
        <v>0</v>
      </c>
      <c r="BB53" s="117">
        <v>0</v>
      </c>
      <c r="BC53" s="117">
        <v>0</v>
      </c>
      <c r="BD53" s="193">
        <v>0</v>
      </c>
      <c r="BE53" s="117">
        <v>0</v>
      </c>
      <c r="BF53" s="117">
        <v>0</v>
      </c>
      <c r="BG53" s="117">
        <v>0</v>
      </c>
      <c r="BH53" s="193">
        <v>0</v>
      </c>
      <c r="BI53" s="31" t="s">
        <v>125</v>
      </c>
      <c r="BJ53" s="31" t="s">
        <v>127</v>
      </c>
      <c r="BK53" s="4">
        <v>0</v>
      </c>
      <c r="BL53" s="4">
        <v>0</v>
      </c>
      <c r="BM53" s="20">
        <f>BM48</f>
        <v>-175240</v>
      </c>
      <c r="BN53" s="190">
        <v>0</v>
      </c>
      <c r="BO53" s="4">
        <v>0</v>
      </c>
      <c r="BP53" s="4">
        <v>0</v>
      </c>
      <c r="BQ53" s="4">
        <v>0</v>
      </c>
      <c r="BR53" s="193">
        <v>0</v>
      </c>
      <c r="BS53" s="31" t="s">
        <v>125</v>
      </c>
      <c r="BT53" s="31" t="s">
        <v>127</v>
      </c>
      <c r="BU53" s="118">
        <f>-BU52</f>
        <v>-175240</v>
      </c>
      <c r="BV53" s="4">
        <v>0</v>
      </c>
      <c r="BW53" s="4">
        <v>0</v>
      </c>
      <c r="BX53" s="4">
        <v>0</v>
      </c>
      <c r="BY53" s="206">
        <v>0</v>
      </c>
      <c r="BZ53" s="4">
        <v>0</v>
      </c>
      <c r="CA53" s="4">
        <v>0</v>
      </c>
      <c r="CB53" s="4">
        <v>0</v>
      </c>
      <c r="CC53" s="193">
        <v>0</v>
      </c>
      <c r="CD53" s="31" t="s">
        <v>125</v>
      </c>
      <c r="CE53" s="31" t="s">
        <v>127</v>
      </c>
      <c r="CF53" s="4">
        <v>0</v>
      </c>
      <c r="CG53" s="4">
        <v>0</v>
      </c>
      <c r="CH53" s="4">
        <f>CH48</f>
        <v>-2470</v>
      </c>
      <c r="CI53" s="206">
        <v>0</v>
      </c>
      <c r="CJ53" s="101">
        <v>0</v>
      </c>
      <c r="CK53" s="101">
        <v>0</v>
      </c>
      <c r="CL53" s="101">
        <v>0</v>
      </c>
      <c r="CM53" s="193">
        <v>0</v>
      </c>
      <c r="CN53" s="31" t="s">
        <v>125</v>
      </c>
      <c r="CO53" s="31" t="s">
        <v>127</v>
      </c>
      <c r="CP53" s="101">
        <v>0</v>
      </c>
      <c r="CQ53" s="101">
        <v>0</v>
      </c>
      <c r="CR53" s="92">
        <f>CR48</f>
        <v>-2470</v>
      </c>
      <c r="CS53" s="4">
        <v>0</v>
      </c>
      <c r="CT53" s="24">
        <f t="shared" si="75"/>
        <v>-8350730</v>
      </c>
      <c r="CU53" s="24">
        <f t="shared" si="75"/>
        <v>-8883620</v>
      </c>
      <c r="CV53" s="24">
        <f t="shared" si="75"/>
        <v>-8856631</v>
      </c>
      <c r="CW53" s="267">
        <f>CV53/CU53*100</f>
        <v>99.69619366879718</v>
      </c>
      <c r="CX53" s="31" t="s">
        <v>125</v>
      </c>
      <c r="CY53" s="31" t="s">
        <v>127</v>
      </c>
      <c r="CZ53" s="102">
        <f t="shared" si="76"/>
        <v>-8350730</v>
      </c>
      <c r="DA53" s="102">
        <f t="shared" si="76"/>
        <v>-8883620</v>
      </c>
      <c r="DB53" s="102">
        <f t="shared" si="76"/>
        <v>-8856631</v>
      </c>
      <c r="DC53" s="267">
        <f>DB53/DA53*100</f>
        <v>99.69619366879718</v>
      </c>
      <c r="DD53" s="103">
        <v>0</v>
      </c>
      <c r="DE53" s="103">
        <v>0</v>
      </c>
      <c r="DF53" s="103">
        <v>0</v>
      </c>
      <c r="DG53" s="272">
        <v>0</v>
      </c>
      <c r="DH53" s="151">
        <v>8</v>
      </c>
      <c r="DI53" s="145"/>
      <c r="DJ53" s="145" t="s">
        <v>245</v>
      </c>
      <c r="DK53" s="146">
        <f>(DK45+DK49++DK50+DK51+DK52)</f>
        <v>72185</v>
      </c>
      <c r="DL53" s="146">
        <f>(DL45+DL49++DL50+DL51+DL52)</f>
        <v>77492</v>
      </c>
      <c r="DM53" s="146">
        <f>(DM45+DM49++DM50+DM51+DM52)</f>
        <v>77492</v>
      </c>
      <c r="DN53" s="213">
        <f>DM53/DL53*100</f>
        <v>100</v>
      </c>
      <c r="DO53" s="146">
        <f>(DO45+DO49++DO50+DO51+DO52)</f>
        <v>0</v>
      </c>
      <c r="DP53" s="146">
        <f>(DP45+DP49++DP50+DP51+DP52)</f>
        <v>376</v>
      </c>
      <c r="DQ53" s="146">
        <f>(DQ45+DQ49++DQ50+DQ51+DQ52)</f>
        <v>376</v>
      </c>
      <c r="DR53" s="213">
        <f>DQ53/DP53*100</f>
        <v>100</v>
      </c>
      <c r="DS53" s="151">
        <v>8</v>
      </c>
      <c r="DT53" s="145"/>
      <c r="DU53" s="145" t="s">
        <v>245</v>
      </c>
      <c r="DV53" s="146">
        <f>(DV45+DV49++DV50+DV51+DV52)</f>
        <v>1007203</v>
      </c>
      <c r="DW53" s="146">
        <f>(DW45+DW49++DW50+DW51+DW52)</f>
        <v>1081248</v>
      </c>
      <c r="DX53" s="146">
        <f>(DX45+DX49++DX50+DX51+DX52)</f>
        <v>1037720</v>
      </c>
      <c r="DY53" s="213">
        <f>DX53/DW53*100</f>
        <v>95.97428157092544</v>
      </c>
      <c r="DZ53" s="146">
        <f>(DZ45+DZ49++DZ50+DZ51+DZ52)</f>
        <v>0</v>
      </c>
      <c r="EA53" s="146">
        <f>(EA45+EA49++EA50+EA51+EA52)</f>
        <v>107134</v>
      </c>
      <c r="EB53" s="146">
        <f>(EB45+EB49++EB50+EB51+EB52)</f>
        <v>124438</v>
      </c>
      <c r="EC53" s="213">
        <f>EB53/EA53*100</f>
        <v>116.1517352101107</v>
      </c>
      <c r="ED53" s="151">
        <v>8</v>
      </c>
      <c r="EE53" s="145"/>
      <c r="EF53" s="145" t="s">
        <v>245</v>
      </c>
      <c r="EG53" s="146">
        <f aca="true" t="shared" si="78" ref="EG53:EM53">(EG45+EG49++EG50+EG51+EG52)</f>
        <v>103</v>
      </c>
      <c r="EH53" s="146">
        <f>(EH45+EH49++EH50+EH51+EH52)</f>
        <v>17244</v>
      </c>
      <c r="EI53" s="146">
        <f>(EI45+EI49++EI50+EI51+EI52)</f>
        <v>17244</v>
      </c>
      <c r="EJ53" s="213">
        <f>EI53/EH53*100</f>
        <v>100</v>
      </c>
      <c r="EK53" s="146">
        <f t="shared" si="78"/>
        <v>1079491</v>
      </c>
      <c r="EL53" s="146">
        <f t="shared" si="78"/>
        <v>1283494</v>
      </c>
      <c r="EM53" s="146">
        <f t="shared" si="78"/>
        <v>1257270</v>
      </c>
      <c r="EN53" s="213">
        <f>EM53/EL53*100</f>
        <v>97.95682722318921</v>
      </c>
    </row>
    <row r="54" spans="1:144" ht="12.75">
      <c r="A54" s="33" t="s">
        <v>128</v>
      </c>
      <c r="B54" s="33" t="s">
        <v>126</v>
      </c>
      <c r="C54" s="34">
        <f aca="true" t="shared" si="79" ref="C54:O54">(C52+C53)</f>
        <v>1070875</v>
      </c>
      <c r="D54" s="34">
        <f t="shared" si="79"/>
        <v>1160056</v>
      </c>
      <c r="E54" s="34">
        <f t="shared" si="79"/>
        <v>1160159</v>
      </c>
      <c r="F54" s="182">
        <f>E54/D54*100</f>
        <v>100.00887888170915</v>
      </c>
      <c r="G54" s="34">
        <f t="shared" si="79"/>
        <v>0</v>
      </c>
      <c r="H54" s="34">
        <f t="shared" si="79"/>
        <v>0</v>
      </c>
      <c r="I54" s="34">
        <f t="shared" si="79"/>
        <v>0</v>
      </c>
      <c r="J54" s="188">
        <v>0</v>
      </c>
      <c r="K54" s="33" t="s">
        <v>128</v>
      </c>
      <c r="L54" s="33" t="s">
        <v>126</v>
      </c>
      <c r="M54" s="34">
        <f t="shared" si="79"/>
        <v>0</v>
      </c>
      <c r="N54" s="34">
        <f t="shared" si="79"/>
        <v>0</v>
      </c>
      <c r="O54" s="34">
        <f t="shared" si="79"/>
        <v>0</v>
      </c>
      <c r="P54" s="188">
        <v>0</v>
      </c>
      <c r="Q54" s="34">
        <f aca="true" t="shared" si="80" ref="Q54:AC54">(Q52+Q53)</f>
        <v>0</v>
      </c>
      <c r="R54" s="34">
        <f t="shared" si="80"/>
        <v>0</v>
      </c>
      <c r="S54" s="34">
        <f t="shared" si="80"/>
        <v>0</v>
      </c>
      <c r="T54" s="188">
        <v>0</v>
      </c>
      <c r="U54" s="33" t="s">
        <v>128</v>
      </c>
      <c r="V54" s="33" t="s">
        <v>126</v>
      </c>
      <c r="W54" s="34">
        <f t="shared" si="80"/>
        <v>0</v>
      </c>
      <c r="X54" s="34">
        <f t="shared" si="80"/>
        <v>0</v>
      </c>
      <c r="Y54" s="34">
        <f t="shared" si="80"/>
        <v>0</v>
      </c>
      <c r="Z54" s="188">
        <v>0</v>
      </c>
      <c r="AA54" s="34">
        <f t="shared" si="80"/>
        <v>0</v>
      </c>
      <c r="AB54" s="34">
        <f t="shared" si="80"/>
        <v>0</v>
      </c>
      <c r="AC54" s="34">
        <f t="shared" si="80"/>
        <v>0</v>
      </c>
      <c r="AD54" s="188">
        <v>0</v>
      </c>
      <c r="AE54" s="33" t="s">
        <v>128</v>
      </c>
      <c r="AF54" s="33" t="s">
        <v>126</v>
      </c>
      <c r="AG54" s="34">
        <f>(AG52+AG53)</f>
        <v>0</v>
      </c>
      <c r="AH54" s="34">
        <f>(AH52+AH53)</f>
        <v>0</v>
      </c>
      <c r="AI54" s="34">
        <f>(AI52+AI53)</f>
        <v>0</v>
      </c>
      <c r="AJ54" s="188">
        <v>0</v>
      </c>
      <c r="AK54" s="34">
        <f aca="true" t="shared" si="81" ref="AK54:AS54">SUM(AK52:AK53)</f>
        <v>251647</v>
      </c>
      <c r="AL54" s="34">
        <f t="shared" si="81"/>
        <v>373696</v>
      </c>
      <c r="AM54" s="34">
        <f t="shared" si="81"/>
        <v>374193</v>
      </c>
      <c r="AN54" s="182">
        <f>AM54/AL54*100</f>
        <v>100.13299580407605</v>
      </c>
      <c r="AO54" s="33" t="s">
        <v>128</v>
      </c>
      <c r="AP54" s="33" t="s">
        <v>126</v>
      </c>
      <c r="AQ54" s="34">
        <f t="shared" si="81"/>
        <v>0</v>
      </c>
      <c r="AR54" s="34">
        <f t="shared" si="81"/>
        <v>0</v>
      </c>
      <c r="AS54" s="34">
        <f t="shared" si="81"/>
        <v>0</v>
      </c>
      <c r="AT54" s="188">
        <v>0</v>
      </c>
      <c r="AU54" s="34">
        <f aca="true" t="shared" si="82" ref="AU54:BC54">SUM(AU52:AU53)</f>
        <v>0</v>
      </c>
      <c r="AV54" s="34">
        <f t="shared" si="82"/>
        <v>0</v>
      </c>
      <c r="AW54" s="34">
        <f t="shared" si="82"/>
        <v>0</v>
      </c>
      <c r="AX54" s="188">
        <v>0</v>
      </c>
      <c r="AY54" s="33" t="s">
        <v>128</v>
      </c>
      <c r="AZ54" s="33" t="s">
        <v>126</v>
      </c>
      <c r="BA54" s="34">
        <f t="shared" si="82"/>
        <v>0</v>
      </c>
      <c r="BB54" s="34">
        <f t="shared" si="82"/>
        <v>0</v>
      </c>
      <c r="BC54" s="34">
        <f t="shared" si="82"/>
        <v>0</v>
      </c>
      <c r="BD54" s="188">
        <v>0</v>
      </c>
      <c r="BE54" s="34">
        <f>SUM(BE52:BE53)</f>
        <v>0</v>
      </c>
      <c r="BF54" s="34">
        <f>SUM(BF52:BF53)</f>
        <v>0</v>
      </c>
      <c r="BG54" s="34">
        <f>SUM(BG52:BG53)</f>
        <v>0</v>
      </c>
      <c r="BH54" s="188">
        <v>0</v>
      </c>
      <c r="BI54" s="33" t="s">
        <v>128</v>
      </c>
      <c r="BJ54" s="33" t="s">
        <v>126</v>
      </c>
      <c r="BK54" s="34">
        <f aca="true" t="shared" si="83" ref="BK54:CH54">SUM(BK52:BK53)</f>
        <v>251647</v>
      </c>
      <c r="BL54" s="34">
        <f t="shared" si="83"/>
        <v>373696</v>
      </c>
      <c r="BM54" s="34">
        <f t="shared" si="83"/>
        <v>374193</v>
      </c>
      <c r="BN54" s="268">
        <f>BM54/BL54*100</f>
        <v>100.13299580407605</v>
      </c>
      <c r="BO54" s="34">
        <f t="shared" si="83"/>
        <v>209459</v>
      </c>
      <c r="BP54" s="34">
        <f t="shared" si="83"/>
        <v>183986</v>
      </c>
      <c r="BQ54" s="34">
        <f t="shared" si="83"/>
        <v>183986</v>
      </c>
      <c r="BR54" s="182">
        <f>BQ54/BP54*100</f>
        <v>100</v>
      </c>
      <c r="BS54" s="33" t="s">
        <v>128</v>
      </c>
      <c r="BT54" s="33" t="s">
        <v>126</v>
      </c>
      <c r="BU54" s="105">
        <f>SUM(BU52:BU53)</f>
        <v>0</v>
      </c>
      <c r="BV54" s="34">
        <f t="shared" si="83"/>
        <v>42188</v>
      </c>
      <c r="BW54" s="34">
        <f t="shared" si="83"/>
        <v>189710</v>
      </c>
      <c r="BX54" s="34">
        <f t="shared" si="83"/>
        <v>190207</v>
      </c>
      <c r="BY54" s="182">
        <f>BX54/BW54*100</f>
        <v>100.26197880976227</v>
      </c>
      <c r="BZ54" s="34">
        <f>SUM(BZ52:BZ53)</f>
        <v>0</v>
      </c>
      <c r="CA54" s="34">
        <f>SUM(CA52:CA53)</f>
        <v>0</v>
      </c>
      <c r="CB54" s="34">
        <f>SUM(CB52:CB53)</f>
        <v>0</v>
      </c>
      <c r="CC54" s="188">
        <v>0</v>
      </c>
      <c r="CD54" s="33" t="s">
        <v>128</v>
      </c>
      <c r="CE54" s="33" t="s">
        <v>126</v>
      </c>
      <c r="CF54" s="34">
        <f t="shared" si="83"/>
        <v>98921</v>
      </c>
      <c r="CG54" s="34">
        <f t="shared" si="83"/>
        <v>209375</v>
      </c>
      <c r="CH54" s="34">
        <f t="shared" si="83"/>
        <v>209375</v>
      </c>
      <c r="CI54" s="182">
        <f>CH54/CG54*100</f>
        <v>100</v>
      </c>
      <c r="CJ54" s="104">
        <v>0</v>
      </c>
      <c r="CK54" s="104">
        <v>0</v>
      </c>
      <c r="CL54" s="104">
        <v>0</v>
      </c>
      <c r="CM54" s="188">
        <v>0</v>
      </c>
      <c r="CN54" s="33" t="s">
        <v>128</v>
      </c>
      <c r="CO54" s="33" t="s">
        <v>126</v>
      </c>
      <c r="CP54" s="34">
        <f aca="true" t="shared" si="84" ref="CP54:CV54">SUM(CP52:CP53)</f>
        <v>98921</v>
      </c>
      <c r="CQ54" s="34">
        <f t="shared" si="84"/>
        <v>209375</v>
      </c>
      <c r="CR54" s="34">
        <f t="shared" si="84"/>
        <v>209375</v>
      </c>
      <c r="CS54" s="182">
        <f>CR54/CQ54*100</f>
        <v>100</v>
      </c>
      <c r="CT54" s="34">
        <f t="shared" si="84"/>
        <v>1421443</v>
      </c>
      <c r="CU54" s="34">
        <f t="shared" si="84"/>
        <v>1743127</v>
      </c>
      <c r="CV54" s="34">
        <f t="shared" si="84"/>
        <v>1743727</v>
      </c>
      <c r="CW54" s="182">
        <f>CV54/CU54*100</f>
        <v>100.03442089991148</v>
      </c>
      <c r="CX54" s="33" t="s">
        <v>128</v>
      </c>
      <c r="CY54" s="33" t="s">
        <v>126</v>
      </c>
      <c r="CZ54" s="105">
        <f>SUM(CZ52:CZ53)</f>
        <v>1421443</v>
      </c>
      <c r="DA54" s="105">
        <f>SUM(DA52:DA53)</f>
        <v>1743127</v>
      </c>
      <c r="DB54" s="105">
        <f>SUM(DB52:DB53)</f>
        <v>1743727</v>
      </c>
      <c r="DC54" s="182">
        <f>DB54/DA54*100</f>
        <v>100.03442089991148</v>
      </c>
      <c r="DD54" s="104">
        <v>0</v>
      </c>
      <c r="DE54" s="104">
        <v>0</v>
      </c>
      <c r="DF54" s="104">
        <v>0</v>
      </c>
      <c r="DG54" s="188">
        <v>0</v>
      </c>
      <c r="DH54" s="147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7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7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</row>
    <row r="55" spans="1:144" ht="12.75">
      <c r="A55" s="8"/>
      <c r="B55" s="8"/>
      <c r="C55" s="2"/>
      <c r="D55" s="2"/>
      <c r="E55" s="2"/>
      <c r="F55" s="2"/>
      <c r="G55" s="2"/>
      <c r="H55" s="2"/>
      <c r="I55" s="2"/>
      <c r="J55" s="2"/>
      <c r="K55" s="8"/>
      <c r="L55" s="8"/>
      <c r="M55" s="2"/>
      <c r="N55" s="2"/>
      <c r="O55" s="2"/>
      <c r="P55" s="2"/>
      <c r="Q55" s="2"/>
      <c r="R55" s="2"/>
      <c r="S55" s="2"/>
      <c r="T55" s="2"/>
      <c r="U55" s="8"/>
      <c r="V55" s="8"/>
      <c r="W55" s="2"/>
      <c r="X55" s="2"/>
      <c r="Y55" s="2"/>
      <c r="Z55" s="2"/>
      <c r="AA55" s="2"/>
      <c r="AB55" s="2"/>
      <c r="AC55" s="2"/>
      <c r="AD55" s="2"/>
      <c r="AE55" s="8"/>
      <c r="AF55" s="8"/>
      <c r="AG55" s="8"/>
      <c r="AH55" s="8"/>
      <c r="AI55" s="8"/>
      <c r="AJ55" s="2"/>
      <c r="AK55" s="2"/>
      <c r="AL55" s="11"/>
      <c r="AM55" s="11"/>
      <c r="AN55" s="2"/>
      <c r="AO55" s="8"/>
      <c r="AP55" s="8"/>
      <c r="AQ55" s="2"/>
      <c r="AR55" s="2"/>
      <c r="AS55" s="2"/>
      <c r="AT55" s="2"/>
      <c r="AU55" s="8"/>
      <c r="AV55" s="8"/>
      <c r="AW55" s="8"/>
      <c r="AX55" s="2"/>
      <c r="AY55" s="8"/>
      <c r="AZ55" s="8"/>
      <c r="BA55" s="8"/>
      <c r="BB55" s="8"/>
      <c r="BC55" s="8"/>
      <c r="BD55" s="2"/>
      <c r="BE55" s="8"/>
      <c r="BF55" s="8"/>
      <c r="BG55" s="8"/>
      <c r="BH55" s="2"/>
      <c r="BI55" s="8"/>
      <c r="BJ55" s="8"/>
      <c r="BK55" s="2"/>
      <c r="BL55" s="11"/>
      <c r="BM55" s="11"/>
      <c r="BN55" s="2"/>
      <c r="BO55" s="2"/>
      <c r="BP55" s="2"/>
      <c r="BQ55" s="2"/>
      <c r="BR55" s="2"/>
      <c r="BS55" s="8"/>
      <c r="BT55" s="8"/>
      <c r="BU55" s="8"/>
      <c r="BV55" s="8"/>
      <c r="BW55" s="8"/>
      <c r="BX55" s="8"/>
      <c r="BY55" s="2"/>
      <c r="BZ55" s="8"/>
      <c r="CA55" s="8"/>
      <c r="CB55" s="8"/>
      <c r="CC55" s="2"/>
      <c r="CD55" s="8"/>
      <c r="CE55" s="8"/>
      <c r="CF55" s="11"/>
      <c r="CG55" s="11"/>
      <c r="CH55" s="11"/>
      <c r="CI55" s="2"/>
      <c r="CJ55" s="9"/>
      <c r="CK55" s="9"/>
      <c r="CL55" s="9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8"/>
      <c r="CY55" s="8"/>
      <c r="CZ55" s="11"/>
      <c r="DA55" s="11"/>
      <c r="DB55" s="11"/>
      <c r="DC55" s="2"/>
      <c r="DD55" s="2"/>
      <c r="DE55" s="2"/>
      <c r="DF55" s="2"/>
      <c r="DG55" s="2"/>
      <c r="DH55" s="147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7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7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</row>
    <row r="56" spans="1:144" ht="12.75">
      <c r="A56" s="8"/>
      <c r="B56" s="8"/>
      <c r="C56" s="2"/>
      <c r="D56" s="2"/>
      <c r="E56" s="2"/>
      <c r="F56" s="2"/>
      <c r="G56" s="2"/>
      <c r="H56" s="2"/>
      <c r="I56" s="2"/>
      <c r="J56" s="2"/>
      <c r="K56" s="8"/>
      <c r="L56" s="8"/>
      <c r="M56" s="2"/>
      <c r="N56" s="2"/>
      <c r="O56" s="2"/>
      <c r="P56" s="2"/>
      <c r="Q56" s="2"/>
      <c r="R56" s="2"/>
      <c r="S56" s="2"/>
      <c r="T56" s="2"/>
      <c r="U56" s="8"/>
      <c r="V56" s="8"/>
      <c r="W56" s="2"/>
      <c r="X56" s="2"/>
      <c r="Y56" s="2"/>
      <c r="Z56" s="2"/>
      <c r="AA56" s="2"/>
      <c r="AB56" s="2"/>
      <c r="AC56" s="2"/>
      <c r="AD56" s="2"/>
      <c r="AE56" s="8"/>
      <c r="AF56" s="8"/>
      <c r="AG56" s="8"/>
      <c r="AH56" s="8"/>
      <c r="AI56" s="8"/>
      <c r="AJ56" s="2"/>
      <c r="AK56" s="11"/>
      <c r="AL56" s="11"/>
      <c r="AM56" s="11"/>
      <c r="AN56" s="2"/>
      <c r="AO56" s="8"/>
      <c r="AP56" s="8"/>
      <c r="AQ56" s="2"/>
      <c r="AR56" s="2"/>
      <c r="AS56" s="2"/>
      <c r="AT56" s="2"/>
      <c r="AU56" s="8"/>
      <c r="AV56" s="8"/>
      <c r="AW56" s="8"/>
      <c r="AX56" s="2"/>
      <c r="AY56" s="8"/>
      <c r="AZ56" s="8"/>
      <c r="BA56" s="8"/>
      <c r="BB56" s="8"/>
      <c r="BC56" s="8"/>
      <c r="BD56" s="2"/>
      <c r="BE56" s="8"/>
      <c r="BF56" s="8"/>
      <c r="BG56" s="8"/>
      <c r="BH56" s="2"/>
      <c r="BI56" s="8"/>
      <c r="BJ56" s="8"/>
      <c r="BK56" s="11"/>
      <c r="BL56" s="11"/>
      <c r="BM56" s="11"/>
      <c r="BN56" s="2"/>
      <c r="BO56" s="11"/>
      <c r="BP56" s="11"/>
      <c r="BQ56" s="11"/>
      <c r="BR56" s="2"/>
      <c r="BS56" s="8"/>
      <c r="BT56" s="8"/>
      <c r="BU56" s="8"/>
      <c r="BV56" s="8"/>
      <c r="BW56" s="8"/>
      <c r="BX56" s="8"/>
      <c r="BY56" s="2"/>
      <c r="BZ56" s="8"/>
      <c r="CA56" s="8"/>
      <c r="CB56" s="8"/>
      <c r="CC56" s="2"/>
      <c r="CD56" s="8"/>
      <c r="CE56" s="8"/>
      <c r="CF56" s="11"/>
      <c r="CG56" s="11"/>
      <c r="CH56" s="11"/>
      <c r="CI56" s="2"/>
      <c r="CJ56" s="9"/>
      <c r="CK56" s="9"/>
      <c r="CL56" s="9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8"/>
      <c r="CY56" s="8"/>
      <c r="CZ56" s="11"/>
      <c r="DA56" s="11"/>
      <c r="DB56" s="11"/>
      <c r="DC56" s="2"/>
      <c r="DD56" s="2"/>
      <c r="DE56" s="2"/>
      <c r="DF56" s="2"/>
      <c r="DG56" s="2"/>
      <c r="DH56" s="155" t="s">
        <v>116</v>
      </c>
      <c r="DI56" s="156" t="s">
        <v>35</v>
      </c>
      <c r="DJ56" s="157" t="s">
        <v>210</v>
      </c>
      <c r="DK56" s="157">
        <v>0</v>
      </c>
      <c r="DL56" s="157">
        <v>1244</v>
      </c>
      <c r="DM56" s="157">
        <v>1244</v>
      </c>
      <c r="DN56" s="262">
        <f>DM56/DL56*100</f>
        <v>100</v>
      </c>
      <c r="DO56" s="157">
        <v>0</v>
      </c>
      <c r="DP56" s="157">
        <v>0</v>
      </c>
      <c r="DQ56" s="157">
        <v>0</v>
      </c>
      <c r="DR56" s="139">
        <v>0</v>
      </c>
      <c r="DS56" s="155" t="s">
        <v>116</v>
      </c>
      <c r="DT56" s="156" t="s">
        <v>35</v>
      </c>
      <c r="DU56" s="157" t="s">
        <v>210</v>
      </c>
      <c r="DV56" s="157">
        <v>29527</v>
      </c>
      <c r="DW56" s="157">
        <v>40298</v>
      </c>
      <c r="DX56" s="157">
        <v>39278</v>
      </c>
      <c r="DY56" s="262">
        <f>DX56/DW56*100</f>
        <v>97.4688570152365</v>
      </c>
      <c r="DZ56" s="157">
        <v>477</v>
      </c>
      <c r="EA56" s="157">
        <v>370</v>
      </c>
      <c r="EB56" s="157">
        <v>370</v>
      </c>
      <c r="EC56" s="262">
        <f>EB56/EA56*100</f>
        <v>100</v>
      </c>
      <c r="ED56" s="155" t="s">
        <v>116</v>
      </c>
      <c r="EE56" s="156" t="s">
        <v>35</v>
      </c>
      <c r="EF56" s="157" t="s">
        <v>210</v>
      </c>
      <c r="EG56" s="157">
        <v>370</v>
      </c>
      <c r="EH56" s="157">
        <v>346</v>
      </c>
      <c r="EI56" s="157">
        <v>346</v>
      </c>
      <c r="EJ56" s="262">
        <f>EI56/EH56*100</f>
        <v>100</v>
      </c>
      <c r="EK56" s="154">
        <f aca="true" t="shared" si="85" ref="EK56:EM57">DK56+DO56+DV56+DZ56+EG56</f>
        <v>30374</v>
      </c>
      <c r="EL56" s="154">
        <f t="shared" si="85"/>
        <v>42258</v>
      </c>
      <c r="EM56" s="154">
        <f t="shared" si="85"/>
        <v>41238</v>
      </c>
      <c r="EN56" s="262">
        <f>EM56/EL56*100</f>
        <v>97.58625585687916</v>
      </c>
    </row>
    <row r="57" spans="1:144" ht="12.75">
      <c r="A57" s="97" t="s">
        <v>129</v>
      </c>
      <c r="B57" s="97" t="s">
        <v>130</v>
      </c>
      <c r="C57" s="19">
        <f>(G47+M47)</f>
        <v>120</v>
      </c>
      <c r="D57" s="19">
        <f>(H47+N47)</f>
        <v>3012</v>
      </c>
      <c r="E57" s="19">
        <f>(I47+O47)</f>
        <v>3013</v>
      </c>
      <c r="F57" s="225">
        <f>E57/D57*100</f>
        <v>100.0332005312085</v>
      </c>
      <c r="G57" s="19">
        <f aca="true" t="shared" si="86" ref="G57:O57">(G47)</f>
        <v>116</v>
      </c>
      <c r="H57" s="19">
        <f t="shared" si="86"/>
        <v>1973</v>
      </c>
      <c r="I57" s="19">
        <f>(I47)</f>
        <v>1973</v>
      </c>
      <c r="J57" s="225">
        <f>I57/H57*100</f>
        <v>100</v>
      </c>
      <c r="K57" s="97" t="s">
        <v>129</v>
      </c>
      <c r="L57" s="97" t="s">
        <v>130</v>
      </c>
      <c r="M57" s="19">
        <f t="shared" si="86"/>
        <v>4</v>
      </c>
      <c r="N57" s="19">
        <f t="shared" si="86"/>
        <v>1039</v>
      </c>
      <c r="O57" s="19">
        <f t="shared" si="86"/>
        <v>1040</v>
      </c>
      <c r="P57" s="280">
        <f>O57/N57*100</f>
        <v>100.09624639076036</v>
      </c>
      <c r="Q57" s="19">
        <f>(Q47)</f>
        <v>3215</v>
      </c>
      <c r="R57" s="19">
        <f>(R47)</f>
        <v>3972</v>
      </c>
      <c r="S57" s="19">
        <f>(S47)</f>
        <v>4028</v>
      </c>
      <c r="T57" s="225">
        <f>S57/R57*100</f>
        <v>101.4098690835851</v>
      </c>
      <c r="U57" s="97" t="s">
        <v>129</v>
      </c>
      <c r="V57" s="97" t="s">
        <v>130</v>
      </c>
      <c r="W57" s="19">
        <f aca="true" t="shared" si="87" ref="W57:Y58">(AA47)</f>
        <v>26769</v>
      </c>
      <c r="X57" s="19">
        <f t="shared" si="87"/>
        <v>97855</v>
      </c>
      <c r="Y57" s="19">
        <f t="shared" si="87"/>
        <v>97855</v>
      </c>
      <c r="Z57" s="227">
        <f>Y57/X57*100</f>
        <v>100</v>
      </c>
      <c r="AA57" s="19">
        <f aca="true" t="shared" si="88" ref="AA57:AC58">(AA47)</f>
        <v>26769</v>
      </c>
      <c r="AB57" s="19">
        <f t="shared" si="88"/>
        <v>97855</v>
      </c>
      <c r="AC57" s="19">
        <f t="shared" si="88"/>
        <v>97855</v>
      </c>
      <c r="AD57" s="227">
        <f>AC57/AB57*100</f>
        <v>100</v>
      </c>
      <c r="AE57" s="97" t="s">
        <v>129</v>
      </c>
      <c r="AF57" s="97" t="s">
        <v>130</v>
      </c>
      <c r="AG57" s="49">
        <f aca="true" t="shared" si="89" ref="AG57:AI58">AG47-AG52</f>
        <v>0</v>
      </c>
      <c r="AH57" s="49">
        <f t="shared" si="89"/>
        <v>0</v>
      </c>
      <c r="AI57" s="49">
        <f t="shared" si="89"/>
        <v>0</v>
      </c>
      <c r="AJ57" s="254">
        <v>0</v>
      </c>
      <c r="AK57" s="19">
        <f>(AQ47)</f>
        <v>73134</v>
      </c>
      <c r="AL57" s="19">
        <f>(AR47)</f>
        <v>113520</v>
      </c>
      <c r="AM57" s="19">
        <f>(AS47)</f>
        <v>113521</v>
      </c>
      <c r="AN57" s="225">
        <f>AM57/AL57*100</f>
        <v>100.00088090204369</v>
      </c>
      <c r="AO57" s="97" t="s">
        <v>129</v>
      </c>
      <c r="AP57" s="97" t="s">
        <v>130</v>
      </c>
      <c r="AQ57" s="19">
        <f>(AQ47)</f>
        <v>73134</v>
      </c>
      <c r="AR57" s="19">
        <f>(AR47)</f>
        <v>113520</v>
      </c>
      <c r="AS57" s="19">
        <f>(AS47)</f>
        <v>113521</v>
      </c>
      <c r="AT57" s="225">
        <f>AS57/AR57*100</f>
        <v>100.00088090204369</v>
      </c>
      <c r="AU57" s="116">
        <f aca="true" t="shared" si="90" ref="AU57:BB57">AU47</f>
        <v>0</v>
      </c>
      <c r="AV57" s="116">
        <f t="shared" si="90"/>
        <v>1697</v>
      </c>
      <c r="AW57" s="116">
        <f t="shared" si="90"/>
        <v>1697</v>
      </c>
      <c r="AX57" s="225">
        <f>AW57/AV57*100</f>
        <v>100</v>
      </c>
      <c r="AY57" s="97" t="s">
        <v>129</v>
      </c>
      <c r="AZ57" s="97" t="s">
        <v>130</v>
      </c>
      <c r="BA57" s="116">
        <f t="shared" si="90"/>
        <v>73134</v>
      </c>
      <c r="BB57" s="116">
        <f t="shared" si="90"/>
        <v>93505</v>
      </c>
      <c r="BC57" s="116">
        <f>BC47</f>
        <v>93506</v>
      </c>
      <c r="BD57" s="225">
        <f>BC57/BB57*100</f>
        <v>100.00106946152611</v>
      </c>
      <c r="BE57" s="116">
        <f>BE47</f>
        <v>0</v>
      </c>
      <c r="BF57" s="116">
        <f>BF47</f>
        <v>18318</v>
      </c>
      <c r="BG57" s="116">
        <f>BG47</f>
        <v>18318</v>
      </c>
      <c r="BH57" s="225">
        <f>BG57/BF57*100</f>
        <v>100</v>
      </c>
      <c r="BI57" s="97" t="s">
        <v>129</v>
      </c>
      <c r="BJ57" s="97" t="s">
        <v>130</v>
      </c>
      <c r="BK57" s="1">
        <v>0</v>
      </c>
      <c r="BL57" s="1">
        <v>0</v>
      </c>
      <c r="BM57" s="1">
        <v>0</v>
      </c>
      <c r="BN57" s="251">
        <v>0</v>
      </c>
      <c r="BO57" s="1">
        <v>0</v>
      </c>
      <c r="BP57" s="1">
        <v>0</v>
      </c>
      <c r="BQ57" s="1">
        <v>0</v>
      </c>
      <c r="BR57" s="253">
        <v>0</v>
      </c>
      <c r="BS57" s="97" t="s">
        <v>129</v>
      </c>
      <c r="BT57" s="97" t="s">
        <v>130</v>
      </c>
      <c r="BU57" s="115">
        <v>0</v>
      </c>
      <c r="BV57" s="1">
        <v>0</v>
      </c>
      <c r="BW57" s="1">
        <v>0</v>
      </c>
      <c r="BX57" s="1">
        <v>0</v>
      </c>
      <c r="BY57" s="253">
        <v>0</v>
      </c>
      <c r="BZ57" s="1">
        <v>0</v>
      </c>
      <c r="CA57" s="1">
        <v>0</v>
      </c>
      <c r="CB57" s="1">
        <v>0</v>
      </c>
      <c r="CC57" s="253">
        <v>0</v>
      </c>
      <c r="CD57" s="97" t="s">
        <v>129</v>
      </c>
      <c r="CE57" s="97" t="s">
        <v>130</v>
      </c>
      <c r="CF57" s="19">
        <f>(CJ47)</f>
        <v>19076</v>
      </c>
      <c r="CG57" s="19">
        <f>(CK47)</f>
        <v>93495</v>
      </c>
      <c r="CH57" s="19">
        <f>(CL47)</f>
        <v>93495</v>
      </c>
      <c r="CI57" s="225">
        <f>CH57/CG57*100</f>
        <v>100</v>
      </c>
      <c r="CJ57" s="106">
        <f>(CJ47)</f>
        <v>19076</v>
      </c>
      <c r="CK57" s="106">
        <f>(CK47)</f>
        <v>93495</v>
      </c>
      <c r="CL57" s="106">
        <f>(CL47)</f>
        <v>93495</v>
      </c>
      <c r="CM57" s="225">
        <f>CL57/CK57*100</f>
        <v>100</v>
      </c>
      <c r="CN57" s="97" t="s">
        <v>129</v>
      </c>
      <c r="CO57" s="97" t="s">
        <v>130</v>
      </c>
      <c r="CP57" s="98">
        <v>0</v>
      </c>
      <c r="CQ57" s="98">
        <v>0</v>
      </c>
      <c r="CR57" s="98">
        <v>0</v>
      </c>
      <c r="CS57" s="253">
        <v>0</v>
      </c>
      <c r="CT57" s="19">
        <f>(C57+Q57+W57+AK57+CF57)</f>
        <v>122314</v>
      </c>
      <c r="CU57" s="19">
        <f>(D57+R57+X57+AL57+CG57)</f>
        <v>311854</v>
      </c>
      <c r="CV57" s="19">
        <f>(E57+S57+Y57+AM57+CH57)</f>
        <v>311912</v>
      </c>
      <c r="CW57" s="189">
        <f>CV57/CU57*100</f>
        <v>100.01859844670903</v>
      </c>
      <c r="CX57" s="97" t="s">
        <v>129</v>
      </c>
      <c r="CY57" s="97" t="s">
        <v>130</v>
      </c>
      <c r="CZ57" s="98">
        <v>0</v>
      </c>
      <c r="DA57" s="98">
        <v>0</v>
      </c>
      <c r="DB57" s="98">
        <v>0</v>
      </c>
      <c r="DC57" s="253">
        <v>0</v>
      </c>
      <c r="DD57" s="106">
        <f aca="true" t="shared" si="91" ref="DD57:DF58">(DD47)</f>
        <v>122314</v>
      </c>
      <c r="DE57" s="106">
        <f t="shared" si="91"/>
        <v>311854</v>
      </c>
      <c r="DF57" s="106">
        <f t="shared" si="91"/>
        <v>311912</v>
      </c>
      <c r="DG57" s="225">
        <f>DF57/DE57*100</f>
        <v>100.01859844670903</v>
      </c>
      <c r="DH57" s="158"/>
      <c r="DI57" s="158" t="s">
        <v>36</v>
      </c>
      <c r="DJ57" s="159" t="s">
        <v>215</v>
      </c>
      <c r="DK57" s="160">
        <f>DK58-DK56</f>
        <v>12056</v>
      </c>
      <c r="DL57" s="160">
        <f>DL58-DL56</f>
        <v>15961</v>
      </c>
      <c r="DM57" s="160">
        <f>DM58-DM56</f>
        <v>15962</v>
      </c>
      <c r="DN57" s="233">
        <f>DM57/DL57*100</f>
        <v>100.00626527159953</v>
      </c>
      <c r="DO57" s="160">
        <f>DO58-DO56</f>
        <v>0</v>
      </c>
      <c r="DP57" s="160">
        <f>DP58-DP56</f>
        <v>2</v>
      </c>
      <c r="DQ57" s="160">
        <f>DQ58-DQ56</f>
        <v>2</v>
      </c>
      <c r="DR57" s="233">
        <f>DQ57/DP57*100</f>
        <v>100</v>
      </c>
      <c r="DS57" s="158"/>
      <c r="DT57" s="158" t="s">
        <v>36</v>
      </c>
      <c r="DU57" s="159" t="s">
        <v>215</v>
      </c>
      <c r="DV57" s="160">
        <f>DV58-DV56</f>
        <v>66289</v>
      </c>
      <c r="DW57" s="160">
        <f>DW58-DW56</f>
        <v>69562</v>
      </c>
      <c r="DX57" s="160">
        <f>DX58-DX56</f>
        <v>68463</v>
      </c>
      <c r="DY57" s="233">
        <f>DX57/DW57*100</f>
        <v>98.4201144302924</v>
      </c>
      <c r="DZ57" s="160">
        <f>DZ58-DZ56</f>
        <v>0</v>
      </c>
      <c r="EA57" s="160">
        <f>EA58-EA56</f>
        <v>2616</v>
      </c>
      <c r="EB57" s="160">
        <f>EB58-EB56</f>
        <v>2637</v>
      </c>
      <c r="EC57" s="233">
        <f>EB57/EA57*100</f>
        <v>100.80275229357798</v>
      </c>
      <c r="ED57" s="158"/>
      <c r="EE57" s="158" t="s">
        <v>36</v>
      </c>
      <c r="EF57" s="159" t="s">
        <v>215</v>
      </c>
      <c r="EG57" s="160">
        <f>EG58-EG56</f>
        <v>0</v>
      </c>
      <c r="EH57" s="160">
        <f>EH58-EH56</f>
        <v>0</v>
      </c>
      <c r="EI57" s="160">
        <f>EI58-EI56</f>
        <v>0</v>
      </c>
      <c r="EJ57" s="264">
        <v>0</v>
      </c>
      <c r="EK57" s="143">
        <f t="shared" si="85"/>
        <v>78345</v>
      </c>
      <c r="EL57" s="143">
        <f t="shared" si="85"/>
        <v>88141</v>
      </c>
      <c r="EM57" s="143">
        <f t="shared" si="85"/>
        <v>87064</v>
      </c>
      <c r="EN57" s="212">
        <f>EM57/EL57*100</f>
        <v>98.77809418999104</v>
      </c>
    </row>
    <row r="58" spans="1:144" ht="12.75">
      <c r="A58" s="31" t="s">
        <v>129</v>
      </c>
      <c r="B58" s="31" t="s">
        <v>131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31" t="s">
        <v>129</v>
      </c>
      <c r="L58" s="31" t="s">
        <v>131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1" t="s">
        <v>129</v>
      </c>
      <c r="V58" s="31" t="s">
        <v>131</v>
      </c>
      <c r="W58" s="20">
        <f t="shared" si="87"/>
        <v>-26769</v>
      </c>
      <c r="X58" s="20">
        <f t="shared" si="87"/>
        <v>-97855</v>
      </c>
      <c r="Y58" s="20">
        <f t="shared" si="87"/>
        <v>-97855</v>
      </c>
      <c r="Z58" s="228">
        <f>Y58/X58*100</f>
        <v>100</v>
      </c>
      <c r="AA58" s="20">
        <f t="shared" si="88"/>
        <v>-26769</v>
      </c>
      <c r="AB58" s="20">
        <f t="shared" si="88"/>
        <v>-97855</v>
      </c>
      <c r="AC58" s="20">
        <f t="shared" si="88"/>
        <v>-97855</v>
      </c>
      <c r="AD58" s="228">
        <f>AC58/AB58*100</f>
        <v>100</v>
      </c>
      <c r="AE58" s="31" t="s">
        <v>129</v>
      </c>
      <c r="AF58" s="31" t="s">
        <v>131</v>
      </c>
      <c r="AG58" s="50">
        <f t="shared" si="89"/>
        <v>0</v>
      </c>
      <c r="AH58" s="50">
        <f t="shared" si="89"/>
        <v>0</v>
      </c>
      <c r="AI58" s="50">
        <f t="shared" si="89"/>
        <v>0</v>
      </c>
      <c r="AJ58" s="255">
        <v>0</v>
      </c>
      <c r="AK58" s="4">
        <v>0</v>
      </c>
      <c r="AL58" s="4">
        <v>0</v>
      </c>
      <c r="AM58" s="4">
        <v>0</v>
      </c>
      <c r="AN58" s="4">
        <v>0</v>
      </c>
      <c r="AO58" s="31" t="s">
        <v>129</v>
      </c>
      <c r="AP58" s="31" t="s">
        <v>131</v>
      </c>
      <c r="AQ58" s="4">
        <v>0</v>
      </c>
      <c r="AR58" s="4">
        <v>0</v>
      </c>
      <c r="AS58" s="4">
        <v>0</v>
      </c>
      <c r="AT58" s="4">
        <v>0</v>
      </c>
      <c r="AU58" s="117">
        <v>0</v>
      </c>
      <c r="AV58" s="117">
        <v>0</v>
      </c>
      <c r="AW58" s="117">
        <v>0</v>
      </c>
      <c r="AX58" s="4">
        <v>0</v>
      </c>
      <c r="AY58" s="31" t="s">
        <v>129</v>
      </c>
      <c r="AZ58" s="31" t="s">
        <v>131</v>
      </c>
      <c r="BA58" s="117">
        <v>0</v>
      </c>
      <c r="BB58" s="117">
        <v>0</v>
      </c>
      <c r="BC58" s="117">
        <v>0</v>
      </c>
      <c r="BD58" s="193">
        <v>0</v>
      </c>
      <c r="BE58" s="117">
        <v>0</v>
      </c>
      <c r="BF58" s="117">
        <v>0</v>
      </c>
      <c r="BG58" s="117">
        <v>0</v>
      </c>
      <c r="BH58" s="193">
        <v>0</v>
      </c>
      <c r="BI58" s="31" t="s">
        <v>129</v>
      </c>
      <c r="BJ58" s="31" t="s">
        <v>131</v>
      </c>
      <c r="BK58" s="4">
        <v>0</v>
      </c>
      <c r="BL58" s="4">
        <v>0</v>
      </c>
      <c r="BM58" s="4">
        <v>0</v>
      </c>
      <c r="BN58" s="269">
        <v>0</v>
      </c>
      <c r="BO58" s="4">
        <v>0</v>
      </c>
      <c r="BP58" s="4">
        <v>0</v>
      </c>
      <c r="BQ58" s="4">
        <v>0</v>
      </c>
      <c r="BR58" s="193">
        <v>0</v>
      </c>
      <c r="BS58" s="31" t="s">
        <v>129</v>
      </c>
      <c r="BT58" s="31" t="s">
        <v>131</v>
      </c>
      <c r="BU58" s="117">
        <v>0</v>
      </c>
      <c r="BV58" s="4">
        <v>0</v>
      </c>
      <c r="BW58" s="4">
        <v>0</v>
      </c>
      <c r="BX58" s="4">
        <v>0</v>
      </c>
      <c r="BY58" s="193">
        <v>0</v>
      </c>
      <c r="BZ58" s="4">
        <v>0</v>
      </c>
      <c r="CA58" s="4">
        <v>0</v>
      </c>
      <c r="CB58" s="4">
        <v>0</v>
      </c>
      <c r="CC58" s="193">
        <v>0</v>
      </c>
      <c r="CD58" s="31" t="s">
        <v>129</v>
      </c>
      <c r="CE58" s="31" t="s">
        <v>131</v>
      </c>
      <c r="CF58" s="4">
        <v>0</v>
      </c>
      <c r="CG58" s="4">
        <v>0</v>
      </c>
      <c r="CH58" s="4">
        <v>0</v>
      </c>
      <c r="CI58" s="206">
        <v>0</v>
      </c>
      <c r="CJ58" s="4">
        <v>0</v>
      </c>
      <c r="CK58" s="4">
        <v>0</v>
      </c>
      <c r="CL58" s="4">
        <v>0</v>
      </c>
      <c r="CM58" s="193">
        <v>0</v>
      </c>
      <c r="CN58" s="31" t="s">
        <v>129</v>
      </c>
      <c r="CO58" s="31" t="s">
        <v>131</v>
      </c>
      <c r="CP58" s="101">
        <v>0</v>
      </c>
      <c r="CQ58" s="101">
        <v>0</v>
      </c>
      <c r="CR58" s="101">
        <v>0</v>
      </c>
      <c r="CS58" s="256">
        <v>0</v>
      </c>
      <c r="CT58" s="24">
        <f>(C58+M58+W58+AK58+CF58)</f>
        <v>-26769</v>
      </c>
      <c r="CU58" s="24">
        <f>(D58+N58+X58+AL58+CG58)</f>
        <v>-97855</v>
      </c>
      <c r="CV58" s="24">
        <f>(E58+O58+Y58+AM58+CH58)</f>
        <v>-97855</v>
      </c>
      <c r="CW58" s="267">
        <f>CV58/CU58*100</f>
        <v>100</v>
      </c>
      <c r="CX58" s="31" t="s">
        <v>129</v>
      </c>
      <c r="CY58" s="31" t="s">
        <v>131</v>
      </c>
      <c r="CZ58" s="101">
        <v>0</v>
      </c>
      <c r="DA58" s="101">
        <v>0</v>
      </c>
      <c r="DB58" s="101">
        <v>0</v>
      </c>
      <c r="DC58" s="269">
        <v>0</v>
      </c>
      <c r="DD58" s="92">
        <f t="shared" si="91"/>
        <v>-26769</v>
      </c>
      <c r="DE58" s="92">
        <f t="shared" si="91"/>
        <v>-97855</v>
      </c>
      <c r="DF58" s="92">
        <f t="shared" si="91"/>
        <v>-97855</v>
      </c>
      <c r="DG58" s="267">
        <f>DF58/DE58*100</f>
        <v>100</v>
      </c>
      <c r="DH58" s="161"/>
      <c r="DI58" s="161"/>
      <c r="DJ58" s="162" t="s">
        <v>216</v>
      </c>
      <c r="DK58" s="163">
        <f>C44</f>
        <v>12056</v>
      </c>
      <c r="DL58" s="163">
        <f>D44</f>
        <v>17205</v>
      </c>
      <c r="DM58" s="163">
        <f>E44</f>
        <v>17206</v>
      </c>
      <c r="DN58" s="234">
        <f>DM58/DL58*100</f>
        <v>100.00581226387678</v>
      </c>
      <c r="DO58" s="163">
        <f>Q44</f>
        <v>0</v>
      </c>
      <c r="DP58" s="163">
        <f>R44</f>
        <v>2</v>
      </c>
      <c r="DQ58" s="163">
        <f>S44</f>
        <v>2</v>
      </c>
      <c r="DR58" s="234">
        <f>DQ58/DP58*100</f>
        <v>100</v>
      </c>
      <c r="DS58" s="161"/>
      <c r="DT58" s="161"/>
      <c r="DU58" s="162" t="s">
        <v>216</v>
      </c>
      <c r="DV58" s="163">
        <f>W44</f>
        <v>95816</v>
      </c>
      <c r="DW58" s="163">
        <f>X44</f>
        <v>109860</v>
      </c>
      <c r="DX58" s="163">
        <f>Y44</f>
        <v>107741</v>
      </c>
      <c r="DY58" s="234">
        <f>DX58/DW58*100</f>
        <v>98.07118150373202</v>
      </c>
      <c r="DZ58" s="163">
        <f>AK44</f>
        <v>477</v>
      </c>
      <c r="EA58" s="163">
        <f>AL44</f>
        <v>2986</v>
      </c>
      <c r="EB58" s="163">
        <f>AM44</f>
        <v>3007</v>
      </c>
      <c r="EC58" s="234">
        <f>EB58/EA58*100</f>
        <v>100.7032819825854</v>
      </c>
      <c r="ED58" s="161"/>
      <c r="EE58" s="161"/>
      <c r="EF58" s="162" t="s">
        <v>216</v>
      </c>
      <c r="EG58" s="146">
        <f>CF44</f>
        <v>370</v>
      </c>
      <c r="EH58" s="146">
        <f>CG44</f>
        <v>346</v>
      </c>
      <c r="EI58" s="146">
        <f>CH44</f>
        <v>346</v>
      </c>
      <c r="EJ58" s="234">
        <f>EI58/EH58*100</f>
        <v>100</v>
      </c>
      <c r="EK58" s="146">
        <f>SUM(EK56:EK57)</f>
        <v>108719</v>
      </c>
      <c r="EL58" s="146">
        <f>SUM(EL56:EL57)</f>
        <v>130399</v>
      </c>
      <c r="EM58" s="146">
        <f>SUM(EM56:EM57)</f>
        <v>128302</v>
      </c>
      <c r="EN58" s="234">
        <f>EM58/EL58*100</f>
        <v>98.39185883327326</v>
      </c>
    </row>
    <row r="59" spans="1:144" ht="12.75">
      <c r="A59" s="33" t="s">
        <v>129</v>
      </c>
      <c r="B59" s="33" t="s">
        <v>130</v>
      </c>
      <c r="C59" s="34">
        <f aca="true" t="shared" si="92" ref="C59:O59">SUM(C57:C58)</f>
        <v>120</v>
      </c>
      <c r="D59" s="34">
        <f t="shared" si="92"/>
        <v>3012</v>
      </c>
      <c r="E59" s="34">
        <f t="shared" si="92"/>
        <v>3013</v>
      </c>
      <c r="F59" s="182">
        <f>E59/D59*100</f>
        <v>100.0332005312085</v>
      </c>
      <c r="G59" s="34">
        <f t="shared" si="92"/>
        <v>116</v>
      </c>
      <c r="H59" s="34">
        <f t="shared" si="92"/>
        <v>1973</v>
      </c>
      <c r="I59" s="34">
        <f t="shared" si="92"/>
        <v>1973</v>
      </c>
      <c r="J59" s="182">
        <f>I59/H59*100</f>
        <v>100</v>
      </c>
      <c r="K59" s="33" t="s">
        <v>129</v>
      </c>
      <c r="L59" s="33" t="s">
        <v>130</v>
      </c>
      <c r="M59" s="34">
        <f t="shared" si="92"/>
        <v>4</v>
      </c>
      <c r="N59" s="34">
        <f t="shared" si="92"/>
        <v>1039</v>
      </c>
      <c r="O59" s="34">
        <f t="shared" si="92"/>
        <v>1040</v>
      </c>
      <c r="P59" s="273">
        <f>O59/N59*100</f>
        <v>100.09624639076036</v>
      </c>
      <c r="Q59" s="34">
        <f aca="true" t="shared" si="93" ref="Q59:AC59">SUM(Q57:Q58)</f>
        <v>3215</v>
      </c>
      <c r="R59" s="34">
        <f t="shared" si="93"/>
        <v>3972</v>
      </c>
      <c r="S59" s="34">
        <f t="shared" si="93"/>
        <v>4028</v>
      </c>
      <c r="T59" s="182">
        <f>S59/R59*100</f>
        <v>101.4098690835851</v>
      </c>
      <c r="U59" s="33" t="s">
        <v>129</v>
      </c>
      <c r="V59" s="33" t="s">
        <v>130</v>
      </c>
      <c r="W59" s="34">
        <f t="shared" si="93"/>
        <v>0</v>
      </c>
      <c r="X59" s="34">
        <f t="shared" si="93"/>
        <v>0</v>
      </c>
      <c r="Y59" s="34">
        <f t="shared" si="93"/>
        <v>0</v>
      </c>
      <c r="Z59" s="188">
        <v>0</v>
      </c>
      <c r="AA59" s="34">
        <f t="shared" si="93"/>
        <v>0</v>
      </c>
      <c r="AB59" s="34">
        <f t="shared" si="93"/>
        <v>0</v>
      </c>
      <c r="AC59" s="34">
        <f t="shared" si="93"/>
        <v>0</v>
      </c>
      <c r="AD59" s="188">
        <v>0</v>
      </c>
      <c r="AE59" s="33" t="s">
        <v>129</v>
      </c>
      <c r="AF59" s="33" t="s">
        <v>130</v>
      </c>
      <c r="AG59" s="34">
        <f>SUM(AG57:AG58)</f>
        <v>0</v>
      </c>
      <c r="AH59" s="34">
        <f>SUM(AH57:AH58)</f>
        <v>0</v>
      </c>
      <c r="AI59" s="34">
        <f>SUM(AI57:AI58)</f>
        <v>0</v>
      </c>
      <c r="AJ59" s="188">
        <v>0</v>
      </c>
      <c r="AK59" s="34">
        <f aca="true" t="shared" si="94" ref="AK59:AS59">SUM(AK57:AK58)</f>
        <v>73134</v>
      </c>
      <c r="AL59" s="34">
        <f t="shared" si="94"/>
        <v>113520</v>
      </c>
      <c r="AM59" s="34">
        <f t="shared" si="94"/>
        <v>113521</v>
      </c>
      <c r="AN59" s="182">
        <f>AM59/AL59*100</f>
        <v>100.00088090204369</v>
      </c>
      <c r="AO59" s="33" t="s">
        <v>129</v>
      </c>
      <c r="AP59" s="33" t="s">
        <v>130</v>
      </c>
      <c r="AQ59" s="34">
        <f t="shared" si="94"/>
        <v>73134</v>
      </c>
      <c r="AR59" s="34">
        <f t="shared" si="94"/>
        <v>113520</v>
      </c>
      <c r="AS59" s="34">
        <f t="shared" si="94"/>
        <v>113521</v>
      </c>
      <c r="AT59" s="182">
        <f>AS59/AR59*100</f>
        <v>100.00088090204369</v>
      </c>
      <c r="AU59" s="34">
        <f aca="true" t="shared" si="95" ref="AU59:BC59">SUM(AU57:AU58)</f>
        <v>0</v>
      </c>
      <c r="AV59" s="34">
        <f t="shared" si="95"/>
        <v>1697</v>
      </c>
      <c r="AW59" s="34">
        <f t="shared" si="95"/>
        <v>1697</v>
      </c>
      <c r="AX59" s="182">
        <f>AW59/AV59*100</f>
        <v>100</v>
      </c>
      <c r="AY59" s="33" t="s">
        <v>129</v>
      </c>
      <c r="AZ59" s="33" t="s">
        <v>130</v>
      </c>
      <c r="BA59" s="34">
        <f t="shared" si="95"/>
        <v>73134</v>
      </c>
      <c r="BB59" s="34">
        <f t="shared" si="95"/>
        <v>93505</v>
      </c>
      <c r="BC59" s="34">
        <f t="shared" si="95"/>
        <v>93506</v>
      </c>
      <c r="BD59" s="182">
        <f>BC59/BB59*100</f>
        <v>100.00106946152611</v>
      </c>
      <c r="BE59" s="34">
        <f>SUM(BE57:BE58)</f>
        <v>0</v>
      </c>
      <c r="BF59" s="34">
        <f>SUM(BF57:BF58)</f>
        <v>18318</v>
      </c>
      <c r="BG59" s="34">
        <f>SUM(BG57:BG58)</f>
        <v>18318</v>
      </c>
      <c r="BH59" s="182">
        <f>BG59/BF59*100</f>
        <v>100</v>
      </c>
      <c r="BI59" s="33" t="s">
        <v>129</v>
      </c>
      <c r="BJ59" s="33" t="s">
        <v>130</v>
      </c>
      <c r="BK59" s="34">
        <f aca="true" t="shared" si="96" ref="BK59:CV59">SUM(BK57:BK58)</f>
        <v>0</v>
      </c>
      <c r="BL59" s="34">
        <f t="shared" si="96"/>
        <v>0</v>
      </c>
      <c r="BM59" s="34">
        <f t="shared" si="96"/>
        <v>0</v>
      </c>
      <c r="BN59" s="188">
        <v>0</v>
      </c>
      <c r="BO59" s="34">
        <f t="shared" si="96"/>
        <v>0</v>
      </c>
      <c r="BP59" s="34">
        <f t="shared" si="96"/>
        <v>0</v>
      </c>
      <c r="BQ59" s="34">
        <f t="shared" si="96"/>
        <v>0</v>
      </c>
      <c r="BR59" s="188">
        <v>0</v>
      </c>
      <c r="BS59" s="33" t="s">
        <v>129</v>
      </c>
      <c r="BT59" s="33" t="s">
        <v>130</v>
      </c>
      <c r="BU59" s="34">
        <f t="shared" si="96"/>
        <v>0</v>
      </c>
      <c r="BV59" s="34">
        <f t="shared" si="96"/>
        <v>0</v>
      </c>
      <c r="BW59" s="34">
        <f t="shared" si="96"/>
        <v>0</v>
      </c>
      <c r="BX59" s="34">
        <f t="shared" si="96"/>
        <v>0</v>
      </c>
      <c r="BY59" s="188">
        <v>0</v>
      </c>
      <c r="BZ59" s="34">
        <f>SUM(BZ57:BZ58)</f>
        <v>0</v>
      </c>
      <c r="CA59" s="34">
        <f>SUM(CA57:CA58)</f>
        <v>0</v>
      </c>
      <c r="CB59" s="34">
        <f>SUM(CB57:CB58)</f>
        <v>0</v>
      </c>
      <c r="CC59" s="188">
        <v>0</v>
      </c>
      <c r="CD59" s="33" t="s">
        <v>129</v>
      </c>
      <c r="CE59" s="33" t="s">
        <v>130</v>
      </c>
      <c r="CF59" s="34">
        <f t="shared" si="96"/>
        <v>19076</v>
      </c>
      <c r="CG59" s="34">
        <f t="shared" si="96"/>
        <v>93495</v>
      </c>
      <c r="CH59" s="34">
        <f t="shared" si="96"/>
        <v>93495</v>
      </c>
      <c r="CI59" s="182">
        <f>CH59/CG59*100</f>
        <v>100</v>
      </c>
      <c r="CJ59" s="105">
        <f t="shared" si="96"/>
        <v>19076</v>
      </c>
      <c r="CK59" s="105">
        <f t="shared" si="96"/>
        <v>93495</v>
      </c>
      <c r="CL59" s="105">
        <f t="shared" si="96"/>
        <v>93495</v>
      </c>
      <c r="CM59" s="182">
        <f>CL59/CK59*100</f>
        <v>100</v>
      </c>
      <c r="CN59" s="33" t="s">
        <v>129</v>
      </c>
      <c r="CO59" s="33" t="s">
        <v>130</v>
      </c>
      <c r="CP59" s="105">
        <f>SUM(CP57:CP58)</f>
        <v>0</v>
      </c>
      <c r="CQ59" s="105">
        <f>SUM(CQ57:CQ58)</f>
        <v>0</v>
      </c>
      <c r="CR59" s="105">
        <f>SUM(CR57:CR58)</f>
        <v>0</v>
      </c>
      <c r="CS59" s="188">
        <v>0</v>
      </c>
      <c r="CT59" s="34">
        <f t="shared" si="96"/>
        <v>95545</v>
      </c>
      <c r="CU59" s="34">
        <f t="shared" si="96"/>
        <v>213999</v>
      </c>
      <c r="CV59" s="34">
        <f t="shared" si="96"/>
        <v>214057</v>
      </c>
      <c r="CW59" s="182">
        <f>CV59/CU59*100</f>
        <v>100.02710293038753</v>
      </c>
      <c r="CX59" s="33" t="s">
        <v>129</v>
      </c>
      <c r="CY59" s="33" t="s">
        <v>130</v>
      </c>
      <c r="CZ59" s="104">
        <v>0</v>
      </c>
      <c r="DA59" s="104">
        <v>0</v>
      </c>
      <c r="DB59" s="104">
        <v>0</v>
      </c>
      <c r="DC59" s="188">
        <v>0</v>
      </c>
      <c r="DD59" s="34">
        <f>SUM(DD57:DD58)</f>
        <v>95545</v>
      </c>
      <c r="DE59" s="34">
        <f>SUM(DE57:DE58)</f>
        <v>213999</v>
      </c>
      <c r="DF59" s="34">
        <f>SUM(DF57:DF58)</f>
        <v>214057</v>
      </c>
      <c r="DG59" s="182">
        <f>DF59/DE59*100</f>
        <v>100.02710293038753</v>
      </c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</row>
    <row r="60" spans="1:1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</sheetData>
  <mergeCells count="3">
    <mergeCell ref="CZ3:DC3"/>
    <mergeCell ref="DD3:DG3"/>
    <mergeCell ref="CJ3:CM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bevételei&amp;R&amp;"Times New Roman CE,Normál\2.sz.melléklet
(ezer ft-ban)</oddHeader>
    <oddFooter>&amp;L&amp;"Times New Roman CE,Normál\&amp;8&amp;D/&amp;T/Tóthné&amp;C&amp;"Times New Roman CE,Normál\&amp;8&amp;F/&amp;A/Tóthné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5.125" style="0" customWidth="1"/>
    <col min="2" max="2" width="26.125" style="0" customWidth="1"/>
    <col min="6" max="6" width="10.375" style="0" customWidth="1"/>
    <col min="7" max="7" width="10.875" style="0" customWidth="1"/>
    <col min="9" max="9" width="10.25390625" style="0" customWidth="1"/>
    <col min="10" max="10" width="11.00390625" style="0" customWidth="1"/>
    <col min="11" max="11" width="10.25390625" style="0" customWidth="1"/>
    <col min="12" max="12" width="11.375" style="0" customWidth="1"/>
    <col min="13" max="13" width="12.375" style="0" customWidth="1"/>
    <col min="14" max="14" width="10.125" style="0" customWidth="1"/>
    <col min="15" max="15" width="11.875" style="0" customWidth="1"/>
    <col min="16" max="16" width="10.875" style="0" customWidth="1"/>
    <col min="17" max="17" width="11.625" style="0" customWidth="1"/>
    <col min="18" max="18" width="9.25390625" style="0" customWidth="1"/>
    <col min="19" max="19" width="5.125" style="0" customWidth="1"/>
    <col min="20" max="20" width="28.375" style="0" customWidth="1"/>
    <col min="21" max="21" width="11.25390625" style="0" customWidth="1"/>
    <col min="22" max="22" width="9.75390625" style="0" customWidth="1"/>
    <col min="29" max="29" width="10.375" style="0" customWidth="1"/>
    <col min="30" max="30" width="11.00390625" style="0" customWidth="1"/>
  </cols>
  <sheetData>
    <row r="1" spans="1:30" ht="13.5">
      <c r="A1" s="399" t="s">
        <v>44</v>
      </c>
      <c r="B1" s="399" t="s">
        <v>44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9" t="s">
        <v>44</v>
      </c>
      <c r="T1" s="419" t="s">
        <v>44</v>
      </c>
      <c r="U1" s="418" t="s">
        <v>415</v>
      </c>
      <c r="V1" s="418"/>
      <c r="W1" s="418"/>
      <c r="X1" s="418"/>
      <c r="Y1" s="418"/>
      <c r="Z1" s="418"/>
      <c r="AA1" s="418"/>
      <c r="AB1" s="418"/>
      <c r="AC1" s="418"/>
      <c r="AD1" s="420"/>
    </row>
    <row r="2" spans="1:30" ht="12.75">
      <c r="A2" s="401" t="s">
        <v>46</v>
      </c>
      <c r="B2" s="401" t="s">
        <v>47</v>
      </c>
      <c r="C2" s="421" t="s">
        <v>380</v>
      </c>
      <c r="D2" s="421" t="s">
        <v>381</v>
      </c>
      <c r="E2" s="421" t="s">
        <v>349</v>
      </c>
      <c r="F2" s="421" t="s">
        <v>350</v>
      </c>
      <c r="G2" s="421" t="s">
        <v>382</v>
      </c>
      <c r="H2" s="421" t="s">
        <v>383</v>
      </c>
      <c r="I2" s="421" t="s">
        <v>384</v>
      </c>
      <c r="J2" s="421" t="s">
        <v>385</v>
      </c>
      <c r="K2" s="421" t="s">
        <v>386</v>
      </c>
      <c r="L2" s="421" t="s">
        <v>387</v>
      </c>
      <c r="M2" s="421" t="s">
        <v>410</v>
      </c>
      <c r="N2" s="421" t="s">
        <v>412</v>
      </c>
      <c r="O2" s="421" t="s">
        <v>413</v>
      </c>
      <c r="P2" s="421" t="s">
        <v>351</v>
      </c>
      <c r="Q2" s="421" t="s">
        <v>406</v>
      </c>
      <c r="R2" s="421" t="s">
        <v>388</v>
      </c>
      <c r="S2" s="422" t="s">
        <v>46</v>
      </c>
      <c r="T2" s="422" t="s">
        <v>47</v>
      </c>
      <c r="U2" s="421" t="s">
        <v>416</v>
      </c>
      <c r="V2" s="421" t="s">
        <v>344</v>
      </c>
      <c r="W2" s="421" t="s">
        <v>424</v>
      </c>
      <c r="X2" s="421" t="s">
        <v>426</v>
      </c>
      <c r="Y2" s="421" t="s">
        <v>375</v>
      </c>
      <c r="Z2" s="421" t="s">
        <v>262</v>
      </c>
      <c r="AA2" s="421" t="s">
        <v>445</v>
      </c>
      <c r="AB2" s="421" t="s">
        <v>427</v>
      </c>
      <c r="AC2" s="421" t="s">
        <v>430</v>
      </c>
      <c r="AD2" s="423" t="s">
        <v>389</v>
      </c>
    </row>
    <row r="3" spans="1:30" ht="13.5">
      <c r="A3" s="401" t="s">
        <v>43</v>
      </c>
      <c r="B3" s="407" t="s">
        <v>48</v>
      </c>
      <c r="C3" s="401" t="s">
        <v>390</v>
      </c>
      <c r="D3" s="401" t="s">
        <v>352</v>
      </c>
      <c r="E3" s="401" t="s">
        <v>391</v>
      </c>
      <c r="F3" s="401" t="s">
        <v>353</v>
      </c>
      <c r="G3" s="401" t="s">
        <v>321</v>
      </c>
      <c r="H3" s="409"/>
      <c r="I3" s="401" t="s">
        <v>392</v>
      </c>
      <c r="J3" s="401" t="s">
        <v>393</v>
      </c>
      <c r="K3" s="401" t="s">
        <v>394</v>
      </c>
      <c r="L3" s="401" t="s">
        <v>395</v>
      </c>
      <c r="M3" s="401" t="s">
        <v>411</v>
      </c>
      <c r="N3" s="401" t="s">
        <v>411</v>
      </c>
      <c r="O3" s="401" t="s">
        <v>414</v>
      </c>
      <c r="P3" s="401" t="s">
        <v>354</v>
      </c>
      <c r="Q3" s="401" t="s">
        <v>407</v>
      </c>
      <c r="R3" s="401" t="s">
        <v>396</v>
      </c>
      <c r="S3" s="422" t="s">
        <v>43</v>
      </c>
      <c r="T3" s="422" t="s">
        <v>48</v>
      </c>
      <c r="U3" s="401" t="s">
        <v>397</v>
      </c>
      <c r="V3" s="401" t="s">
        <v>348</v>
      </c>
      <c r="W3" s="401" t="s">
        <v>425</v>
      </c>
      <c r="X3" s="401" t="s">
        <v>355</v>
      </c>
      <c r="Y3" s="401" t="s">
        <v>398</v>
      </c>
      <c r="Z3" s="401" t="s">
        <v>347</v>
      </c>
      <c r="AA3" s="401" t="s">
        <v>428</v>
      </c>
      <c r="AB3" s="401" t="s">
        <v>429</v>
      </c>
      <c r="AC3" s="401" t="s">
        <v>431</v>
      </c>
      <c r="AD3" s="424" t="s">
        <v>258</v>
      </c>
    </row>
    <row r="4" spans="1:30" ht="13.5">
      <c r="A4" s="425" t="s">
        <v>44</v>
      </c>
      <c r="B4" s="426"/>
      <c r="C4" s="409"/>
      <c r="D4" s="409"/>
      <c r="E4" s="409"/>
      <c r="F4" s="401" t="s">
        <v>356</v>
      </c>
      <c r="G4" s="401" t="s">
        <v>266</v>
      </c>
      <c r="H4" s="409"/>
      <c r="I4" s="427" t="s">
        <v>399</v>
      </c>
      <c r="J4" s="409"/>
      <c r="K4" s="409"/>
      <c r="L4" s="409"/>
      <c r="M4" s="401"/>
      <c r="N4" s="409"/>
      <c r="O4" s="409"/>
      <c r="P4" s="409"/>
      <c r="Q4" s="409" t="s">
        <v>345</v>
      </c>
      <c r="R4" s="409"/>
      <c r="S4" s="422" t="s">
        <v>44</v>
      </c>
      <c r="T4" s="428"/>
      <c r="U4" s="401" t="s">
        <v>346</v>
      </c>
      <c r="V4" s="401"/>
      <c r="W4" s="401"/>
      <c r="X4" s="401"/>
      <c r="Y4" s="401" t="s">
        <v>400</v>
      </c>
      <c r="Z4" s="401" t="s">
        <v>401</v>
      </c>
      <c r="AA4" s="401" t="s">
        <v>418</v>
      </c>
      <c r="AB4" s="401" t="s">
        <v>428</v>
      </c>
      <c r="AC4" s="421" t="s">
        <v>432</v>
      </c>
      <c r="AD4" s="424" t="s">
        <v>234</v>
      </c>
    </row>
    <row r="5" spans="1:30" ht="12.75">
      <c r="A5" s="22"/>
      <c r="B5" s="10"/>
      <c r="C5" s="429" t="s">
        <v>35</v>
      </c>
      <c r="D5" s="429" t="s">
        <v>36</v>
      </c>
      <c r="E5" s="429" t="s">
        <v>37</v>
      </c>
      <c r="F5" s="429" t="s">
        <v>38</v>
      </c>
      <c r="G5" s="429" t="s">
        <v>39</v>
      </c>
      <c r="H5" s="429" t="s">
        <v>40</v>
      </c>
      <c r="I5" s="429" t="s">
        <v>42</v>
      </c>
      <c r="J5" s="429" t="s">
        <v>55</v>
      </c>
      <c r="K5" s="429" t="s">
        <v>45</v>
      </c>
      <c r="L5" s="429" t="s">
        <v>58</v>
      </c>
      <c r="M5" s="429" t="s">
        <v>60</v>
      </c>
      <c r="N5" s="429" t="s">
        <v>62</v>
      </c>
      <c r="O5" s="429" t="s">
        <v>64</v>
      </c>
      <c r="P5" s="429" t="s">
        <v>66</v>
      </c>
      <c r="Q5" s="429" t="s">
        <v>68</v>
      </c>
      <c r="R5" s="429" t="s">
        <v>70</v>
      </c>
      <c r="S5" s="429"/>
      <c r="T5" s="429"/>
      <c r="U5" s="429" t="s">
        <v>72</v>
      </c>
      <c r="V5" s="429" t="s">
        <v>74</v>
      </c>
      <c r="W5" s="429" t="s">
        <v>76</v>
      </c>
      <c r="X5" s="429" t="s">
        <v>78</v>
      </c>
      <c r="Y5" s="429" t="s">
        <v>80</v>
      </c>
      <c r="Z5" s="429" t="s">
        <v>82</v>
      </c>
      <c r="AA5" s="429" t="s">
        <v>84</v>
      </c>
      <c r="AB5" s="429" t="s">
        <v>86</v>
      </c>
      <c r="AC5" s="429" t="s">
        <v>88</v>
      </c>
      <c r="AD5" s="429" t="s">
        <v>444</v>
      </c>
    </row>
    <row r="6" spans="1:30" ht="12.75">
      <c r="A6" s="30" t="s">
        <v>35</v>
      </c>
      <c r="B6" s="30" t="s">
        <v>49</v>
      </c>
      <c r="C6" s="1">
        <v>0</v>
      </c>
      <c r="D6" s="1">
        <v>0</v>
      </c>
      <c r="E6" s="1">
        <v>-222</v>
      </c>
      <c r="F6" s="1">
        <v>0</v>
      </c>
      <c r="G6" s="1">
        <v>-88</v>
      </c>
      <c r="H6" s="1">
        <v>-2906</v>
      </c>
      <c r="I6" s="1">
        <v>-1738</v>
      </c>
      <c r="J6" s="1">
        <v>0</v>
      </c>
      <c r="K6" s="1">
        <v>-2281</v>
      </c>
      <c r="L6" s="1">
        <v>-27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306" t="s">
        <v>35</v>
      </c>
      <c r="T6" s="30" t="s">
        <v>49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8569</v>
      </c>
      <c r="AC6" s="1">
        <v>0</v>
      </c>
      <c r="AD6" s="19">
        <f>SUM(C6:AC6)</f>
        <v>1307</v>
      </c>
    </row>
    <row r="7" spans="1:30" ht="12.75">
      <c r="A7" s="309" t="s">
        <v>36</v>
      </c>
      <c r="B7" s="309" t="s">
        <v>50</v>
      </c>
      <c r="C7" s="315">
        <v>0</v>
      </c>
      <c r="D7" s="315">
        <v>0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315">
        <v>0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  <c r="R7" s="315">
        <v>0</v>
      </c>
      <c r="S7" s="309" t="s">
        <v>36</v>
      </c>
      <c r="T7" s="309" t="s">
        <v>50</v>
      </c>
      <c r="U7" s="315">
        <v>0</v>
      </c>
      <c r="V7" s="315">
        <v>0</v>
      </c>
      <c r="W7" s="315">
        <v>0</v>
      </c>
      <c r="X7" s="315">
        <v>0</v>
      </c>
      <c r="Y7" s="315">
        <v>0</v>
      </c>
      <c r="Z7" s="315">
        <v>0</v>
      </c>
      <c r="AA7" s="315">
        <v>0</v>
      </c>
      <c r="AB7" s="315">
        <v>0</v>
      </c>
      <c r="AC7" s="315">
        <v>0</v>
      </c>
      <c r="AD7" s="308">
        <f aca="true" t="shared" si="0" ref="AD7:AD48">SUM(C7:AC7)</f>
        <v>0</v>
      </c>
    </row>
    <row r="8" spans="1:30" ht="12.75">
      <c r="A8" s="309" t="s">
        <v>37</v>
      </c>
      <c r="B8" s="309" t="s">
        <v>51</v>
      </c>
      <c r="C8" s="315">
        <v>31</v>
      </c>
      <c r="D8" s="315">
        <v>-253</v>
      </c>
      <c r="E8" s="315">
        <v>313</v>
      </c>
      <c r="F8" s="315">
        <v>-76</v>
      </c>
      <c r="G8" s="315">
        <v>1</v>
      </c>
      <c r="H8" s="315">
        <v>-514</v>
      </c>
      <c r="I8" s="315">
        <v>-26</v>
      </c>
      <c r="J8" s="315">
        <v>315</v>
      </c>
      <c r="K8" s="315">
        <v>-403</v>
      </c>
      <c r="L8" s="315">
        <v>25</v>
      </c>
      <c r="M8" s="315">
        <v>0</v>
      </c>
      <c r="N8" s="315">
        <v>0</v>
      </c>
      <c r="O8" s="315">
        <v>0</v>
      </c>
      <c r="P8" s="315">
        <v>0</v>
      </c>
      <c r="Q8" s="315">
        <v>0</v>
      </c>
      <c r="R8" s="315">
        <v>0</v>
      </c>
      <c r="S8" s="309" t="s">
        <v>37</v>
      </c>
      <c r="T8" s="309" t="s">
        <v>51</v>
      </c>
      <c r="U8" s="315">
        <v>0</v>
      </c>
      <c r="V8" s="315">
        <v>0</v>
      </c>
      <c r="W8" s="315">
        <v>0</v>
      </c>
      <c r="X8" s="315">
        <v>0</v>
      </c>
      <c r="Y8" s="315">
        <v>0</v>
      </c>
      <c r="Z8" s="315">
        <v>0</v>
      </c>
      <c r="AA8" s="315">
        <v>0</v>
      </c>
      <c r="AB8" s="315">
        <v>0</v>
      </c>
      <c r="AC8" s="315">
        <v>0</v>
      </c>
      <c r="AD8" s="308">
        <f t="shared" si="0"/>
        <v>-587</v>
      </c>
    </row>
    <row r="9" spans="1:30" ht="12.75">
      <c r="A9" s="309" t="s">
        <v>38</v>
      </c>
      <c r="B9" s="310" t="s">
        <v>235</v>
      </c>
      <c r="C9" s="315">
        <v>0</v>
      </c>
      <c r="D9" s="315">
        <v>0</v>
      </c>
      <c r="E9" s="315">
        <v>482</v>
      </c>
      <c r="F9" s="315">
        <v>0</v>
      </c>
      <c r="G9" s="315">
        <v>239</v>
      </c>
      <c r="H9" s="315">
        <v>46</v>
      </c>
      <c r="I9" s="315">
        <v>-3</v>
      </c>
      <c r="J9" s="315">
        <v>9</v>
      </c>
      <c r="K9" s="315">
        <v>-358</v>
      </c>
      <c r="L9" s="315">
        <v>2</v>
      </c>
      <c r="M9" s="315">
        <v>0</v>
      </c>
      <c r="N9" s="315">
        <v>0</v>
      </c>
      <c r="O9" s="315">
        <v>0</v>
      </c>
      <c r="P9" s="315">
        <v>0</v>
      </c>
      <c r="Q9" s="315">
        <v>0</v>
      </c>
      <c r="R9" s="315">
        <v>0</v>
      </c>
      <c r="S9" s="309" t="s">
        <v>38</v>
      </c>
      <c r="T9" s="309" t="s">
        <v>52</v>
      </c>
      <c r="U9" s="315">
        <v>0</v>
      </c>
      <c r="V9" s="315">
        <v>0</v>
      </c>
      <c r="W9" s="315">
        <v>0</v>
      </c>
      <c r="X9" s="315">
        <v>0</v>
      </c>
      <c r="Y9" s="315">
        <v>-26</v>
      </c>
      <c r="Z9" s="315">
        <v>0</v>
      </c>
      <c r="AA9" s="315">
        <v>0</v>
      </c>
      <c r="AB9" s="315">
        <v>0</v>
      </c>
      <c r="AC9" s="315">
        <v>0</v>
      </c>
      <c r="AD9" s="308">
        <f t="shared" si="0"/>
        <v>391</v>
      </c>
    </row>
    <row r="10" spans="1:30" ht="12.75">
      <c r="A10" s="309" t="s">
        <v>39</v>
      </c>
      <c r="B10" s="309" t="s">
        <v>53</v>
      </c>
      <c r="C10" s="315">
        <v>-599</v>
      </c>
      <c r="D10" s="315">
        <v>0</v>
      </c>
      <c r="E10" s="315">
        <v>-9</v>
      </c>
      <c r="F10" s="315">
        <v>0</v>
      </c>
      <c r="G10" s="315">
        <v>-181</v>
      </c>
      <c r="H10" s="315">
        <v>32</v>
      </c>
      <c r="I10" s="315">
        <v>2</v>
      </c>
      <c r="J10" s="315">
        <v>-227</v>
      </c>
      <c r="K10" s="315">
        <v>-106</v>
      </c>
      <c r="L10" s="315">
        <v>123</v>
      </c>
      <c r="M10" s="315">
        <v>0</v>
      </c>
      <c r="N10" s="315">
        <v>0</v>
      </c>
      <c r="O10" s="315">
        <v>0</v>
      </c>
      <c r="P10" s="315">
        <v>0</v>
      </c>
      <c r="Q10" s="315">
        <v>0</v>
      </c>
      <c r="R10" s="315">
        <v>0</v>
      </c>
      <c r="S10" s="309" t="s">
        <v>39</v>
      </c>
      <c r="T10" s="309" t="s">
        <v>53</v>
      </c>
      <c r="U10" s="315">
        <v>0</v>
      </c>
      <c r="V10" s="315">
        <v>0</v>
      </c>
      <c r="W10" s="315">
        <v>0</v>
      </c>
      <c r="X10" s="315">
        <v>0</v>
      </c>
      <c r="Y10" s="315">
        <v>-524</v>
      </c>
      <c r="Z10" s="315">
        <v>390</v>
      </c>
      <c r="AA10" s="315">
        <v>0</v>
      </c>
      <c r="AB10" s="315">
        <v>0</v>
      </c>
      <c r="AC10" s="315">
        <v>0</v>
      </c>
      <c r="AD10" s="308">
        <f t="shared" si="0"/>
        <v>-1099</v>
      </c>
    </row>
    <row r="11" spans="1:30" ht="12.75">
      <c r="A11" s="309" t="s">
        <v>40</v>
      </c>
      <c r="B11" s="309" t="s">
        <v>54</v>
      </c>
      <c r="C11" s="315">
        <v>0</v>
      </c>
      <c r="D11" s="315">
        <v>0</v>
      </c>
      <c r="E11" s="315">
        <v>19</v>
      </c>
      <c r="F11" s="315">
        <v>0</v>
      </c>
      <c r="G11" s="315">
        <v>55</v>
      </c>
      <c r="H11" s="315">
        <v>95</v>
      </c>
      <c r="I11" s="315">
        <v>-205</v>
      </c>
      <c r="J11" s="315">
        <v>0</v>
      </c>
      <c r="K11" s="315">
        <v>-74</v>
      </c>
      <c r="L11" s="315">
        <v>21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  <c r="R11" s="315">
        <v>0</v>
      </c>
      <c r="S11" s="309" t="s">
        <v>40</v>
      </c>
      <c r="T11" s="309" t="s">
        <v>54</v>
      </c>
      <c r="U11" s="315">
        <v>0</v>
      </c>
      <c r="V11" s="315">
        <v>0</v>
      </c>
      <c r="W11" s="315">
        <v>0</v>
      </c>
      <c r="X11" s="315">
        <v>0</v>
      </c>
      <c r="Y11" s="315">
        <v>605</v>
      </c>
      <c r="Z11" s="315">
        <v>0</v>
      </c>
      <c r="AA11" s="315">
        <v>0</v>
      </c>
      <c r="AB11" s="315">
        <v>0</v>
      </c>
      <c r="AC11" s="315">
        <v>0</v>
      </c>
      <c r="AD11" s="308">
        <f t="shared" si="0"/>
        <v>516</v>
      </c>
    </row>
    <row r="12" spans="1:30" ht="12.75">
      <c r="A12" s="309" t="s">
        <v>42</v>
      </c>
      <c r="B12" s="309" t="s">
        <v>417</v>
      </c>
      <c r="C12" s="315">
        <v>0</v>
      </c>
      <c r="D12" s="315">
        <v>0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315">
        <v>0</v>
      </c>
      <c r="M12" s="315">
        <v>0</v>
      </c>
      <c r="N12" s="315">
        <v>0</v>
      </c>
      <c r="O12" s="315">
        <v>0</v>
      </c>
      <c r="P12" s="315">
        <v>0</v>
      </c>
      <c r="Q12" s="315">
        <v>0</v>
      </c>
      <c r="R12" s="315">
        <v>0</v>
      </c>
      <c r="S12" s="309" t="s">
        <v>42</v>
      </c>
      <c r="T12" s="309" t="s">
        <v>276</v>
      </c>
      <c r="U12" s="315">
        <v>0</v>
      </c>
      <c r="V12" s="315">
        <v>0</v>
      </c>
      <c r="W12" s="315">
        <v>0</v>
      </c>
      <c r="X12" s="315"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08">
        <f t="shared" si="0"/>
        <v>0</v>
      </c>
    </row>
    <row r="13" spans="1:30" ht="12.75">
      <c r="A13" s="30" t="s">
        <v>55</v>
      </c>
      <c r="B13" s="30" t="s">
        <v>246</v>
      </c>
      <c r="C13" s="4">
        <v>-145</v>
      </c>
      <c r="D13" s="4">
        <v>557</v>
      </c>
      <c r="E13" s="4">
        <v>1539</v>
      </c>
      <c r="F13" s="4">
        <v>487</v>
      </c>
      <c r="G13" s="4">
        <v>1391</v>
      </c>
      <c r="H13" s="4">
        <v>145</v>
      </c>
      <c r="I13" s="4">
        <v>43</v>
      </c>
      <c r="J13" s="4">
        <v>1141</v>
      </c>
      <c r="K13" s="4">
        <v>144</v>
      </c>
      <c r="L13" s="4">
        <v>123</v>
      </c>
      <c r="M13" s="4">
        <v>0</v>
      </c>
      <c r="N13" s="4">
        <v>0</v>
      </c>
      <c r="O13" s="4">
        <v>-45</v>
      </c>
      <c r="P13" s="4">
        <v>-3</v>
      </c>
      <c r="Q13" s="4">
        <v>-207</v>
      </c>
      <c r="R13" s="4">
        <v>0</v>
      </c>
      <c r="S13" s="30" t="s">
        <v>55</v>
      </c>
      <c r="T13" s="30" t="s">
        <v>56</v>
      </c>
      <c r="U13" s="4">
        <v>-864</v>
      </c>
      <c r="V13" s="4">
        <v>0</v>
      </c>
      <c r="W13" s="4">
        <v>-3234</v>
      </c>
      <c r="X13" s="4">
        <v>0</v>
      </c>
      <c r="Y13" s="4">
        <v>-3216</v>
      </c>
      <c r="Z13" s="4">
        <v>0</v>
      </c>
      <c r="AA13" s="4">
        <v>2127</v>
      </c>
      <c r="AB13" s="4">
        <v>0</v>
      </c>
      <c r="AC13" s="4">
        <v>0</v>
      </c>
      <c r="AD13" s="20">
        <f t="shared" si="0"/>
        <v>-17</v>
      </c>
    </row>
    <row r="14" spans="1:30" ht="12.75">
      <c r="A14" s="277" t="s">
        <v>45</v>
      </c>
      <c r="B14" s="288" t="s">
        <v>57</v>
      </c>
      <c r="C14" s="288">
        <v>0</v>
      </c>
      <c r="D14" s="288">
        <v>0</v>
      </c>
      <c r="E14" s="288">
        <v>-166</v>
      </c>
      <c r="F14" s="288">
        <v>16</v>
      </c>
      <c r="G14" s="288">
        <v>122</v>
      </c>
      <c r="H14" s="288">
        <v>-7</v>
      </c>
      <c r="I14" s="288">
        <v>-30</v>
      </c>
      <c r="J14" s="288">
        <v>0</v>
      </c>
      <c r="K14" s="288">
        <v>19</v>
      </c>
      <c r="L14" s="288">
        <v>1</v>
      </c>
      <c r="M14" s="288">
        <v>134</v>
      </c>
      <c r="N14" s="288">
        <v>-62</v>
      </c>
      <c r="O14" s="288">
        <v>-7</v>
      </c>
      <c r="P14" s="288">
        <v>-7</v>
      </c>
      <c r="Q14" s="288">
        <v>-14</v>
      </c>
      <c r="R14" s="288">
        <v>-11</v>
      </c>
      <c r="S14" s="277" t="s">
        <v>45</v>
      </c>
      <c r="T14" s="277" t="s">
        <v>57</v>
      </c>
      <c r="U14" s="288">
        <v>0</v>
      </c>
      <c r="V14" s="288">
        <v>0</v>
      </c>
      <c r="W14" s="288">
        <v>0</v>
      </c>
      <c r="X14" s="288">
        <v>0</v>
      </c>
      <c r="Y14" s="288">
        <v>-271</v>
      </c>
      <c r="Z14" s="288">
        <v>0</v>
      </c>
      <c r="AA14" s="288">
        <v>0</v>
      </c>
      <c r="AB14" s="288">
        <v>0</v>
      </c>
      <c r="AC14" s="288">
        <v>0</v>
      </c>
      <c r="AD14" s="329">
        <f t="shared" si="0"/>
        <v>-283</v>
      </c>
    </row>
    <row r="15" spans="1:30" ht="12.75">
      <c r="A15" s="277" t="s">
        <v>58</v>
      </c>
      <c r="B15" s="288" t="s">
        <v>59</v>
      </c>
      <c r="C15" s="288">
        <v>0</v>
      </c>
      <c r="D15" s="288">
        <v>0</v>
      </c>
      <c r="E15" s="288">
        <v>-6</v>
      </c>
      <c r="F15" s="288">
        <v>0</v>
      </c>
      <c r="G15" s="288">
        <v>-13</v>
      </c>
      <c r="H15" s="288">
        <v>94</v>
      </c>
      <c r="I15" s="288">
        <v>-52</v>
      </c>
      <c r="J15" s="288">
        <v>0</v>
      </c>
      <c r="K15" s="288">
        <v>-59</v>
      </c>
      <c r="L15" s="288">
        <v>51</v>
      </c>
      <c r="M15" s="288">
        <v>-73</v>
      </c>
      <c r="N15" s="288">
        <v>38</v>
      </c>
      <c r="O15" s="288">
        <v>-3</v>
      </c>
      <c r="P15" s="288">
        <v>0</v>
      </c>
      <c r="Q15" s="288">
        <v>0</v>
      </c>
      <c r="R15" s="288">
        <v>-2</v>
      </c>
      <c r="S15" s="277" t="s">
        <v>58</v>
      </c>
      <c r="T15" s="277" t="s">
        <v>59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329">
        <f t="shared" si="0"/>
        <v>-25</v>
      </c>
    </row>
    <row r="16" spans="1:30" ht="12.75">
      <c r="A16" s="277" t="s">
        <v>60</v>
      </c>
      <c r="B16" s="288" t="s">
        <v>61</v>
      </c>
      <c r="C16" s="288">
        <v>0</v>
      </c>
      <c r="D16" s="288">
        <v>0</v>
      </c>
      <c r="E16" s="288">
        <v>84</v>
      </c>
      <c r="F16" s="288">
        <v>0</v>
      </c>
      <c r="G16" s="288">
        <v>42</v>
      </c>
      <c r="H16" s="288">
        <v>-576</v>
      </c>
      <c r="I16" s="288">
        <v>-55</v>
      </c>
      <c r="J16" s="288">
        <v>0</v>
      </c>
      <c r="K16" s="288">
        <v>-112</v>
      </c>
      <c r="L16" s="288">
        <v>-14</v>
      </c>
      <c r="M16" s="288">
        <v>73</v>
      </c>
      <c r="N16" s="288">
        <v>-89</v>
      </c>
      <c r="O16" s="288">
        <v>-12</v>
      </c>
      <c r="P16" s="288">
        <v>-35</v>
      </c>
      <c r="Q16" s="288">
        <v>0</v>
      </c>
      <c r="R16" s="288">
        <v>-19</v>
      </c>
      <c r="S16" s="277" t="s">
        <v>60</v>
      </c>
      <c r="T16" s="277" t="s">
        <v>61</v>
      </c>
      <c r="U16" s="288">
        <v>0</v>
      </c>
      <c r="V16" s="288">
        <v>0</v>
      </c>
      <c r="W16" s="288">
        <v>-492</v>
      </c>
      <c r="X16" s="288">
        <v>0</v>
      </c>
      <c r="Y16" s="288">
        <v>-154</v>
      </c>
      <c r="Z16" s="288">
        <v>0</v>
      </c>
      <c r="AA16" s="288">
        <v>0</v>
      </c>
      <c r="AB16" s="288">
        <v>0</v>
      </c>
      <c r="AC16" s="288">
        <v>0</v>
      </c>
      <c r="AD16" s="329">
        <f t="shared" si="0"/>
        <v>-1359</v>
      </c>
    </row>
    <row r="17" spans="1:30" ht="12.75">
      <c r="A17" s="277" t="s">
        <v>62</v>
      </c>
      <c r="B17" s="288" t="s">
        <v>63</v>
      </c>
      <c r="C17" s="288">
        <v>0</v>
      </c>
      <c r="D17" s="288">
        <v>0</v>
      </c>
      <c r="E17" s="288">
        <v>-83</v>
      </c>
      <c r="F17" s="288">
        <v>0</v>
      </c>
      <c r="G17" s="288">
        <v>-109</v>
      </c>
      <c r="H17" s="288">
        <v>0</v>
      </c>
      <c r="I17" s="288">
        <v>0</v>
      </c>
      <c r="J17" s="288">
        <v>0</v>
      </c>
      <c r="K17" s="288">
        <v>0</v>
      </c>
      <c r="L17" s="288">
        <v>15</v>
      </c>
      <c r="M17" s="288">
        <v>11</v>
      </c>
      <c r="N17" s="288">
        <v>-55</v>
      </c>
      <c r="O17" s="288">
        <v>-9</v>
      </c>
      <c r="P17" s="288">
        <v>-7</v>
      </c>
      <c r="Q17" s="288">
        <v>0</v>
      </c>
      <c r="R17" s="288">
        <v>-15</v>
      </c>
      <c r="S17" s="277" t="s">
        <v>62</v>
      </c>
      <c r="T17" s="277" t="s">
        <v>63</v>
      </c>
      <c r="U17" s="288">
        <v>0</v>
      </c>
      <c r="V17" s="288">
        <v>0</v>
      </c>
      <c r="W17" s="288">
        <v>0</v>
      </c>
      <c r="X17" s="288">
        <v>0</v>
      </c>
      <c r="Y17" s="288">
        <v>-167</v>
      </c>
      <c r="Z17" s="288">
        <v>0</v>
      </c>
      <c r="AA17" s="288">
        <v>0</v>
      </c>
      <c r="AB17" s="288">
        <v>0</v>
      </c>
      <c r="AC17" s="288">
        <v>0</v>
      </c>
      <c r="AD17" s="329">
        <f t="shared" si="0"/>
        <v>-419</v>
      </c>
    </row>
    <row r="18" spans="1:30" ht="12.75">
      <c r="A18" s="277" t="s">
        <v>64</v>
      </c>
      <c r="B18" s="288" t="s">
        <v>65</v>
      </c>
      <c r="C18" s="288">
        <v>0</v>
      </c>
      <c r="D18" s="288">
        <v>0</v>
      </c>
      <c r="E18" s="288">
        <v>0</v>
      </c>
      <c r="F18" s="288">
        <v>-30</v>
      </c>
      <c r="G18" s="288">
        <v>43</v>
      </c>
      <c r="H18" s="288">
        <v>-213</v>
      </c>
      <c r="I18" s="288">
        <v>-711</v>
      </c>
      <c r="J18" s="288">
        <v>0</v>
      </c>
      <c r="K18" s="288">
        <v>1</v>
      </c>
      <c r="L18" s="288">
        <v>-81</v>
      </c>
      <c r="M18" s="288">
        <v>39</v>
      </c>
      <c r="N18" s="288">
        <v>-17</v>
      </c>
      <c r="O18" s="288">
        <v>-4</v>
      </c>
      <c r="P18" s="288">
        <v>-61</v>
      </c>
      <c r="Q18" s="288">
        <v>0</v>
      </c>
      <c r="R18" s="288">
        <v>-7</v>
      </c>
      <c r="S18" s="277" t="s">
        <v>64</v>
      </c>
      <c r="T18" s="277" t="s">
        <v>65</v>
      </c>
      <c r="U18" s="288">
        <v>0</v>
      </c>
      <c r="V18" s="288">
        <v>0</v>
      </c>
      <c r="W18" s="288">
        <v>0</v>
      </c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329">
        <f t="shared" si="0"/>
        <v>-1041</v>
      </c>
    </row>
    <row r="19" spans="1:30" ht="12.75">
      <c r="A19" s="277" t="s">
        <v>66</v>
      </c>
      <c r="B19" s="288" t="s">
        <v>67</v>
      </c>
      <c r="C19" s="288">
        <v>0</v>
      </c>
      <c r="D19" s="288">
        <v>-137</v>
      </c>
      <c r="E19" s="288">
        <v>18</v>
      </c>
      <c r="F19" s="288">
        <v>-93</v>
      </c>
      <c r="G19" s="288">
        <v>30</v>
      </c>
      <c r="H19" s="288">
        <v>0</v>
      </c>
      <c r="I19" s="288">
        <v>-63</v>
      </c>
      <c r="J19" s="288">
        <v>548</v>
      </c>
      <c r="K19" s="288">
        <v>-11</v>
      </c>
      <c r="L19" s="288">
        <v>7</v>
      </c>
      <c r="M19" s="288">
        <v>34</v>
      </c>
      <c r="N19" s="288">
        <v>-19</v>
      </c>
      <c r="O19" s="288">
        <v>-5</v>
      </c>
      <c r="P19" s="288">
        <v>-7</v>
      </c>
      <c r="Q19" s="288">
        <v>-15</v>
      </c>
      <c r="R19" s="288">
        <v>-8</v>
      </c>
      <c r="S19" s="277" t="s">
        <v>66</v>
      </c>
      <c r="T19" s="277" t="s">
        <v>67</v>
      </c>
      <c r="U19" s="288">
        <v>0</v>
      </c>
      <c r="V19" s="288">
        <v>0</v>
      </c>
      <c r="W19" s="288">
        <v>0</v>
      </c>
      <c r="X19" s="288">
        <v>0</v>
      </c>
      <c r="Y19" s="288">
        <v>0</v>
      </c>
      <c r="Z19" s="288">
        <v>0</v>
      </c>
      <c r="AA19" s="288">
        <v>0</v>
      </c>
      <c r="AB19" s="288">
        <v>0</v>
      </c>
      <c r="AC19" s="288">
        <v>0</v>
      </c>
      <c r="AD19" s="329">
        <f t="shared" si="0"/>
        <v>279</v>
      </c>
    </row>
    <row r="20" spans="1:30" ht="12.75">
      <c r="A20" s="277" t="s">
        <v>68</v>
      </c>
      <c r="B20" s="288" t="s">
        <v>69</v>
      </c>
      <c r="C20" s="288">
        <v>0</v>
      </c>
      <c r="D20" s="288">
        <v>0</v>
      </c>
      <c r="E20" s="288">
        <v>-26</v>
      </c>
      <c r="F20" s="288">
        <v>0</v>
      </c>
      <c r="G20" s="288">
        <v>-19</v>
      </c>
      <c r="H20" s="288">
        <v>0</v>
      </c>
      <c r="I20" s="288">
        <v>-11</v>
      </c>
      <c r="J20" s="288">
        <v>118</v>
      </c>
      <c r="K20" s="288">
        <v>-11</v>
      </c>
      <c r="L20" s="288">
        <v>-2</v>
      </c>
      <c r="M20" s="288">
        <v>39</v>
      </c>
      <c r="N20" s="288">
        <v>-22</v>
      </c>
      <c r="O20" s="288">
        <v>-16</v>
      </c>
      <c r="P20" s="288">
        <v>-35</v>
      </c>
      <c r="Q20" s="288">
        <v>0</v>
      </c>
      <c r="R20" s="288">
        <v>-3</v>
      </c>
      <c r="S20" s="277" t="s">
        <v>68</v>
      </c>
      <c r="T20" s="277" t="s">
        <v>69</v>
      </c>
      <c r="U20" s="288">
        <v>0</v>
      </c>
      <c r="V20" s="288">
        <v>0</v>
      </c>
      <c r="W20" s="288">
        <v>0</v>
      </c>
      <c r="X20" s="288">
        <v>0</v>
      </c>
      <c r="Y20" s="288">
        <v>-135</v>
      </c>
      <c r="Z20" s="288">
        <v>0</v>
      </c>
      <c r="AA20" s="288">
        <v>0</v>
      </c>
      <c r="AB20" s="288">
        <v>0</v>
      </c>
      <c r="AC20" s="288">
        <v>0</v>
      </c>
      <c r="AD20" s="329">
        <f t="shared" si="0"/>
        <v>-123</v>
      </c>
    </row>
    <row r="21" spans="1:30" ht="12.75">
      <c r="A21" s="311" t="s">
        <v>70</v>
      </c>
      <c r="B21" s="288" t="s">
        <v>236</v>
      </c>
      <c r="C21" s="288">
        <v>0</v>
      </c>
      <c r="D21" s="288">
        <v>0</v>
      </c>
      <c r="E21" s="288">
        <v>-5</v>
      </c>
      <c r="F21" s="288">
        <v>0</v>
      </c>
      <c r="G21" s="288">
        <v>-2</v>
      </c>
      <c r="H21" s="288">
        <v>-21</v>
      </c>
      <c r="I21" s="288">
        <v>20</v>
      </c>
      <c r="J21" s="288">
        <v>0</v>
      </c>
      <c r="K21" s="288">
        <v>-139</v>
      </c>
      <c r="L21" s="288">
        <v>16</v>
      </c>
      <c r="M21" s="288">
        <v>28</v>
      </c>
      <c r="N21" s="288">
        <v>17</v>
      </c>
      <c r="O21" s="288">
        <v>0</v>
      </c>
      <c r="P21" s="288">
        <v>0</v>
      </c>
      <c r="Q21" s="288">
        <v>0</v>
      </c>
      <c r="R21" s="288">
        <v>3</v>
      </c>
      <c r="S21" s="311" t="s">
        <v>70</v>
      </c>
      <c r="T21" s="277" t="s">
        <v>71</v>
      </c>
      <c r="U21" s="288">
        <v>0</v>
      </c>
      <c r="V21" s="288">
        <v>0</v>
      </c>
      <c r="W21" s="288">
        <v>0</v>
      </c>
      <c r="X21" s="288">
        <v>0</v>
      </c>
      <c r="Y21" s="288">
        <v>-4</v>
      </c>
      <c r="Z21" s="288">
        <v>21</v>
      </c>
      <c r="AA21" s="288">
        <v>0</v>
      </c>
      <c r="AB21" s="288">
        <v>0</v>
      </c>
      <c r="AC21" s="288">
        <v>0</v>
      </c>
      <c r="AD21" s="329">
        <f t="shared" si="0"/>
        <v>-66</v>
      </c>
    </row>
    <row r="22" spans="1:30" ht="12.75">
      <c r="A22" s="311" t="s">
        <v>72</v>
      </c>
      <c r="B22" s="288" t="s">
        <v>73</v>
      </c>
      <c r="C22" s="288">
        <v>-161</v>
      </c>
      <c r="D22" s="288">
        <v>14</v>
      </c>
      <c r="E22" s="288">
        <v>108</v>
      </c>
      <c r="F22" s="288">
        <v>0</v>
      </c>
      <c r="G22" s="288">
        <v>-60</v>
      </c>
      <c r="H22" s="288">
        <v>76</v>
      </c>
      <c r="I22" s="288">
        <v>-587</v>
      </c>
      <c r="J22" s="288">
        <v>0</v>
      </c>
      <c r="K22" s="288">
        <v>7</v>
      </c>
      <c r="L22" s="288">
        <v>16</v>
      </c>
      <c r="M22" s="288">
        <v>152</v>
      </c>
      <c r="N22" s="288">
        <v>0</v>
      </c>
      <c r="O22" s="288">
        <v>0</v>
      </c>
      <c r="P22" s="288">
        <v>0</v>
      </c>
      <c r="Q22" s="288">
        <v>-15</v>
      </c>
      <c r="R22" s="288">
        <v>0</v>
      </c>
      <c r="S22" s="311" t="s">
        <v>72</v>
      </c>
      <c r="T22" s="277" t="s">
        <v>73</v>
      </c>
      <c r="U22" s="288">
        <v>0</v>
      </c>
      <c r="V22" s="288">
        <v>0</v>
      </c>
      <c r="W22" s="288">
        <v>0</v>
      </c>
      <c r="X22" s="288">
        <v>0</v>
      </c>
      <c r="Y22" s="288">
        <v>-209</v>
      </c>
      <c r="Z22" s="288">
        <v>0</v>
      </c>
      <c r="AA22" s="288">
        <v>0</v>
      </c>
      <c r="AB22" s="288">
        <v>0</v>
      </c>
      <c r="AC22" s="288">
        <v>0</v>
      </c>
      <c r="AD22" s="329">
        <f t="shared" si="0"/>
        <v>-659</v>
      </c>
    </row>
    <row r="23" spans="1:30" ht="12.75">
      <c r="A23" s="311" t="s">
        <v>74</v>
      </c>
      <c r="B23" s="288" t="s">
        <v>75</v>
      </c>
      <c r="C23" s="288">
        <v>0</v>
      </c>
      <c r="D23" s="288">
        <v>0</v>
      </c>
      <c r="E23" s="288">
        <v>-3</v>
      </c>
      <c r="F23" s="288">
        <v>21</v>
      </c>
      <c r="G23" s="288">
        <v>-13</v>
      </c>
      <c r="H23" s="288">
        <v>119</v>
      </c>
      <c r="I23" s="288">
        <v>35</v>
      </c>
      <c r="J23" s="288">
        <v>0</v>
      </c>
      <c r="K23" s="288">
        <v>-89</v>
      </c>
      <c r="L23" s="288">
        <v>-1</v>
      </c>
      <c r="M23" s="288">
        <v>140</v>
      </c>
      <c r="N23" s="288">
        <v>-5</v>
      </c>
      <c r="O23" s="288">
        <v>-5</v>
      </c>
      <c r="P23" s="288">
        <v>-7</v>
      </c>
      <c r="Q23" s="288">
        <v>-15</v>
      </c>
      <c r="R23" s="288">
        <v>-7</v>
      </c>
      <c r="S23" s="311" t="s">
        <v>74</v>
      </c>
      <c r="T23" s="277" t="s">
        <v>75</v>
      </c>
      <c r="U23" s="288">
        <v>0</v>
      </c>
      <c r="V23" s="288">
        <v>0</v>
      </c>
      <c r="W23" s="288">
        <v>0</v>
      </c>
      <c r="X23" s="288">
        <v>0</v>
      </c>
      <c r="Y23" s="288">
        <v>0</v>
      </c>
      <c r="Z23" s="288">
        <v>0</v>
      </c>
      <c r="AA23" s="288">
        <v>0</v>
      </c>
      <c r="AB23" s="288">
        <v>0</v>
      </c>
      <c r="AC23" s="288">
        <v>0</v>
      </c>
      <c r="AD23" s="329">
        <f t="shared" si="0"/>
        <v>170</v>
      </c>
    </row>
    <row r="24" spans="1:30" ht="12.75">
      <c r="A24" s="311" t="s">
        <v>76</v>
      </c>
      <c r="B24" s="288" t="s">
        <v>77</v>
      </c>
      <c r="C24" s="288">
        <v>0</v>
      </c>
      <c r="D24" s="288">
        <v>0</v>
      </c>
      <c r="E24" s="288">
        <v>285</v>
      </c>
      <c r="F24" s="288">
        <v>0</v>
      </c>
      <c r="G24" s="288">
        <v>158</v>
      </c>
      <c r="H24" s="288">
        <v>7</v>
      </c>
      <c r="I24" s="288">
        <v>-13</v>
      </c>
      <c r="J24" s="288">
        <v>-48</v>
      </c>
      <c r="K24" s="288">
        <v>-65</v>
      </c>
      <c r="L24" s="288">
        <v>-23</v>
      </c>
      <c r="M24" s="288">
        <v>218</v>
      </c>
      <c r="N24" s="288">
        <v>-29</v>
      </c>
      <c r="O24" s="288">
        <v>0</v>
      </c>
      <c r="P24" s="288">
        <v>0</v>
      </c>
      <c r="Q24" s="288">
        <v>0</v>
      </c>
      <c r="R24" s="288">
        <v>0</v>
      </c>
      <c r="S24" s="311" t="s">
        <v>76</v>
      </c>
      <c r="T24" s="277" t="s">
        <v>77</v>
      </c>
      <c r="U24" s="288">
        <v>0</v>
      </c>
      <c r="V24" s="288">
        <v>0</v>
      </c>
      <c r="W24" s="288">
        <v>0</v>
      </c>
      <c r="X24" s="288">
        <v>0</v>
      </c>
      <c r="Y24" s="288">
        <v>-376</v>
      </c>
      <c r="Z24" s="288">
        <v>112</v>
      </c>
      <c r="AA24" s="288">
        <v>0</v>
      </c>
      <c r="AB24" s="288">
        <v>0</v>
      </c>
      <c r="AC24" s="288">
        <v>0</v>
      </c>
      <c r="AD24" s="329">
        <f t="shared" si="0"/>
        <v>226</v>
      </c>
    </row>
    <row r="25" spans="1:30" ht="12.75">
      <c r="A25" s="311" t="s">
        <v>78</v>
      </c>
      <c r="B25" s="288" t="s">
        <v>79</v>
      </c>
      <c r="C25" s="288">
        <v>0</v>
      </c>
      <c r="D25" s="288">
        <v>0</v>
      </c>
      <c r="E25" s="288">
        <v>6</v>
      </c>
      <c r="F25" s="288">
        <v>0</v>
      </c>
      <c r="G25" s="288">
        <v>7</v>
      </c>
      <c r="H25" s="288">
        <v>-1</v>
      </c>
      <c r="I25" s="288">
        <v>53</v>
      </c>
      <c r="J25" s="288">
        <v>0</v>
      </c>
      <c r="K25" s="288">
        <v>3</v>
      </c>
      <c r="L25" s="288">
        <v>-23</v>
      </c>
      <c r="M25" s="288">
        <v>-179</v>
      </c>
      <c r="N25" s="288">
        <v>36</v>
      </c>
      <c r="O25" s="288">
        <v>4</v>
      </c>
      <c r="P25" s="288">
        <v>-14</v>
      </c>
      <c r="Q25" s="288">
        <v>0</v>
      </c>
      <c r="R25" s="288">
        <v>6</v>
      </c>
      <c r="S25" s="311" t="s">
        <v>78</v>
      </c>
      <c r="T25" s="277" t="s">
        <v>79</v>
      </c>
      <c r="U25" s="288">
        <v>0</v>
      </c>
      <c r="V25" s="288">
        <v>0</v>
      </c>
      <c r="W25" s="288">
        <v>0</v>
      </c>
      <c r="X25" s="288">
        <v>0</v>
      </c>
      <c r="Y25" s="288">
        <v>-2</v>
      </c>
      <c r="Z25" s="288">
        <v>729</v>
      </c>
      <c r="AA25" s="288">
        <v>0</v>
      </c>
      <c r="AB25" s="288">
        <v>0</v>
      </c>
      <c r="AC25" s="288">
        <v>0</v>
      </c>
      <c r="AD25" s="329">
        <f t="shared" si="0"/>
        <v>625</v>
      </c>
    </row>
    <row r="26" spans="1:30" ht="12.75">
      <c r="A26" s="311" t="s">
        <v>80</v>
      </c>
      <c r="B26" s="288" t="s">
        <v>81</v>
      </c>
      <c r="C26" s="288">
        <v>0</v>
      </c>
      <c r="D26" s="288">
        <v>0</v>
      </c>
      <c r="E26" s="288">
        <v>15</v>
      </c>
      <c r="F26" s="288">
        <v>0</v>
      </c>
      <c r="G26" s="288">
        <v>52</v>
      </c>
      <c r="H26" s="288">
        <v>0</v>
      </c>
      <c r="I26" s="288">
        <v>-1</v>
      </c>
      <c r="J26" s="288">
        <v>-17</v>
      </c>
      <c r="K26" s="288">
        <v>-45</v>
      </c>
      <c r="L26" s="288">
        <v>-11</v>
      </c>
      <c r="M26" s="288">
        <v>-5</v>
      </c>
      <c r="N26" s="288">
        <v>-5</v>
      </c>
      <c r="O26" s="288">
        <v>0</v>
      </c>
      <c r="P26" s="288">
        <v>0</v>
      </c>
      <c r="Q26" s="288">
        <v>0</v>
      </c>
      <c r="R26" s="288">
        <v>0</v>
      </c>
      <c r="S26" s="311" t="s">
        <v>80</v>
      </c>
      <c r="T26" s="277" t="s">
        <v>81</v>
      </c>
      <c r="U26" s="288">
        <v>0</v>
      </c>
      <c r="V26" s="288">
        <v>0</v>
      </c>
      <c r="W26" s="288">
        <v>-1800</v>
      </c>
      <c r="X26" s="288">
        <v>0</v>
      </c>
      <c r="Y26" s="288">
        <v>-46</v>
      </c>
      <c r="Z26" s="288">
        <v>0</v>
      </c>
      <c r="AA26" s="288">
        <v>0</v>
      </c>
      <c r="AB26" s="288">
        <v>0</v>
      </c>
      <c r="AC26" s="288">
        <v>0</v>
      </c>
      <c r="AD26" s="329">
        <f t="shared" si="0"/>
        <v>-1863</v>
      </c>
    </row>
    <row r="27" spans="1:30" ht="12.75">
      <c r="A27" s="311" t="s">
        <v>82</v>
      </c>
      <c r="B27" s="288" t="s">
        <v>83</v>
      </c>
      <c r="C27" s="288">
        <v>34</v>
      </c>
      <c r="D27" s="288">
        <v>0</v>
      </c>
      <c r="E27" s="288">
        <v>74</v>
      </c>
      <c r="F27" s="288">
        <v>34</v>
      </c>
      <c r="G27" s="288">
        <v>53</v>
      </c>
      <c r="H27" s="288">
        <v>-131</v>
      </c>
      <c r="I27" s="288">
        <v>50</v>
      </c>
      <c r="J27" s="288">
        <v>0</v>
      </c>
      <c r="K27" s="288">
        <v>-59</v>
      </c>
      <c r="L27" s="288">
        <v>19</v>
      </c>
      <c r="M27" s="288">
        <v>-6</v>
      </c>
      <c r="N27" s="288">
        <v>-19</v>
      </c>
      <c r="O27" s="288">
        <v>-1</v>
      </c>
      <c r="P27" s="288">
        <v>-17</v>
      </c>
      <c r="Q27" s="288">
        <v>0</v>
      </c>
      <c r="R27" s="288">
        <v>-1</v>
      </c>
      <c r="S27" s="311" t="s">
        <v>82</v>
      </c>
      <c r="T27" s="277" t="s">
        <v>83</v>
      </c>
      <c r="U27" s="288">
        <v>0</v>
      </c>
      <c r="V27" s="288">
        <v>0</v>
      </c>
      <c r="W27" s="288">
        <v>0</v>
      </c>
      <c r="X27" s="288">
        <v>0</v>
      </c>
      <c r="Y27" s="288">
        <v>0</v>
      </c>
      <c r="Z27" s="288">
        <v>0</v>
      </c>
      <c r="AA27" s="288">
        <v>0</v>
      </c>
      <c r="AB27" s="288">
        <v>0</v>
      </c>
      <c r="AC27" s="288">
        <v>0</v>
      </c>
      <c r="AD27" s="329">
        <f t="shared" si="0"/>
        <v>30</v>
      </c>
    </row>
    <row r="28" spans="1:30" ht="12.75">
      <c r="A28" s="311" t="s">
        <v>84</v>
      </c>
      <c r="B28" s="288" t="s">
        <v>85</v>
      </c>
      <c r="C28" s="288">
        <v>0</v>
      </c>
      <c r="D28" s="288">
        <v>0</v>
      </c>
      <c r="E28" s="288">
        <v>-74</v>
      </c>
      <c r="F28" s="288">
        <v>0</v>
      </c>
      <c r="G28" s="288">
        <v>-123</v>
      </c>
      <c r="H28" s="288">
        <v>-449</v>
      </c>
      <c r="I28" s="288">
        <v>37</v>
      </c>
      <c r="J28" s="288">
        <v>0</v>
      </c>
      <c r="K28" s="288">
        <v>-61</v>
      </c>
      <c r="L28" s="288">
        <v>-2</v>
      </c>
      <c r="M28" s="288">
        <v>-6</v>
      </c>
      <c r="N28" s="288">
        <v>-2</v>
      </c>
      <c r="O28" s="288">
        <v>1</v>
      </c>
      <c r="P28" s="288">
        <v>-46</v>
      </c>
      <c r="Q28" s="288">
        <v>-14</v>
      </c>
      <c r="R28" s="288">
        <v>-2</v>
      </c>
      <c r="S28" s="311" t="s">
        <v>84</v>
      </c>
      <c r="T28" s="277" t="s">
        <v>85</v>
      </c>
      <c r="U28" s="288">
        <v>64</v>
      </c>
      <c r="V28" s="288">
        <v>0</v>
      </c>
      <c r="W28" s="288">
        <v>-67</v>
      </c>
      <c r="X28" s="288">
        <v>0</v>
      </c>
      <c r="Y28" s="288">
        <v>-404</v>
      </c>
      <c r="Z28" s="288">
        <v>0</v>
      </c>
      <c r="AA28" s="288">
        <v>0</v>
      </c>
      <c r="AB28" s="288">
        <v>0</v>
      </c>
      <c r="AC28" s="288">
        <v>0</v>
      </c>
      <c r="AD28" s="329">
        <f t="shared" si="0"/>
        <v>-1148</v>
      </c>
    </row>
    <row r="29" spans="1:30" ht="12.75">
      <c r="A29" s="305" t="s">
        <v>86</v>
      </c>
      <c r="B29" s="312" t="s">
        <v>87</v>
      </c>
      <c r="C29" s="312">
        <v>0</v>
      </c>
      <c r="D29" s="312">
        <v>0</v>
      </c>
      <c r="E29" s="312">
        <v>-5</v>
      </c>
      <c r="F29" s="312">
        <v>0</v>
      </c>
      <c r="G29" s="312">
        <v>163</v>
      </c>
      <c r="H29" s="312">
        <v>363</v>
      </c>
      <c r="I29" s="312">
        <v>73</v>
      </c>
      <c r="J29" s="312">
        <v>0</v>
      </c>
      <c r="K29" s="312">
        <v>-203</v>
      </c>
      <c r="L29" s="312">
        <v>-29</v>
      </c>
      <c r="M29" s="312">
        <v>56</v>
      </c>
      <c r="N29" s="312">
        <v>-67</v>
      </c>
      <c r="O29" s="312">
        <v>-1</v>
      </c>
      <c r="P29" s="312">
        <v>-9</v>
      </c>
      <c r="Q29" s="312">
        <v>-14</v>
      </c>
      <c r="R29" s="312">
        <v>-298</v>
      </c>
      <c r="S29" s="305" t="s">
        <v>86</v>
      </c>
      <c r="T29" s="89" t="s">
        <v>87</v>
      </c>
      <c r="U29" s="312">
        <v>0</v>
      </c>
      <c r="V29" s="312">
        <v>0</v>
      </c>
      <c r="W29" s="312">
        <v>0</v>
      </c>
      <c r="X29" s="312">
        <v>0</v>
      </c>
      <c r="Y29" s="312">
        <v>-1186</v>
      </c>
      <c r="Z29" s="312">
        <v>0</v>
      </c>
      <c r="AA29" s="312">
        <v>0</v>
      </c>
      <c r="AB29" s="312">
        <v>0</v>
      </c>
      <c r="AC29" s="312">
        <v>0</v>
      </c>
      <c r="AD29" s="339">
        <f t="shared" si="0"/>
        <v>-1157</v>
      </c>
    </row>
    <row r="30" spans="1:30" ht="12.75">
      <c r="A30" s="305" t="s">
        <v>88</v>
      </c>
      <c r="B30" s="312" t="s">
        <v>89</v>
      </c>
      <c r="C30" s="312">
        <v>0</v>
      </c>
      <c r="D30" s="312">
        <v>1</v>
      </c>
      <c r="E30" s="312">
        <v>46</v>
      </c>
      <c r="F30" s="312">
        <v>17</v>
      </c>
      <c r="G30" s="312">
        <v>70</v>
      </c>
      <c r="H30" s="312">
        <v>22</v>
      </c>
      <c r="I30" s="312">
        <v>-47</v>
      </c>
      <c r="J30" s="312">
        <v>0</v>
      </c>
      <c r="K30" s="312">
        <v>-605</v>
      </c>
      <c r="L30" s="312">
        <v>-56</v>
      </c>
      <c r="M30" s="312">
        <v>0</v>
      </c>
      <c r="N30" s="312">
        <v>-10</v>
      </c>
      <c r="O30" s="312">
        <v>-3</v>
      </c>
      <c r="P30" s="312">
        <v>-56</v>
      </c>
      <c r="Q30" s="312">
        <v>0</v>
      </c>
      <c r="R30" s="312">
        <v>-277</v>
      </c>
      <c r="S30" s="305" t="s">
        <v>88</v>
      </c>
      <c r="T30" s="89" t="s">
        <v>89</v>
      </c>
      <c r="U30" s="312">
        <v>0</v>
      </c>
      <c r="V30" s="312">
        <v>0</v>
      </c>
      <c r="W30" s="312">
        <v>-3181</v>
      </c>
      <c r="X30" s="312">
        <v>0</v>
      </c>
      <c r="Y30" s="312">
        <v>-725</v>
      </c>
      <c r="Z30" s="312">
        <v>0</v>
      </c>
      <c r="AA30" s="312">
        <v>0</v>
      </c>
      <c r="AB30" s="312">
        <v>0</v>
      </c>
      <c r="AC30" s="312">
        <v>0</v>
      </c>
      <c r="AD30" s="339">
        <f t="shared" si="0"/>
        <v>-4804</v>
      </c>
    </row>
    <row r="31" spans="1:30" ht="12.75">
      <c r="A31" s="305" t="s">
        <v>90</v>
      </c>
      <c r="B31" s="89" t="s">
        <v>91</v>
      </c>
      <c r="C31" s="312">
        <v>0</v>
      </c>
      <c r="D31" s="312">
        <v>0</v>
      </c>
      <c r="E31" s="312">
        <v>122</v>
      </c>
      <c r="F31" s="312">
        <v>0</v>
      </c>
      <c r="G31" s="312">
        <v>1</v>
      </c>
      <c r="H31" s="312">
        <v>-181</v>
      </c>
      <c r="I31" s="312">
        <v>-49</v>
      </c>
      <c r="J31" s="312">
        <v>41</v>
      </c>
      <c r="K31" s="312">
        <v>-197</v>
      </c>
      <c r="L31" s="312">
        <v>-648</v>
      </c>
      <c r="M31" s="312">
        <v>73</v>
      </c>
      <c r="N31" s="312">
        <v>-29</v>
      </c>
      <c r="O31" s="312">
        <v>-19</v>
      </c>
      <c r="P31" s="312">
        <v>0</v>
      </c>
      <c r="Q31" s="312">
        <v>-29</v>
      </c>
      <c r="R31" s="312">
        <v>-60</v>
      </c>
      <c r="S31" s="305" t="s">
        <v>90</v>
      </c>
      <c r="T31" s="89" t="s">
        <v>91</v>
      </c>
      <c r="U31" s="312">
        <v>0</v>
      </c>
      <c r="V31" s="312">
        <v>0</v>
      </c>
      <c r="W31" s="312">
        <v>-2458</v>
      </c>
      <c r="X31" s="312">
        <v>0</v>
      </c>
      <c r="Y31" s="312">
        <v>-920</v>
      </c>
      <c r="Z31" s="312">
        <v>0</v>
      </c>
      <c r="AA31" s="312">
        <v>0</v>
      </c>
      <c r="AB31" s="312">
        <v>0</v>
      </c>
      <c r="AC31" s="312">
        <v>0</v>
      </c>
      <c r="AD31" s="339">
        <f t="shared" si="0"/>
        <v>-4353</v>
      </c>
    </row>
    <row r="32" spans="1:30" ht="12.75">
      <c r="A32" s="305" t="s">
        <v>92</v>
      </c>
      <c r="B32" s="89" t="s">
        <v>93</v>
      </c>
      <c r="C32" s="312">
        <v>0</v>
      </c>
      <c r="D32" s="312">
        <v>0</v>
      </c>
      <c r="E32" s="312">
        <v>92</v>
      </c>
      <c r="F32" s="312">
        <v>0</v>
      </c>
      <c r="G32" s="312">
        <v>143</v>
      </c>
      <c r="H32" s="312">
        <v>-1114</v>
      </c>
      <c r="I32" s="312">
        <v>-4646</v>
      </c>
      <c r="J32" s="312">
        <v>0</v>
      </c>
      <c r="K32" s="312">
        <v>-595</v>
      </c>
      <c r="L32" s="312">
        <v>-286</v>
      </c>
      <c r="M32" s="312">
        <v>235</v>
      </c>
      <c r="N32" s="312">
        <v>56</v>
      </c>
      <c r="O32" s="312">
        <v>-24</v>
      </c>
      <c r="P32" s="312">
        <v>-35</v>
      </c>
      <c r="Q32" s="312">
        <v>14</v>
      </c>
      <c r="R32" s="312">
        <v>9</v>
      </c>
      <c r="S32" s="305" t="s">
        <v>92</v>
      </c>
      <c r="T32" s="89" t="s">
        <v>93</v>
      </c>
      <c r="U32" s="312">
        <v>0</v>
      </c>
      <c r="V32" s="312">
        <v>0</v>
      </c>
      <c r="W32" s="312">
        <v>0</v>
      </c>
      <c r="X32" s="312">
        <v>0</v>
      </c>
      <c r="Y32" s="312">
        <v>-815</v>
      </c>
      <c r="Z32" s="312">
        <v>0</v>
      </c>
      <c r="AA32" s="312">
        <v>0</v>
      </c>
      <c r="AB32" s="312">
        <v>0</v>
      </c>
      <c r="AC32" s="312">
        <v>0</v>
      </c>
      <c r="AD32" s="339">
        <f t="shared" si="0"/>
        <v>-6966</v>
      </c>
    </row>
    <row r="33" spans="1:30" ht="12.75">
      <c r="A33" s="305" t="s">
        <v>94</v>
      </c>
      <c r="B33" s="89" t="s">
        <v>95</v>
      </c>
      <c r="C33" s="312">
        <v>-202</v>
      </c>
      <c r="D33" s="312">
        <v>0</v>
      </c>
      <c r="E33" s="312">
        <v>24</v>
      </c>
      <c r="F33" s="312">
        <v>0</v>
      </c>
      <c r="G33" s="312">
        <v>-78</v>
      </c>
      <c r="H33" s="312">
        <v>-637</v>
      </c>
      <c r="I33" s="312">
        <v>558</v>
      </c>
      <c r="J33" s="312">
        <v>0</v>
      </c>
      <c r="K33" s="312">
        <v>113</v>
      </c>
      <c r="L33" s="312">
        <v>-16</v>
      </c>
      <c r="M33" s="312">
        <v>-201</v>
      </c>
      <c r="N33" s="312">
        <v>2</v>
      </c>
      <c r="O33" s="312">
        <v>-194</v>
      </c>
      <c r="P33" s="312">
        <v>-112</v>
      </c>
      <c r="Q33" s="312">
        <v>0</v>
      </c>
      <c r="R33" s="312">
        <v>-321</v>
      </c>
      <c r="S33" s="305" t="s">
        <v>94</v>
      </c>
      <c r="T33" s="89" t="s">
        <v>95</v>
      </c>
      <c r="U33" s="312">
        <v>0</v>
      </c>
      <c r="V33" s="312">
        <v>0</v>
      </c>
      <c r="W33" s="312">
        <v>0</v>
      </c>
      <c r="X33" s="312">
        <v>0</v>
      </c>
      <c r="Y33" s="312">
        <v>-336</v>
      </c>
      <c r="Z33" s="312">
        <v>0</v>
      </c>
      <c r="AA33" s="312">
        <v>0</v>
      </c>
      <c r="AB33" s="312">
        <v>0</v>
      </c>
      <c r="AC33" s="312">
        <v>0</v>
      </c>
      <c r="AD33" s="339">
        <f t="shared" si="0"/>
        <v>-1400</v>
      </c>
    </row>
    <row r="34" spans="1:30" ht="12.75">
      <c r="A34" s="305" t="s">
        <v>96</v>
      </c>
      <c r="B34" s="89" t="s">
        <v>97</v>
      </c>
      <c r="C34" s="312">
        <v>0</v>
      </c>
      <c r="D34" s="312">
        <v>0</v>
      </c>
      <c r="E34" s="312">
        <v>-6</v>
      </c>
      <c r="F34" s="312">
        <v>0</v>
      </c>
      <c r="G34" s="312">
        <v>-2</v>
      </c>
      <c r="H34" s="312">
        <v>46</v>
      </c>
      <c r="I34" s="312">
        <v>25</v>
      </c>
      <c r="J34" s="312">
        <v>-115</v>
      </c>
      <c r="K34" s="312">
        <v>-10</v>
      </c>
      <c r="L34" s="312">
        <v>-27</v>
      </c>
      <c r="M34" s="312">
        <v>128</v>
      </c>
      <c r="N34" s="312">
        <v>26</v>
      </c>
      <c r="O34" s="312">
        <v>-1</v>
      </c>
      <c r="P34" s="312">
        <v>-20</v>
      </c>
      <c r="Q34" s="312">
        <v>0</v>
      </c>
      <c r="R34" s="312">
        <v>1</v>
      </c>
      <c r="S34" s="305" t="s">
        <v>96</v>
      </c>
      <c r="T34" s="89" t="s">
        <v>97</v>
      </c>
      <c r="U34" s="312">
        <v>0</v>
      </c>
      <c r="V34" s="312">
        <v>0</v>
      </c>
      <c r="W34" s="312">
        <v>-660</v>
      </c>
      <c r="X34" s="312">
        <v>0</v>
      </c>
      <c r="Y34" s="312">
        <v>-225</v>
      </c>
      <c r="Z34" s="312">
        <v>0</v>
      </c>
      <c r="AA34" s="312">
        <v>0</v>
      </c>
      <c r="AB34" s="312">
        <v>0</v>
      </c>
      <c r="AC34" s="312">
        <v>0</v>
      </c>
      <c r="AD34" s="339">
        <f t="shared" si="0"/>
        <v>-840</v>
      </c>
    </row>
    <row r="35" spans="1:30" ht="12.75">
      <c r="A35" s="305" t="s">
        <v>98</v>
      </c>
      <c r="B35" s="89" t="s">
        <v>99</v>
      </c>
      <c r="C35" s="312">
        <v>0</v>
      </c>
      <c r="D35" s="312">
        <v>0</v>
      </c>
      <c r="E35" s="312">
        <v>246</v>
      </c>
      <c r="F35" s="312">
        <v>0</v>
      </c>
      <c r="G35" s="312">
        <v>106</v>
      </c>
      <c r="H35" s="312">
        <v>156</v>
      </c>
      <c r="I35" s="312">
        <v>-437</v>
      </c>
      <c r="J35" s="312">
        <v>0</v>
      </c>
      <c r="K35" s="312">
        <v>-138</v>
      </c>
      <c r="L35" s="312">
        <v>-109</v>
      </c>
      <c r="M35" s="312">
        <v>258</v>
      </c>
      <c r="N35" s="312">
        <v>-67</v>
      </c>
      <c r="O35" s="312">
        <v>-80</v>
      </c>
      <c r="P35" s="312">
        <v>-14</v>
      </c>
      <c r="Q35" s="312">
        <v>0</v>
      </c>
      <c r="R35" s="312">
        <v>-31</v>
      </c>
      <c r="S35" s="305" t="s">
        <v>98</v>
      </c>
      <c r="T35" s="89" t="s">
        <v>99</v>
      </c>
      <c r="U35" s="312">
        <v>0</v>
      </c>
      <c r="V35" s="312">
        <v>0</v>
      </c>
      <c r="W35" s="312">
        <v>0</v>
      </c>
      <c r="X35" s="312">
        <v>0</v>
      </c>
      <c r="Y35" s="312">
        <v>-1352</v>
      </c>
      <c r="Z35" s="312">
        <v>0</v>
      </c>
      <c r="AA35" s="312">
        <v>0</v>
      </c>
      <c r="AB35" s="312">
        <v>0</v>
      </c>
      <c r="AC35" s="312">
        <v>0</v>
      </c>
      <c r="AD35" s="339">
        <f t="shared" si="0"/>
        <v>-1462</v>
      </c>
    </row>
    <row r="36" spans="1:30" ht="12.75">
      <c r="A36" s="305" t="s">
        <v>100</v>
      </c>
      <c r="B36" s="89" t="s">
        <v>101</v>
      </c>
      <c r="C36" s="312">
        <v>0</v>
      </c>
      <c r="D36" s="312">
        <v>0</v>
      </c>
      <c r="E36" s="312">
        <v>-38</v>
      </c>
      <c r="F36" s="312">
        <v>0</v>
      </c>
      <c r="G36" s="312">
        <v>59</v>
      </c>
      <c r="H36" s="312">
        <v>-8</v>
      </c>
      <c r="I36" s="312">
        <v>29</v>
      </c>
      <c r="J36" s="312">
        <v>0</v>
      </c>
      <c r="K36" s="312">
        <v>-56</v>
      </c>
      <c r="L36" s="312">
        <v>0</v>
      </c>
      <c r="M36" s="312">
        <v>50</v>
      </c>
      <c r="N36" s="312">
        <v>-19</v>
      </c>
      <c r="O36" s="312">
        <v>1</v>
      </c>
      <c r="P36" s="312">
        <v>6</v>
      </c>
      <c r="Q36" s="312">
        <v>0</v>
      </c>
      <c r="R36" s="312">
        <v>-20</v>
      </c>
      <c r="S36" s="305" t="s">
        <v>100</v>
      </c>
      <c r="T36" s="89" t="s">
        <v>101</v>
      </c>
      <c r="U36" s="312">
        <v>0</v>
      </c>
      <c r="V36" s="312">
        <v>0</v>
      </c>
      <c r="W36" s="312">
        <v>0</v>
      </c>
      <c r="X36" s="312">
        <v>0</v>
      </c>
      <c r="Y36" s="312">
        <v>-316</v>
      </c>
      <c r="Z36" s="312">
        <v>0</v>
      </c>
      <c r="AA36" s="312">
        <v>0</v>
      </c>
      <c r="AB36" s="312">
        <v>0</v>
      </c>
      <c r="AC36" s="312">
        <v>0</v>
      </c>
      <c r="AD36" s="339">
        <f t="shared" si="0"/>
        <v>-312</v>
      </c>
    </row>
    <row r="37" spans="1:30" ht="12.75">
      <c r="A37" s="305" t="s">
        <v>102</v>
      </c>
      <c r="B37" s="313" t="s">
        <v>237</v>
      </c>
      <c r="C37" s="312">
        <v>-506</v>
      </c>
      <c r="D37" s="312">
        <v>0</v>
      </c>
      <c r="E37" s="312">
        <v>-157</v>
      </c>
      <c r="F37" s="312">
        <v>0</v>
      </c>
      <c r="G37" s="312">
        <v>-177</v>
      </c>
      <c r="H37" s="312">
        <v>765</v>
      </c>
      <c r="I37" s="312">
        <v>506</v>
      </c>
      <c r="J37" s="312">
        <v>0</v>
      </c>
      <c r="K37" s="312">
        <v>5</v>
      </c>
      <c r="L37" s="312">
        <v>19</v>
      </c>
      <c r="M37" s="312">
        <v>258</v>
      </c>
      <c r="N37" s="312">
        <v>-2</v>
      </c>
      <c r="O37" s="312">
        <v>-2</v>
      </c>
      <c r="P37" s="312">
        <v>-70</v>
      </c>
      <c r="Q37" s="312">
        <v>0</v>
      </c>
      <c r="R37" s="312">
        <v>-2</v>
      </c>
      <c r="S37" s="305" t="s">
        <v>102</v>
      </c>
      <c r="T37" s="89" t="s">
        <v>103</v>
      </c>
      <c r="U37" s="312">
        <v>0</v>
      </c>
      <c r="V37" s="312">
        <v>0</v>
      </c>
      <c r="W37" s="312">
        <v>0</v>
      </c>
      <c r="X37" s="312">
        <v>0</v>
      </c>
      <c r="Y37" s="312">
        <v>-720</v>
      </c>
      <c r="Z37" s="312">
        <v>0</v>
      </c>
      <c r="AA37" s="312">
        <v>0</v>
      </c>
      <c r="AB37" s="312">
        <v>0</v>
      </c>
      <c r="AC37" s="312">
        <v>0</v>
      </c>
      <c r="AD37" s="339">
        <f t="shared" si="0"/>
        <v>-83</v>
      </c>
    </row>
    <row r="38" spans="1:30" ht="12.75">
      <c r="A38" s="305" t="s">
        <v>104</v>
      </c>
      <c r="B38" s="89" t="s">
        <v>105</v>
      </c>
      <c r="C38" s="312">
        <v>0</v>
      </c>
      <c r="D38" s="312">
        <v>0</v>
      </c>
      <c r="E38" s="312">
        <v>18</v>
      </c>
      <c r="F38" s="312">
        <v>0</v>
      </c>
      <c r="G38" s="312">
        <v>47</v>
      </c>
      <c r="H38" s="312">
        <v>-61</v>
      </c>
      <c r="I38" s="312">
        <v>-312</v>
      </c>
      <c r="J38" s="312">
        <v>0</v>
      </c>
      <c r="K38" s="312">
        <v>-213</v>
      </c>
      <c r="L38" s="312">
        <v>-31</v>
      </c>
      <c r="M38" s="312">
        <v>0</v>
      </c>
      <c r="N38" s="312">
        <v>-103</v>
      </c>
      <c r="O38" s="312">
        <v>-31</v>
      </c>
      <c r="P38" s="312">
        <v>-54</v>
      </c>
      <c r="Q38" s="312">
        <v>0</v>
      </c>
      <c r="R38" s="312">
        <v>-18</v>
      </c>
      <c r="S38" s="305" t="s">
        <v>104</v>
      </c>
      <c r="T38" s="89" t="s">
        <v>105</v>
      </c>
      <c r="U38" s="312">
        <v>0</v>
      </c>
      <c r="V38" s="312">
        <v>0</v>
      </c>
      <c r="W38" s="312">
        <v>-1131</v>
      </c>
      <c r="X38" s="312">
        <v>0</v>
      </c>
      <c r="Y38" s="312">
        <v>-798</v>
      </c>
      <c r="Z38" s="312">
        <v>0</v>
      </c>
      <c r="AA38" s="312">
        <v>0</v>
      </c>
      <c r="AB38" s="312">
        <v>0</v>
      </c>
      <c r="AC38" s="312">
        <v>0</v>
      </c>
      <c r="AD38" s="339">
        <f t="shared" si="0"/>
        <v>-2687</v>
      </c>
    </row>
    <row r="39" spans="1:30" ht="12.75">
      <c r="A39" s="305" t="s">
        <v>106</v>
      </c>
      <c r="B39" s="89" t="s">
        <v>107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>
        <v>0</v>
      </c>
      <c r="M39" s="312">
        <v>0</v>
      </c>
      <c r="N39" s="312">
        <v>0</v>
      </c>
      <c r="O39" s="312">
        <v>0</v>
      </c>
      <c r="P39" s="312">
        <v>0</v>
      </c>
      <c r="Q39" s="312">
        <v>0</v>
      </c>
      <c r="R39" s="312">
        <v>0</v>
      </c>
      <c r="S39" s="305" t="s">
        <v>106</v>
      </c>
      <c r="T39" s="89" t="s">
        <v>107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v>0</v>
      </c>
      <c r="AA39" s="312">
        <v>0</v>
      </c>
      <c r="AB39" s="312">
        <v>0</v>
      </c>
      <c r="AC39" s="312">
        <v>0</v>
      </c>
      <c r="AD39" s="339">
        <f t="shared" si="0"/>
        <v>0</v>
      </c>
    </row>
    <row r="40" spans="1:30" ht="12.75">
      <c r="A40" s="305" t="s">
        <v>108</v>
      </c>
      <c r="B40" s="89" t="s">
        <v>109</v>
      </c>
      <c r="C40" s="312">
        <v>0</v>
      </c>
      <c r="D40" s="312">
        <v>0</v>
      </c>
      <c r="E40" s="312">
        <v>-9</v>
      </c>
      <c r="F40" s="312">
        <v>0</v>
      </c>
      <c r="G40" s="312">
        <v>2</v>
      </c>
      <c r="H40" s="312">
        <v>-1696</v>
      </c>
      <c r="I40" s="312">
        <v>-993</v>
      </c>
      <c r="J40" s="312">
        <v>0</v>
      </c>
      <c r="K40" s="312">
        <v>-896</v>
      </c>
      <c r="L40" s="312">
        <v>-249</v>
      </c>
      <c r="M40" s="312">
        <v>0</v>
      </c>
      <c r="N40" s="312">
        <v>0</v>
      </c>
      <c r="O40" s="312">
        <v>0</v>
      </c>
      <c r="P40" s="312">
        <v>0</v>
      </c>
      <c r="Q40" s="312">
        <v>29</v>
      </c>
      <c r="R40" s="312">
        <v>0</v>
      </c>
      <c r="S40" s="305" t="s">
        <v>108</v>
      </c>
      <c r="T40" s="89" t="s">
        <v>109</v>
      </c>
      <c r="U40" s="312">
        <v>0</v>
      </c>
      <c r="V40" s="312">
        <v>0</v>
      </c>
      <c r="W40" s="312">
        <v>-1127</v>
      </c>
      <c r="X40" s="312">
        <v>0</v>
      </c>
      <c r="Y40" s="312">
        <v>-170</v>
      </c>
      <c r="Z40" s="312">
        <v>0</v>
      </c>
      <c r="AA40" s="312">
        <v>0</v>
      </c>
      <c r="AB40" s="312">
        <v>0</v>
      </c>
      <c r="AC40" s="312">
        <v>0</v>
      </c>
      <c r="AD40" s="339">
        <f t="shared" si="0"/>
        <v>-5109</v>
      </c>
    </row>
    <row r="41" spans="1:30" ht="12.75">
      <c r="A41" s="344" t="s">
        <v>110</v>
      </c>
      <c r="B41" s="345" t="s">
        <v>111</v>
      </c>
      <c r="C41" s="349">
        <v>0</v>
      </c>
      <c r="D41" s="349">
        <v>0</v>
      </c>
      <c r="E41" s="349">
        <v>89</v>
      </c>
      <c r="F41" s="349">
        <v>0</v>
      </c>
      <c r="G41" s="349">
        <v>67</v>
      </c>
      <c r="H41" s="349">
        <v>107</v>
      </c>
      <c r="I41" s="349">
        <v>-30</v>
      </c>
      <c r="J41" s="349">
        <v>0</v>
      </c>
      <c r="K41" s="349">
        <v>-4</v>
      </c>
      <c r="L41" s="349">
        <v>0</v>
      </c>
      <c r="M41" s="349">
        <v>0</v>
      </c>
      <c r="N41" s="349">
        <v>0</v>
      </c>
      <c r="O41" s="349">
        <v>0</v>
      </c>
      <c r="P41" s="349">
        <v>-35</v>
      </c>
      <c r="Q41" s="349">
        <v>-14</v>
      </c>
      <c r="R41" s="349">
        <v>0</v>
      </c>
      <c r="S41" s="344" t="s">
        <v>110</v>
      </c>
      <c r="T41" s="345" t="s">
        <v>111</v>
      </c>
      <c r="U41" s="349">
        <v>0</v>
      </c>
      <c r="V41" s="349">
        <v>0</v>
      </c>
      <c r="W41" s="349">
        <v>0</v>
      </c>
      <c r="X41" s="349">
        <v>0</v>
      </c>
      <c r="Y41" s="349">
        <v>-166</v>
      </c>
      <c r="Z41" s="349">
        <v>0</v>
      </c>
      <c r="AA41" s="349">
        <v>0</v>
      </c>
      <c r="AB41" s="349">
        <v>0</v>
      </c>
      <c r="AC41" s="349">
        <v>0</v>
      </c>
      <c r="AD41" s="355">
        <f t="shared" si="0"/>
        <v>14</v>
      </c>
    </row>
    <row r="42" spans="1:30" ht="12.75">
      <c r="A42" s="344" t="s">
        <v>112</v>
      </c>
      <c r="B42" s="345" t="s">
        <v>5</v>
      </c>
      <c r="C42" s="349">
        <v>0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349">
        <v>0</v>
      </c>
      <c r="N42" s="349">
        <v>0</v>
      </c>
      <c r="O42" s="349">
        <v>0</v>
      </c>
      <c r="P42" s="349">
        <v>0</v>
      </c>
      <c r="Q42" s="349">
        <v>0</v>
      </c>
      <c r="R42" s="349">
        <v>0</v>
      </c>
      <c r="S42" s="344" t="s">
        <v>112</v>
      </c>
      <c r="T42" s="345" t="s">
        <v>113</v>
      </c>
      <c r="U42" s="349">
        <v>0</v>
      </c>
      <c r="V42" s="349">
        <v>0</v>
      </c>
      <c r="W42" s="349">
        <v>0</v>
      </c>
      <c r="X42" s="349">
        <v>0</v>
      </c>
      <c r="Y42" s="349">
        <v>0</v>
      </c>
      <c r="Z42" s="349">
        <v>0</v>
      </c>
      <c r="AA42" s="349">
        <v>0</v>
      </c>
      <c r="AB42" s="349">
        <v>0</v>
      </c>
      <c r="AC42" s="349">
        <v>0</v>
      </c>
      <c r="AD42" s="355">
        <f t="shared" si="0"/>
        <v>0</v>
      </c>
    </row>
    <row r="43" spans="1:30" ht="12.75">
      <c r="A43" s="344" t="s">
        <v>114</v>
      </c>
      <c r="B43" s="345" t="s">
        <v>115</v>
      </c>
      <c r="C43" s="349">
        <v>0</v>
      </c>
      <c r="D43" s="349">
        <v>0</v>
      </c>
      <c r="E43" s="349">
        <v>33</v>
      </c>
      <c r="F43" s="349">
        <v>0</v>
      </c>
      <c r="G43" s="349">
        <v>17</v>
      </c>
      <c r="H43" s="349">
        <v>401</v>
      </c>
      <c r="I43" s="349">
        <v>325</v>
      </c>
      <c r="J43" s="349">
        <v>0</v>
      </c>
      <c r="K43" s="349">
        <v>-74</v>
      </c>
      <c r="L43" s="349">
        <v>6</v>
      </c>
      <c r="M43" s="349">
        <v>0</v>
      </c>
      <c r="N43" s="349">
        <v>0</v>
      </c>
      <c r="O43" s="349">
        <v>0</v>
      </c>
      <c r="P43" s="349">
        <v>0</v>
      </c>
      <c r="Q43" s="349">
        <v>0</v>
      </c>
      <c r="R43" s="349">
        <v>0</v>
      </c>
      <c r="S43" s="344" t="s">
        <v>114</v>
      </c>
      <c r="T43" s="345" t="s">
        <v>115</v>
      </c>
      <c r="U43" s="349">
        <v>0</v>
      </c>
      <c r="V43" s="349">
        <v>0</v>
      </c>
      <c r="W43" s="349">
        <v>0</v>
      </c>
      <c r="X43" s="349">
        <v>0</v>
      </c>
      <c r="Y43" s="349">
        <v>-315</v>
      </c>
      <c r="Z43" s="349">
        <v>54</v>
      </c>
      <c r="AA43" s="349">
        <v>0</v>
      </c>
      <c r="AB43" s="349">
        <v>0</v>
      </c>
      <c r="AC43" s="349">
        <v>0</v>
      </c>
      <c r="AD43" s="355">
        <f t="shared" si="0"/>
        <v>447</v>
      </c>
    </row>
    <row r="44" spans="1:30" ht="12.75">
      <c r="A44" s="346" t="s">
        <v>116</v>
      </c>
      <c r="B44" s="347" t="s">
        <v>118</v>
      </c>
      <c r="C44" s="360">
        <v>0</v>
      </c>
      <c r="D44" s="360">
        <v>0</v>
      </c>
      <c r="E44" s="360">
        <v>33</v>
      </c>
      <c r="F44" s="360">
        <v>1294</v>
      </c>
      <c r="G44" s="360">
        <v>424</v>
      </c>
      <c r="H44" s="360">
        <v>-67</v>
      </c>
      <c r="I44" s="360">
        <v>3</v>
      </c>
      <c r="J44" s="360">
        <v>0</v>
      </c>
      <c r="K44" s="360">
        <v>-261</v>
      </c>
      <c r="L44" s="360">
        <v>17</v>
      </c>
      <c r="M44" s="360">
        <v>0</v>
      </c>
      <c r="N44" s="360">
        <v>0</v>
      </c>
      <c r="O44" s="360">
        <v>0</v>
      </c>
      <c r="P44" s="360">
        <v>0</v>
      </c>
      <c r="Q44" s="360">
        <v>0</v>
      </c>
      <c r="R44" s="360">
        <v>0</v>
      </c>
      <c r="S44" s="346" t="s">
        <v>116</v>
      </c>
      <c r="T44" s="347" t="s">
        <v>118</v>
      </c>
      <c r="U44" s="360">
        <v>0</v>
      </c>
      <c r="V44" s="360">
        <v>0</v>
      </c>
      <c r="W44" s="360">
        <v>0</v>
      </c>
      <c r="X44" s="360">
        <v>0</v>
      </c>
      <c r="Y44" s="360">
        <v>-596</v>
      </c>
      <c r="Z44" s="360">
        <v>0</v>
      </c>
      <c r="AA44" s="360">
        <v>0</v>
      </c>
      <c r="AB44" s="360">
        <v>0</v>
      </c>
      <c r="AC44" s="360">
        <v>0</v>
      </c>
      <c r="AD44" s="365">
        <f t="shared" si="0"/>
        <v>847</v>
      </c>
    </row>
    <row r="45" spans="1:30" ht="12.75">
      <c r="A45" s="31" t="s">
        <v>117</v>
      </c>
      <c r="B45" s="30" t="s">
        <v>120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31" t="s">
        <v>117</v>
      </c>
      <c r="T45" s="30" t="s">
        <v>120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20">
        <f t="shared" si="0"/>
        <v>0</v>
      </c>
    </row>
    <row r="46" spans="1:30" ht="12.75">
      <c r="A46" s="31" t="s">
        <v>119</v>
      </c>
      <c r="B46" s="30" t="s">
        <v>247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31" t="s">
        <v>119</v>
      </c>
      <c r="T46" s="30" t="s">
        <v>122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4">
        <f t="shared" si="0"/>
        <v>0</v>
      </c>
    </row>
    <row r="47" spans="1:30" ht="12.75">
      <c r="A47" s="32" t="s">
        <v>44</v>
      </c>
      <c r="B47" s="32" t="s">
        <v>123</v>
      </c>
      <c r="C47" s="34">
        <f aca="true" t="shared" si="1" ref="C47:R47">SUM(C6:C46)</f>
        <v>-1548</v>
      </c>
      <c r="D47" s="34">
        <f t="shared" si="1"/>
        <v>182</v>
      </c>
      <c r="E47" s="34">
        <f t="shared" si="1"/>
        <v>2837</v>
      </c>
      <c r="F47" s="34">
        <f t="shared" si="1"/>
        <v>1670</v>
      </c>
      <c r="G47" s="34">
        <f t="shared" si="1"/>
        <v>2427</v>
      </c>
      <c r="H47" s="34">
        <f t="shared" si="1"/>
        <v>-6108</v>
      </c>
      <c r="I47" s="34">
        <f t="shared" si="1"/>
        <v>-8250</v>
      </c>
      <c r="J47" s="34">
        <f t="shared" si="1"/>
        <v>1765</v>
      </c>
      <c r="K47" s="34">
        <f t="shared" si="1"/>
        <v>-6833</v>
      </c>
      <c r="L47" s="34">
        <f t="shared" si="1"/>
        <v>-1174</v>
      </c>
      <c r="M47" s="34">
        <f t="shared" si="1"/>
        <v>1456</v>
      </c>
      <c r="N47" s="34">
        <f t="shared" si="1"/>
        <v>-446</v>
      </c>
      <c r="O47" s="34">
        <f t="shared" si="1"/>
        <v>-456</v>
      </c>
      <c r="P47" s="34">
        <f t="shared" si="1"/>
        <v>-638</v>
      </c>
      <c r="Q47" s="34">
        <f t="shared" si="1"/>
        <v>-294</v>
      </c>
      <c r="R47" s="34">
        <f t="shared" si="1"/>
        <v>-1083</v>
      </c>
      <c r="S47" s="32" t="s">
        <v>44</v>
      </c>
      <c r="T47" s="32" t="s">
        <v>123</v>
      </c>
      <c r="U47" s="34">
        <f aca="true" t="shared" si="2" ref="U47:AD47">SUM(U6:U46)</f>
        <v>-800</v>
      </c>
      <c r="V47" s="34">
        <f t="shared" si="2"/>
        <v>0</v>
      </c>
      <c r="W47" s="34">
        <f t="shared" si="2"/>
        <v>-14150</v>
      </c>
      <c r="X47" s="34">
        <f t="shared" si="2"/>
        <v>0</v>
      </c>
      <c r="Y47" s="34">
        <f t="shared" si="2"/>
        <v>-13569</v>
      </c>
      <c r="Z47" s="34">
        <f t="shared" si="2"/>
        <v>1306</v>
      </c>
      <c r="AA47" s="34">
        <f t="shared" si="2"/>
        <v>2127</v>
      </c>
      <c r="AB47" s="34">
        <f t="shared" si="2"/>
        <v>8569</v>
      </c>
      <c r="AC47" s="34">
        <f t="shared" si="2"/>
        <v>0</v>
      </c>
      <c r="AD47" s="34">
        <f t="shared" si="2"/>
        <v>-33010</v>
      </c>
    </row>
    <row r="48" spans="1:48" ht="12.75">
      <c r="A48" s="377"/>
      <c r="B48" s="377" t="s">
        <v>277</v>
      </c>
      <c r="C48" s="378">
        <v>0</v>
      </c>
      <c r="D48" s="378">
        <v>0</v>
      </c>
      <c r="E48" s="378">
        <v>163</v>
      </c>
      <c r="F48" s="378">
        <v>0</v>
      </c>
      <c r="G48" s="378">
        <v>67</v>
      </c>
      <c r="H48" s="378">
        <v>361</v>
      </c>
      <c r="I48" s="378">
        <v>784</v>
      </c>
      <c r="J48" s="378">
        <v>0</v>
      </c>
      <c r="K48" s="378">
        <v>62</v>
      </c>
      <c r="L48" s="378">
        <v>-91</v>
      </c>
      <c r="M48" s="378">
        <v>0</v>
      </c>
      <c r="N48" s="378">
        <v>0</v>
      </c>
      <c r="O48" s="378"/>
      <c r="P48" s="378">
        <v>0</v>
      </c>
      <c r="Q48" s="378">
        <v>0</v>
      </c>
      <c r="R48" s="378">
        <v>0</v>
      </c>
      <c r="S48" s="377"/>
      <c r="T48" s="377" t="s">
        <v>277</v>
      </c>
      <c r="U48" s="378">
        <v>0</v>
      </c>
      <c r="V48" s="378">
        <v>0</v>
      </c>
      <c r="W48" s="378">
        <v>0</v>
      </c>
      <c r="X48" s="378">
        <v>-137544</v>
      </c>
      <c r="Y48" s="378">
        <v>-4814</v>
      </c>
      <c r="Z48" s="293">
        <v>0</v>
      </c>
      <c r="AA48" s="293">
        <v>0</v>
      </c>
      <c r="AB48" s="293">
        <v>0</v>
      </c>
      <c r="AC48" s="293">
        <v>-74565</v>
      </c>
      <c r="AD48" s="47">
        <f t="shared" si="0"/>
        <v>-215577</v>
      </c>
      <c r="AE48" s="9"/>
      <c r="AF48" s="9"/>
      <c r="AG48" s="9"/>
      <c r="AH48" s="9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</row>
    <row r="49" spans="1:34" ht="12.75">
      <c r="A49" s="298" t="s">
        <v>44</v>
      </c>
      <c r="B49" s="298" t="s">
        <v>402</v>
      </c>
      <c r="C49" s="47">
        <f>(-C47)+(-C48)</f>
        <v>1548</v>
      </c>
      <c r="D49" s="47">
        <f aca="true" t="shared" si="3" ref="D49:AD49">(-D47)+(-D48)</f>
        <v>-182</v>
      </c>
      <c r="E49" s="47">
        <f t="shared" si="3"/>
        <v>-3000</v>
      </c>
      <c r="F49" s="47">
        <f t="shared" si="3"/>
        <v>-1670</v>
      </c>
      <c r="G49" s="47">
        <f t="shared" si="3"/>
        <v>-2494</v>
      </c>
      <c r="H49" s="47">
        <f t="shared" si="3"/>
        <v>5747</v>
      </c>
      <c r="I49" s="47">
        <f t="shared" si="3"/>
        <v>7466</v>
      </c>
      <c r="J49" s="47">
        <f t="shared" si="3"/>
        <v>-1765</v>
      </c>
      <c r="K49" s="47">
        <f t="shared" si="3"/>
        <v>6771</v>
      </c>
      <c r="L49" s="47">
        <f t="shared" si="3"/>
        <v>1265</v>
      </c>
      <c r="M49" s="47">
        <f t="shared" si="3"/>
        <v>-1456</v>
      </c>
      <c r="N49" s="47">
        <f t="shared" si="3"/>
        <v>446</v>
      </c>
      <c r="O49" s="47">
        <f t="shared" si="3"/>
        <v>456</v>
      </c>
      <c r="P49" s="47">
        <f t="shared" si="3"/>
        <v>638</v>
      </c>
      <c r="Q49" s="47">
        <f t="shared" si="3"/>
        <v>294</v>
      </c>
      <c r="R49" s="47">
        <f t="shared" si="3"/>
        <v>1083</v>
      </c>
      <c r="S49" s="298" t="s">
        <v>44</v>
      </c>
      <c r="T49" s="298" t="s">
        <v>253</v>
      </c>
      <c r="U49" s="47">
        <f t="shared" si="3"/>
        <v>800</v>
      </c>
      <c r="V49" s="47">
        <f t="shared" si="3"/>
        <v>0</v>
      </c>
      <c r="W49" s="47">
        <f t="shared" si="3"/>
        <v>14150</v>
      </c>
      <c r="X49" s="47">
        <f t="shared" si="3"/>
        <v>137544</v>
      </c>
      <c r="Y49" s="47">
        <f t="shared" si="3"/>
        <v>18383</v>
      </c>
      <c r="Z49" s="47">
        <f t="shared" si="3"/>
        <v>-1306</v>
      </c>
      <c r="AA49" s="47">
        <f t="shared" si="3"/>
        <v>-2127</v>
      </c>
      <c r="AB49" s="47">
        <f t="shared" si="3"/>
        <v>-8569</v>
      </c>
      <c r="AC49" s="47">
        <f t="shared" si="3"/>
        <v>74565</v>
      </c>
      <c r="AD49" s="47">
        <f t="shared" si="3"/>
        <v>248587</v>
      </c>
      <c r="AE49" s="2"/>
      <c r="AF49" s="2"/>
      <c r="AG49" s="2"/>
      <c r="AH49" s="2"/>
    </row>
    <row r="50" spans="1:30" ht="12.75">
      <c r="A50" s="293"/>
      <c r="B50" s="293" t="s">
        <v>423</v>
      </c>
      <c r="C50" s="47">
        <f>SUM(C48:C49)</f>
        <v>1548</v>
      </c>
      <c r="D50" s="47">
        <f aca="true" t="shared" si="4" ref="D50:U50">SUM(D48:D49)</f>
        <v>-182</v>
      </c>
      <c r="E50" s="47">
        <f t="shared" si="4"/>
        <v>-2837</v>
      </c>
      <c r="F50" s="47">
        <f t="shared" si="4"/>
        <v>-1670</v>
      </c>
      <c r="G50" s="47">
        <f t="shared" si="4"/>
        <v>-2427</v>
      </c>
      <c r="H50" s="47">
        <f t="shared" si="4"/>
        <v>6108</v>
      </c>
      <c r="I50" s="47">
        <f t="shared" si="4"/>
        <v>8250</v>
      </c>
      <c r="J50" s="47">
        <f t="shared" si="4"/>
        <v>-1765</v>
      </c>
      <c r="K50" s="47">
        <f t="shared" si="4"/>
        <v>6833</v>
      </c>
      <c r="L50" s="47">
        <f t="shared" si="4"/>
        <v>1174</v>
      </c>
      <c r="M50" s="47">
        <f t="shared" si="4"/>
        <v>-1456</v>
      </c>
      <c r="N50" s="47">
        <f t="shared" si="4"/>
        <v>446</v>
      </c>
      <c r="O50" s="47">
        <f t="shared" si="4"/>
        <v>456</v>
      </c>
      <c r="P50" s="47">
        <f t="shared" si="4"/>
        <v>638</v>
      </c>
      <c r="Q50" s="47">
        <f t="shared" si="4"/>
        <v>294</v>
      </c>
      <c r="R50" s="47">
        <f t="shared" si="4"/>
        <v>1083</v>
      </c>
      <c r="S50" s="48"/>
      <c r="T50" s="293" t="s">
        <v>423</v>
      </c>
      <c r="U50" s="47">
        <f t="shared" si="4"/>
        <v>800</v>
      </c>
      <c r="V50" s="47">
        <f aca="true" t="shared" si="5" ref="V50:AD50">SUM(V48:V49)</f>
        <v>0</v>
      </c>
      <c r="W50" s="47">
        <f t="shared" si="5"/>
        <v>14150</v>
      </c>
      <c r="X50" s="47">
        <f t="shared" si="5"/>
        <v>0</v>
      </c>
      <c r="Y50" s="47">
        <f t="shared" si="5"/>
        <v>13569</v>
      </c>
      <c r="Z50" s="47">
        <f t="shared" si="5"/>
        <v>-1306</v>
      </c>
      <c r="AA50" s="47">
        <f t="shared" si="5"/>
        <v>-2127</v>
      </c>
      <c r="AB50" s="47">
        <f t="shared" si="5"/>
        <v>-8569</v>
      </c>
      <c r="AC50" s="47">
        <f t="shared" si="5"/>
        <v>0</v>
      </c>
      <c r="AD50" s="47">
        <f t="shared" si="5"/>
        <v>33010</v>
      </c>
    </row>
    <row r="51" spans="1:30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CE,Normál\&amp;P/&amp;N
2003.évi elvonások, kiegészítések&amp;R&amp;"Times New Roman CE,Normál\10/c.sz.melléklet
ezer ft-ban</oddHeader>
    <oddFooter>&amp;L&amp;"Times New Roman CE,Normál\&amp;8&amp;D/&amp;T/Tóthné&amp;C&amp;"Times New Roman CE,Normál\&amp;8&amp;F/&amp;A/Tóthné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125" style="0" customWidth="1"/>
    <col min="2" max="2" width="24.00390625" style="0" customWidth="1"/>
    <col min="3" max="3" width="8.625" style="0" customWidth="1"/>
    <col min="4" max="4" width="8.875" style="0" customWidth="1"/>
    <col min="5" max="5" width="8.625" style="0" customWidth="1"/>
    <col min="6" max="6" width="8.75390625" style="0" customWidth="1"/>
    <col min="7" max="7" width="8.25390625" style="0" customWidth="1"/>
    <col min="8" max="8" width="8.125" style="0" customWidth="1"/>
    <col min="9" max="9" width="8.375" style="0" customWidth="1"/>
    <col min="10" max="10" width="7.25390625" style="0" customWidth="1"/>
    <col min="11" max="11" width="7.375" style="0" customWidth="1"/>
    <col min="14" max="14" width="7.125" style="0" customWidth="1"/>
    <col min="15" max="15" width="8.125" style="0" customWidth="1"/>
    <col min="16" max="17" width="8.00390625" style="0" customWidth="1"/>
    <col min="18" max="18" width="8.375" style="0" customWidth="1"/>
    <col min="19" max="19" width="8.75390625" style="0" customWidth="1"/>
    <col min="20" max="20" width="1.00390625" style="0" customWidth="1"/>
    <col min="22" max="22" width="9.25390625" style="0" customWidth="1"/>
    <col min="23" max="23" width="4.25390625" style="0" customWidth="1"/>
    <col min="24" max="24" width="24.625" style="0" customWidth="1"/>
    <col min="25" max="25" width="13.25390625" style="0" customWidth="1"/>
    <col min="26" max="26" width="13.00390625" style="0" customWidth="1"/>
    <col min="27" max="27" width="16.125" style="0" customWidth="1"/>
    <col min="28" max="28" width="13.00390625" style="0" customWidth="1"/>
    <col min="29" max="29" width="1.00390625" style="0" customWidth="1"/>
    <col min="30" max="30" width="13.00390625" style="0" customWidth="1"/>
    <col min="31" max="31" width="11.25390625" style="0" customWidth="1"/>
    <col min="32" max="32" width="12.00390625" style="0" customWidth="1"/>
    <col min="33" max="33" width="11.25390625" style="0" customWidth="1"/>
    <col min="34" max="34" width="12.25390625" style="0" customWidth="1"/>
    <col min="35" max="35" width="1.12109375" style="0" customWidth="1"/>
    <col min="36" max="36" width="13.25390625" style="0" customWidth="1"/>
    <col min="37" max="37" width="13.00390625" style="0" customWidth="1"/>
    <col min="38" max="38" width="13.125" style="0" customWidth="1"/>
    <col min="39" max="39" width="1.12109375" style="0" customWidth="1"/>
    <col min="40" max="40" width="7.00390625" style="0" customWidth="1"/>
    <col min="41" max="41" width="26.75390625" style="0" customWidth="1"/>
    <col min="48" max="48" width="1.25" style="0" customWidth="1"/>
    <col min="49" max="49" width="13.75390625" style="0" customWidth="1"/>
  </cols>
  <sheetData>
    <row r="1" spans="1:54" ht="13.5">
      <c r="A1" s="399" t="s">
        <v>44</v>
      </c>
      <c r="B1" s="399" t="s">
        <v>44</v>
      </c>
      <c r="C1" s="406" t="s">
        <v>280</v>
      </c>
      <c r="D1" s="406" t="s">
        <v>281</v>
      </c>
      <c r="E1" s="406" t="s">
        <v>233</v>
      </c>
      <c r="F1" s="406" t="s">
        <v>282</v>
      </c>
      <c r="G1" s="406" t="s">
        <v>283</v>
      </c>
      <c r="H1" s="406" t="s">
        <v>284</v>
      </c>
      <c r="I1" s="406" t="s">
        <v>283</v>
      </c>
      <c r="J1" s="406" t="s">
        <v>282</v>
      </c>
      <c r="K1" s="406" t="s">
        <v>283</v>
      </c>
      <c r="L1" s="406" t="s">
        <v>285</v>
      </c>
      <c r="M1" s="430" t="s">
        <v>272</v>
      </c>
      <c r="N1" s="406" t="s">
        <v>286</v>
      </c>
      <c r="O1" s="431" t="s">
        <v>234</v>
      </c>
      <c r="P1" s="406" t="s">
        <v>287</v>
      </c>
      <c r="Q1" s="400" t="s">
        <v>253</v>
      </c>
      <c r="R1" s="406" t="s">
        <v>288</v>
      </c>
      <c r="S1" s="431" t="s">
        <v>155</v>
      </c>
      <c r="T1" s="432"/>
      <c r="U1" s="400" t="s">
        <v>289</v>
      </c>
      <c r="V1" s="430" t="s">
        <v>290</v>
      </c>
      <c r="W1" s="433" t="s">
        <v>44</v>
      </c>
      <c r="X1" s="433" t="s">
        <v>44</v>
      </c>
      <c r="Y1" s="431" t="s">
        <v>123</v>
      </c>
      <c r="Z1" s="434"/>
      <c r="AA1" s="435" t="s">
        <v>291</v>
      </c>
      <c r="AB1" s="436"/>
      <c r="AC1" s="392"/>
      <c r="AD1" s="468" t="s">
        <v>123</v>
      </c>
      <c r="AE1" s="469"/>
      <c r="AF1" s="469"/>
      <c r="AG1" s="469"/>
      <c r="AH1" s="470"/>
      <c r="AI1" s="392"/>
      <c r="AJ1" s="437"/>
      <c r="AK1" s="438"/>
      <c r="AL1" s="439"/>
      <c r="AM1" s="392"/>
      <c r="AN1" s="433" t="s">
        <v>44</v>
      </c>
      <c r="AO1" s="433" t="s">
        <v>44</v>
      </c>
      <c r="AP1" s="471" t="s">
        <v>420</v>
      </c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3"/>
    </row>
    <row r="2" spans="1:54" ht="12.75">
      <c r="A2" s="401" t="s">
        <v>46</v>
      </c>
      <c r="B2" s="401" t="s">
        <v>47</v>
      </c>
      <c r="C2" s="405" t="s">
        <v>292</v>
      </c>
      <c r="D2" s="405" t="s">
        <v>293</v>
      </c>
      <c r="E2" s="405" t="s">
        <v>294</v>
      </c>
      <c r="F2" s="405" t="s">
        <v>295</v>
      </c>
      <c r="G2" s="405" t="s">
        <v>295</v>
      </c>
      <c r="H2" s="405" t="s">
        <v>296</v>
      </c>
      <c r="I2" s="405" t="s">
        <v>296</v>
      </c>
      <c r="J2" s="405" t="s">
        <v>297</v>
      </c>
      <c r="K2" s="405" t="s">
        <v>297</v>
      </c>
      <c r="L2" s="405" t="s">
        <v>298</v>
      </c>
      <c r="M2" s="440" t="s">
        <v>264</v>
      </c>
      <c r="N2" s="405" t="s">
        <v>300</v>
      </c>
      <c r="O2" s="441" t="s">
        <v>434</v>
      </c>
      <c r="P2" s="405" t="s">
        <v>301</v>
      </c>
      <c r="Q2" s="405" t="s">
        <v>302</v>
      </c>
      <c r="R2" s="405" t="s">
        <v>303</v>
      </c>
      <c r="S2" s="441" t="s">
        <v>304</v>
      </c>
      <c r="T2" s="432"/>
      <c r="U2" s="405" t="s">
        <v>234</v>
      </c>
      <c r="V2" s="440" t="s">
        <v>304</v>
      </c>
      <c r="W2" s="402" t="s">
        <v>46</v>
      </c>
      <c r="X2" s="402" t="s">
        <v>47</v>
      </c>
      <c r="Y2" s="441" t="s">
        <v>270</v>
      </c>
      <c r="Z2" s="405" t="s">
        <v>305</v>
      </c>
      <c r="AA2" s="442" t="s">
        <v>367</v>
      </c>
      <c r="AB2" s="405" t="s">
        <v>254</v>
      </c>
      <c r="AC2" s="392"/>
      <c r="AD2" s="474" t="s">
        <v>419</v>
      </c>
      <c r="AE2" s="475"/>
      <c r="AF2" s="475"/>
      <c r="AG2" s="475"/>
      <c r="AH2" s="476"/>
      <c r="AI2" s="392"/>
      <c r="AJ2" s="474" t="s">
        <v>306</v>
      </c>
      <c r="AK2" s="475"/>
      <c r="AL2" s="476"/>
      <c r="AM2" s="392"/>
      <c r="AN2" s="402" t="s">
        <v>46</v>
      </c>
      <c r="AO2" s="402" t="s">
        <v>47</v>
      </c>
      <c r="AP2" s="443" t="s">
        <v>307</v>
      </c>
      <c r="AQ2" s="474" t="s">
        <v>255</v>
      </c>
      <c r="AR2" s="475"/>
      <c r="AS2" s="475"/>
      <c r="AT2" s="475"/>
      <c r="AU2" s="476"/>
      <c r="AV2" s="392"/>
      <c r="AW2" s="441" t="s">
        <v>254</v>
      </c>
      <c r="AX2" s="474" t="s">
        <v>255</v>
      </c>
      <c r="AY2" s="475"/>
      <c r="AZ2" s="475"/>
      <c r="BA2" s="475"/>
      <c r="BB2" s="476"/>
    </row>
    <row r="3" spans="1:54" ht="12.75">
      <c r="A3" s="401" t="s">
        <v>43</v>
      </c>
      <c r="B3" s="407" t="s">
        <v>48</v>
      </c>
      <c r="C3" s="405" t="s">
        <v>308</v>
      </c>
      <c r="D3" s="405" t="s">
        <v>309</v>
      </c>
      <c r="E3" s="405" t="s">
        <v>310</v>
      </c>
      <c r="F3" s="405" t="s">
        <v>311</v>
      </c>
      <c r="G3" s="405" t="s">
        <v>311</v>
      </c>
      <c r="H3" s="405" t="s">
        <v>311</v>
      </c>
      <c r="I3" s="405" t="s">
        <v>311</v>
      </c>
      <c r="J3" s="405" t="s">
        <v>311</v>
      </c>
      <c r="K3" s="405" t="s">
        <v>311</v>
      </c>
      <c r="L3" s="405" t="s">
        <v>311</v>
      </c>
      <c r="M3" s="440" t="s">
        <v>269</v>
      </c>
      <c r="N3" s="405" t="s">
        <v>312</v>
      </c>
      <c r="O3" s="441" t="s">
        <v>312</v>
      </c>
      <c r="P3" s="405" t="s">
        <v>313</v>
      </c>
      <c r="Q3" s="405" t="s">
        <v>314</v>
      </c>
      <c r="R3" s="405" t="s">
        <v>274</v>
      </c>
      <c r="S3" s="441" t="s">
        <v>234</v>
      </c>
      <c r="T3" s="432"/>
      <c r="U3" s="405" t="s">
        <v>315</v>
      </c>
      <c r="V3" s="440" t="s">
        <v>269</v>
      </c>
      <c r="W3" s="402" t="s">
        <v>43</v>
      </c>
      <c r="X3" s="402" t="s">
        <v>48</v>
      </c>
      <c r="Y3" s="441" t="s">
        <v>304</v>
      </c>
      <c r="Z3" s="405" t="s">
        <v>316</v>
      </c>
      <c r="AA3" s="405" t="s">
        <v>232</v>
      </c>
      <c r="AB3" s="405" t="s">
        <v>317</v>
      </c>
      <c r="AC3" s="392"/>
      <c r="AD3" s="406" t="s">
        <v>260</v>
      </c>
      <c r="AE3" s="406" t="s">
        <v>261</v>
      </c>
      <c r="AF3" s="406" t="s">
        <v>262</v>
      </c>
      <c r="AG3" s="406" t="s">
        <v>41</v>
      </c>
      <c r="AH3" s="406" t="s">
        <v>262</v>
      </c>
      <c r="AI3" s="392"/>
      <c r="AJ3" s="405" t="s">
        <v>318</v>
      </c>
      <c r="AK3" s="405" t="s">
        <v>319</v>
      </c>
      <c r="AL3" s="405" t="s">
        <v>123</v>
      </c>
      <c r="AM3" s="392"/>
      <c r="AN3" s="402" t="s">
        <v>43</v>
      </c>
      <c r="AO3" s="402" t="s">
        <v>48</v>
      </c>
      <c r="AP3" s="443" t="s">
        <v>325</v>
      </c>
      <c r="AQ3" s="444" t="s">
        <v>320</v>
      </c>
      <c r="AR3" s="444" t="s">
        <v>321</v>
      </c>
      <c r="AS3" s="444" t="s">
        <v>322</v>
      </c>
      <c r="AT3" s="444" t="s">
        <v>323</v>
      </c>
      <c r="AU3" s="444" t="s">
        <v>324</v>
      </c>
      <c r="AV3" s="392"/>
      <c r="AW3" s="441" t="s">
        <v>326</v>
      </c>
      <c r="AX3" s="444" t="s">
        <v>320</v>
      </c>
      <c r="AY3" s="444" t="s">
        <v>321</v>
      </c>
      <c r="AZ3" s="444" t="s">
        <v>322</v>
      </c>
      <c r="BA3" s="444" t="s">
        <v>323</v>
      </c>
      <c r="BB3" s="444" t="s">
        <v>324</v>
      </c>
    </row>
    <row r="4" spans="1:54" ht="13.5">
      <c r="A4" s="401" t="s">
        <v>44</v>
      </c>
      <c r="B4" s="409"/>
      <c r="C4" s="413"/>
      <c r="D4" s="413"/>
      <c r="E4" s="413"/>
      <c r="F4" s="412" t="s">
        <v>327</v>
      </c>
      <c r="G4" s="412" t="s">
        <v>268</v>
      </c>
      <c r="H4" s="412" t="s">
        <v>327</v>
      </c>
      <c r="I4" s="412" t="s">
        <v>268</v>
      </c>
      <c r="J4" s="412" t="s">
        <v>327</v>
      </c>
      <c r="K4" s="412" t="s">
        <v>268</v>
      </c>
      <c r="L4" s="412" t="s">
        <v>234</v>
      </c>
      <c r="M4" s="412"/>
      <c r="N4" s="405" t="s">
        <v>328</v>
      </c>
      <c r="O4" s="445" t="s">
        <v>435</v>
      </c>
      <c r="P4" s="413"/>
      <c r="Q4" s="405"/>
      <c r="R4" s="412" t="s">
        <v>329</v>
      </c>
      <c r="S4" s="412" t="s">
        <v>421</v>
      </c>
      <c r="T4" s="432"/>
      <c r="U4" s="412" t="s">
        <v>422</v>
      </c>
      <c r="V4" s="446"/>
      <c r="W4" s="402" t="s">
        <v>44</v>
      </c>
      <c r="X4" s="410"/>
      <c r="Y4" s="441" t="s">
        <v>269</v>
      </c>
      <c r="Z4" s="447" t="s">
        <v>436</v>
      </c>
      <c r="AA4" s="405" t="s">
        <v>437</v>
      </c>
      <c r="AB4" s="447"/>
      <c r="AC4" s="392"/>
      <c r="AD4" s="412" t="s">
        <v>265</v>
      </c>
      <c r="AE4" s="412" t="s">
        <v>266</v>
      </c>
      <c r="AF4" s="412" t="s">
        <v>330</v>
      </c>
      <c r="AG4" s="413"/>
      <c r="AH4" s="413" t="s">
        <v>331</v>
      </c>
      <c r="AI4" s="392"/>
      <c r="AJ4" s="405"/>
      <c r="AK4" s="405"/>
      <c r="AL4" s="413"/>
      <c r="AM4" s="392"/>
      <c r="AN4" s="402" t="s">
        <v>44</v>
      </c>
      <c r="AO4" s="410"/>
      <c r="AP4" s="448"/>
      <c r="AQ4" s="449" t="s">
        <v>265</v>
      </c>
      <c r="AR4" s="449" t="s">
        <v>266</v>
      </c>
      <c r="AS4" s="449" t="s">
        <v>271</v>
      </c>
      <c r="AT4" s="450"/>
      <c r="AU4" s="449" t="s">
        <v>332</v>
      </c>
      <c r="AV4" s="392"/>
      <c r="AW4" s="451"/>
      <c r="AX4" s="449" t="s">
        <v>265</v>
      </c>
      <c r="AY4" s="449" t="s">
        <v>266</v>
      </c>
      <c r="AZ4" s="449" t="s">
        <v>271</v>
      </c>
      <c r="BA4" s="450"/>
      <c r="BB4" s="449" t="s">
        <v>332</v>
      </c>
    </row>
    <row r="5" spans="1:54" ht="12.75">
      <c r="A5" s="452"/>
      <c r="B5" s="453"/>
      <c r="C5" s="416" t="s">
        <v>35</v>
      </c>
      <c r="D5" s="416" t="s">
        <v>36</v>
      </c>
      <c r="E5" s="416" t="s">
        <v>333</v>
      </c>
      <c r="F5" s="416" t="s">
        <v>38</v>
      </c>
      <c r="G5" s="416" t="s">
        <v>39</v>
      </c>
      <c r="H5" s="416" t="s">
        <v>40</v>
      </c>
      <c r="I5" s="416" t="s">
        <v>42</v>
      </c>
      <c r="J5" s="416" t="s">
        <v>55</v>
      </c>
      <c r="K5" s="416" t="s">
        <v>45</v>
      </c>
      <c r="L5" s="454" t="s">
        <v>334</v>
      </c>
      <c r="M5" s="454" t="s">
        <v>433</v>
      </c>
      <c r="N5" s="416" t="s">
        <v>62</v>
      </c>
      <c r="O5" s="416" t="s">
        <v>64</v>
      </c>
      <c r="P5" s="416" t="s">
        <v>66</v>
      </c>
      <c r="Q5" s="416" t="s">
        <v>68</v>
      </c>
      <c r="R5" s="416" t="s">
        <v>70</v>
      </c>
      <c r="S5" s="417" t="s">
        <v>335</v>
      </c>
      <c r="T5" s="432"/>
      <c r="U5" s="455" t="s">
        <v>74</v>
      </c>
      <c r="V5" s="455" t="s">
        <v>336</v>
      </c>
      <c r="W5" s="416"/>
      <c r="X5" s="416"/>
      <c r="Y5" s="456" t="s">
        <v>337</v>
      </c>
      <c r="Z5" s="456" t="s">
        <v>80</v>
      </c>
      <c r="AA5" s="456" t="s">
        <v>82</v>
      </c>
      <c r="AB5" s="456" t="s">
        <v>338</v>
      </c>
      <c r="AC5" s="392"/>
      <c r="AD5" s="456" t="s">
        <v>86</v>
      </c>
      <c r="AE5" s="456" t="s">
        <v>88</v>
      </c>
      <c r="AF5" s="456" t="s">
        <v>90</v>
      </c>
      <c r="AG5" s="456" t="s">
        <v>92</v>
      </c>
      <c r="AH5" s="456" t="s">
        <v>94</v>
      </c>
      <c r="AI5" s="392"/>
      <c r="AJ5" s="456" t="s">
        <v>339</v>
      </c>
      <c r="AK5" s="456" t="s">
        <v>340</v>
      </c>
      <c r="AL5" s="456" t="s">
        <v>341</v>
      </c>
      <c r="AM5" s="392"/>
      <c r="AN5" s="416"/>
      <c r="AO5" s="416"/>
      <c r="AP5" s="457" t="s">
        <v>438</v>
      </c>
      <c r="AQ5" s="456" t="s">
        <v>104</v>
      </c>
      <c r="AR5" s="456" t="s">
        <v>106</v>
      </c>
      <c r="AS5" s="456" t="s">
        <v>108</v>
      </c>
      <c r="AT5" s="456" t="s">
        <v>110</v>
      </c>
      <c r="AU5" s="456" t="s">
        <v>112</v>
      </c>
      <c r="AV5" s="392"/>
      <c r="AW5" s="457" t="s">
        <v>439</v>
      </c>
      <c r="AX5" s="458" t="s">
        <v>116</v>
      </c>
      <c r="AY5" s="458" t="s">
        <v>117</v>
      </c>
      <c r="AZ5" s="458" t="s">
        <v>119</v>
      </c>
      <c r="BA5" s="458" t="s">
        <v>121</v>
      </c>
      <c r="BB5" s="458" t="s">
        <v>342</v>
      </c>
    </row>
    <row r="6" spans="1:54" ht="12.75">
      <c r="A6" s="30" t="s">
        <v>35</v>
      </c>
      <c r="B6" s="30" t="s">
        <v>49</v>
      </c>
      <c r="C6" s="124">
        <v>1869</v>
      </c>
      <c r="D6" s="124">
        <v>0</v>
      </c>
      <c r="E6" s="49">
        <f>SUM(C6:D6)</f>
        <v>1869</v>
      </c>
      <c r="F6" s="124">
        <v>1211</v>
      </c>
      <c r="G6" s="124">
        <v>0</v>
      </c>
      <c r="H6" s="124">
        <v>2847</v>
      </c>
      <c r="I6" s="124">
        <v>0</v>
      </c>
      <c r="J6" s="124">
        <v>177</v>
      </c>
      <c r="K6" s="124">
        <v>0</v>
      </c>
      <c r="L6" s="19">
        <f>(F6-G6+H6-I6+J6-K6)</f>
        <v>4235</v>
      </c>
      <c r="M6" s="49">
        <f>(E6+L6)</f>
        <v>6104</v>
      </c>
      <c r="N6" s="124">
        <v>0</v>
      </c>
      <c r="O6" s="49">
        <f>(M6-N6)</f>
        <v>6104</v>
      </c>
      <c r="P6" s="241">
        <v>-7411</v>
      </c>
      <c r="Q6" s="124">
        <v>0</v>
      </c>
      <c r="R6" s="49">
        <f>'elsz.'!AD6</f>
        <v>1307</v>
      </c>
      <c r="S6" s="49">
        <f>SUM(O6:R6)</f>
        <v>0</v>
      </c>
      <c r="U6" s="241">
        <v>0</v>
      </c>
      <c r="V6" s="53">
        <f>SUM(S6:U6)</f>
        <v>0</v>
      </c>
      <c r="W6" s="292" t="s">
        <v>35</v>
      </c>
      <c r="X6" s="51" t="s">
        <v>49</v>
      </c>
      <c r="Y6" s="49">
        <f>V6</f>
        <v>0</v>
      </c>
      <c r="Z6" s="241">
        <v>0</v>
      </c>
      <c r="AA6" s="241">
        <v>0</v>
      </c>
      <c r="AB6" s="376">
        <f aca="true" t="shared" si="0" ref="AB6:AB49">Y6-Z6-AA6</f>
        <v>0</v>
      </c>
      <c r="AD6" s="241">
        <v>0</v>
      </c>
      <c r="AE6" s="241">
        <v>0</v>
      </c>
      <c r="AF6" s="241">
        <v>0</v>
      </c>
      <c r="AG6" s="241">
        <v>0</v>
      </c>
      <c r="AH6" s="241">
        <v>0</v>
      </c>
      <c r="AJ6" s="241">
        <v>0</v>
      </c>
      <c r="AK6" s="241">
        <v>0</v>
      </c>
      <c r="AL6" s="49">
        <f>SUM(AJ6:AK6)</f>
        <v>0</v>
      </c>
      <c r="AN6" s="292" t="s">
        <v>35</v>
      </c>
      <c r="AO6" s="51" t="s">
        <v>49</v>
      </c>
      <c r="AP6" s="49">
        <f>SUM(AQ6:AU6)</f>
        <v>0</v>
      </c>
      <c r="AQ6" s="241">
        <v>0</v>
      </c>
      <c r="AR6" s="241">
        <v>0</v>
      </c>
      <c r="AS6" s="241">
        <v>0</v>
      </c>
      <c r="AT6" s="241">
        <v>0</v>
      </c>
      <c r="AU6" s="241">
        <v>0</v>
      </c>
      <c r="AW6" s="49">
        <f>Y6-AP6</f>
        <v>0</v>
      </c>
      <c r="AX6" s="49">
        <f>AD6-AQ6</f>
        <v>0</v>
      </c>
      <c r="AY6" s="49">
        <f>AE6-AR6</f>
        <v>0</v>
      </c>
      <c r="AZ6" s="49">
        <f>AF6-AS6</f>
        <v>0</v>
      </c>
      <c r="BA6" s="49">
        <f>AG6-AT6</f>
        <v>0</v>
      </c>
      <c r="BB6" s="49">
        <f>AH6-AU6</f>
        <v>0</v>
      </c>
    </row>
    <row r="7" spans="1:54" ht="12.75">
      <c r="A7" s="309" t="s">
        <v>36</v>
      </c>
      <c r="B7" s="309" t="s">
        <v>50</v>
      </c>
      <c r="C7" s="314">
        <v>0</v>
      </c>
      <c r="D7" s="314">
        <v>0</v>
      </c>
      <c r="E7" s="289">
        <f aca="true" t="shared" si="1" ref="E7:E49">SUM(C7:D7)</f>
        <v>0</v>
      </c>
      <c r="F7" s="314">
        <v>0</v>
      </c>
      <c r="G7" s="314">
        <v>0</v>
      </c>
      <c r="H7" s="314">
        <v>0</v>
      </c>
      <c r="I7" s="314">
        <v>0</v>
      </c>
      <c r="J7" s="314">
        <v>0</v>
      </c>
      <c r="K7" s="314">
        <v>0</v>
      </c>
      <c r="L7" s="308">
        <f aca="true" t="shared" si="2" ref="L7:L49">(F7-G7+H7-I7+J7-K7)</f>
        <v>0</v>
      </c>
      <c r="M7" s="289">
        <f aca="true" t="shared" si="3" ref="M7:M49">(E7+L7)</f>
        <v>0</v>
      </c>
      <c r="N7" s="314">
        <v>0</v>
      </c>
      <c r="O7" s="289">
        <f aca="true" t="shared" si="4" ref="O7:O49">(M7-N7)</f>
        <v>0</v>
      </c>
      <c r="P7" s="380">
        <v>0</v>
      </c>
      <c r="Q7" s="314">
        <v>0</v>
      </c>
      <c r="R7" s="289">
        <f>'elsz.'!AD7</f>
        <v>0</v>
      </c>
      <c r="S7" s="289">
        <f aca="true" t="shared" si="5" ref="S7:S46">SUM(O7:R7)</f>
        <v>0</v>
      </c>
      <c r="T7" s="296"/>
      <c r="U7" s="380">
        <v>0</v>
      </c>
      <c r="V7" s="289">
        <f>SUM(S7:U7)</f>
        <v>0</v>
      </c>
      <c r="W7" s="314" t="s">
        <v>36</v>
      </c>
      <c r="X7" s="314" t="s">
        <v>50</v>
      </c>
      <c r="Y7" s="289">
        <f aca="true" t="shared" si="6" ref="Y7:Y49">V7</f>
        <v>0</v>
      </c>
      <c r="Z7" s="380">
        <v>0</v>
      </c>
      <c r="AA7" s="380">
        <v>0</v>
      </c>
      <c r="AB7" s="289">
        <f>AF7-Z7-AA7</f>
        <v>0</v>
      </c>
      <c r="AC7" s="289">
        <f>AG7-AA7-AB7</f>
        <v>0</v>
      </c>
      <c r="AD7" s="289">
        <f>AH7-AB7-AC7</f>
        <v>0</v>
      </c>
      <c r="AE7" s="289">
        <f>AI7-AC7-AD7</f>
        <v>0</v>
      </c>
      <c r="AF7" s="380">
        <v>0</v>
      </c>
      <c r="AG7" s="380">
        <v>0</v>
      </c>
      <c r="AH7" s="380">
        <v>0</v>
      </c>
      <c r="AI7" s="296"/>
      <c r="AJ7" s="289">
        <f aca="true" t="shared" si="7" ref="AJ7:AJ46">Y7-AK7</f>
        <v>0</v>
      </c>
      <c r="AK7" s="289">
        <f aca="true" t="shared" si="8" ref="AK7:AK48">AG7+AH7</f>
        <v>0</v>
      </c>
      <c r="AL7" s="289">
        <f aca="true" t="shared" si="9" ref="AL7:AL48">SUM(AJ7:AK7)</f>
        <v>0</v>
      </c>
      <c r="AM7" s="296"/>
      <c r="AN7" s="314" t="s">
        <v>36</v>
      </c>
      <c r="AO7" s="314" t="s">
        <v>50</v>
      </c>
      <c r="AP7" s="289">
        <f aca="true" t="shared" si="10" ref="AP7:AP49">SUM(AQ7:AU7)</f>
        <v>0</v>
      </c>
      <c r="AQ7" s="380">
        <v>0</v>
      </c>
      <c r="AR7" s="380">
        <v>0</v>
      </c>
      <c r="AS7" s="380">
        <v>0</v>
      </c>
      <c r="AT7" s="380">
        <v>0</v>
      </c>
      <c r="AU7" s="380">
        <v>0</v>
      </c>
      <c r="AV7" s="296"/>
      <c r="AW7" s="289">
        <f>Y7-AP7</f>
        <v>0</v>
      </c>
      <c r="AX7" s="289">
        <f aca="true" t="shared" si="11" ref="AX7:AX46">AD7-AQ7</f>
        <v>0</v>
      </c>
      <c r="AY7" s="289">
        <f aca="true" t="shared" si="12" ref="AY7:AY46">AE7-AR7</f>
        <v>0</v>
      </c>
      <c r="AZ7" s="289">
        <f aca="true" t="shared" si="13" ref="AZ7:AZ46">AF7-AS7</f>
        <v>0</v>
      </c>
      <c r="BA7" s="289">
        <f aca="true" t="shared" si="14" ref="BA7:BA46">AG7-AT7</f>
        <v>0</v>
      </c>
      <c r="BB7" s="289">
        <f aca="true" t="shared" si="15" ref="BB7:BB46">AH7-AU7</f>
        <v>0</v>
      </c>
    </row>
    <row r="8" spans="1:54" ht="12.75">
      <c r="A8" s="309" t="s">
        <v>37</v>
      </c>
      <c r="B8" s="309" t="s">
        <v>51</v>
      </c>
      <c r="C8" s="314">
        <v>0</v>
      </c>
      <c r="D8" s="314">
        <v>19</v>
      </c>
      <c r="E8" s="289">
        <f t="shared" si="1"/>
        <v>19</v>
      </c>
      <c r="F8" s="314">
        <v>166</v>
      </c>
      <c r="G8" s="314">
        <v>0</v>
      </c>
      <c r="H8" s="314">
        <v>593</v>
      </c>
      <c r="I8" s="314">
        <v>0</v>
      </c>
      <c r="J8" s="314">
        <v>525</v>
      </c>
      <c r="K8" s="314">
        <v>306</v>
      </c>
      <c r="L8" s="308">
        <f t="shared" si="2"/>
        <v>978</v>
      </c>
      <c r="M8" s="289">
        <f t="shared" si="3"/>
        <v>997</v>
      </c>
      <c r="N8" s="314">
        <v>0</v>
      </c>
      <c r="O8" s="289">
        <f t="shared" si="4"/>
        <v>997</v>
      </c>
      <c r="P8" s="380">
        <v>1683</v>
      </c>
      <c r="Q8" s="314">
        <v>0</v>
      </c>
      <c r="R8" s="289">
        <f>'elsz.'!AD8</f>
        <v>-587</v>
      </c>
      <c r="S8" s="289">
        <f t="shared" si="5"/>
        <v>2093</v>
      </c>
      <c r="T8" s="296"/>
      <c r="U8" s="380">
        <v>0</v>
      </c>
      <c r="V8" s="289">
        <f aca="true" t="shared" si="16" ref="V8:V46">SUM(S8:U8)</f>
        <v>2093</v>
      </c>
      <c r="W8" s="314" t="s">
        <v>37</v>
      </c>
      <c r="X8" s="314" t="s">
        <v>51</v>
      </c>
      <c r="Y8" s="289">
        <f t="shared" si="6"/>
        <v>2093</v>
      </c>
      <c r="Z8" s="380">
        <v>0</v>
      </c>
      <c r="AA8" s="380">
        <v>354</v>
      </c>
      <c r="AB8" s="289">
        <f t="shared" si="0"/>
        <v>1739</v>
      </c>
      <c r="AC8" s="296"/>
      <c r="AD8" s="380">
        <v>1446</v>
      </c>
      <c r="AE8" s="380">
        <v>463</v>
      </c>
      <c r="AF8" s="380">
        <v>184</v>
      </c>
      <c r="AG8" s="380">
        <v>0</v>
      </c>
      <c r="AH8" s="380">
        <v>0</v>
      </c>
      <c r="AI8" s="296"/>
      <c r="AJ8" s="289">
        <f t="shared" si="7"/>
        <v>2093</v>
      </c>
      <c r="AK8" s="289">
        <f t="shared" si="8"/>
        <v>0</v>
      </c>
      <c r="AL8" s="289">
        <f t="shared" si="9"/>
        <v>2093</v>
      </c>
      <c r="AM8" s="296"/>
      <c r="AN8" s="314" t="s">
        <v>37</v>
      </c>
      <c r="AO8" s="314" t="s">
        <v>51</v>
      </c>
      <c r="AP8" s="289">
        <f t="shared" si="10"/>
        <v>354</v>
      </c>
      <c r="AQ8" s="380">
        <v>129</v>
      </c>
      <c r="AR8" s="380">
        <v>41</v>
      </c>
      <c r="AS8" s="380">
        <v>184</v>
      </c>
      <c r="AT8" s="380">
        <v>0</v>
      </c>
      <c r="AU8" s="380">
        <v>0</v>
      </c>
      <c r="AV8" s="296"/>
      <c r="AW8" s="289">
        <f aca="true" t="shared" si="17" ref="AW8:AW46">Y8-AP8</f>
        <v>1739</v>
      </c>
      <c r="AX8" s="289">
        <f t="shared" si="11"/>
        <v>1317</v>
      </c>
      <c r="AY8" s="289">
        <f t="shared" si="12"/>
        <v>422</v>
      </c>
      <c r="AZ8" s="289">
        <f t="shared" si="13"/>
        <v>0</v>
      </c>
      <c r="BA8" s="289">
        <f t="shared" si="14"/>
        <v>0</v>
      </c>
      <c r="BB8" s="289">
        <f t="shared" si="15"/>
        <v>0</v>
      </c>
    </row>
    <row r="9" spans="1:54" ht="12.75">
      <c r="A9" s="309" t="s">
        <v>38</v>
      </c>
      <c r="B9" s="310" t="s">
        <v>235</v>
      </c>
      <c r="C9" s="314">
        <v>1641</v>
      </c>
      <c r="D9" s="314">
        <v>48</v>
      </c>
      <c r="E9" s="289">
        <f t="shared" si="1"/>
        <v>1689</v>
      </c>
      <c r="F9" s="314">
        <v>710</v>
      </c>
      <c r="G9" s="314">
        <v>495</v>
      </c>
      <c r="H9" s="314">
        <v>708</v>
      </c>
      <c r="I9" s="314">
        <v>0</v>
      </c>
      <c r="J9" s="314">
        <v>1055</v>
      </c>
      <c r="K9" s="314">
        <v>0</v>
      </c>
      <c r="L9" s="308">
        <f t="shared" si="2"/>
        <v>1978</v>
      </c>
      <c r="M9" s="289">
        <f t="shared" si="3"/>
        <v>3667</v>
      </c>
      <c r="N9" s="314">
        <v>0</v>
      </c>
      <c r="O9" s="289">
        <f t="shared" si="4"/>
        <v>3667</v>
      </c>
      <c r="P9" s="380">
        <v>1493</v>
      </c>
      <c r="Q9" s="314">
        <v>0</v>
      </c>
      <c r="R9" s="289">
        <f>'elsz.'!AD9</f>
        <v>391</v>
      </c>
      <c r="S9" s="289">
        <f t="shared" si="5"/>
        <v>5551</v>
      </c>
      <c r="T9" s="296"/>
      <c r="U9" s="380">
        <v>0</v>
      </c>
      <c r="V9" s="289">
        <f t="shared" si="16"/>
        <v>5551</v>
      </c>
      <c r="W9" s="314" t="s">
        <v>38</v>
      </c>
      <c r="X9" s="314" t="s">
        <v>52</v>
      </c>
      <c r="Y9" s="289">
        <f t="shared" si="6"/>
        <v>5551</v>
      </c>
      <c r="Z9" s="380">
        <v>0</v>
      </c>
      <c r="AA9" s="380">
        <v>5551</v>
      </c>
      <c r="AB9" s="289">
        <f t="shared" si="0"/>
        <v>0</v>
      </c>
      <c r="AC9" s="296"/>
      <c r="AD9" s="380">
        <v>1200</v>
      </c>
      <c r="AE9" s="380">
        <v>384</v>
      </c>
      <c r="AF9" s="380">
        <v>2067</v>
      </c>
      <c r="AG9" s="380">
        <v>1900</v>
      </c>
      <c r="AH9" s="380">
        <v>0</v>
      </c>
      <c r="AI9" s="296"/>
      <c r="AJ9" s="289">
        <f t="shared" si="7"/>
        <v>3651</v>
      </c>
      <c r="AK9" s="289">
        <f t="shared" si="8"/>
        <v>1900</v>
      </c>
      <c r="AL9" s="289">
        <f t="shared" si="9"/>
        <v>5551</v>
      </c>
      <c r="AM9" s="296"/>
      <c r="AN9" s="314" t="s">
        <v>38</v>
      </c>
      <c r="AO9" s="314" t="s">
        <v>52</v>
      </c>
      <c r="AP9" s="289">
        <f t="shared" si="10"/>
        <v>5551</v>
      </c>
      <c r="AQ9" s="380">
        <v>1200</v>
      </c>
      <c r="AR9" s="380">
        <v>384</v>
      </c>
      <c r="AS9" s="380">
        <v>2067</v>
      </c>
      <c r="AT9" s="380">
        <v>1900</v>
      </c>
      <c r="AU9" s="380">
        <v>0</v>
      </c>
      <c r="AV9" s="296"/>
      <c r="AW9" s="289">
        <f t="shared" si="17"/>
        <v>0</v>
      </c>
      <c r="AX9" s="289">
        <f t="shared" si="11"/>
        <v>0</v>
      </c>
      <c r="AY9" s="289">
        <f t="shared" si="12"/>
        <v>0</v>
      </c>
      <c r="AZ9" s="289">
        <f t="shared" si="13"/>
        <v>0</v>
      </c>
      <c r="BA9" s="289">
        <f t="shared" si="14"/>
        <v>0</v>
      </c>
      <c r="BB9" s="289">
        <f t="shared" si="15"/>
        <v>0</v>
      </c>
    </row>
    <row r="10" spans="1:54" ht="12.75">
      <c r="A10" s="309" t="s">
        <v>39</v>
      </c>
      <c r="B10" s="309" t="s">
        <v>53</v>
      </c>
      <c r="C10" s="314">
        <v>3540</v>
      </c>
      <c r="D10" s="314">
        <v>0</v>
      </c>
      <c r="E10" s="289">
        <f t="shared" si="1"/>
        <v>3540</v>
      </c>
      <c r="F10" s="314">
        <v>301</v>
      </c>
      <c r="G10" s="314">
        <v>0</v>
      </c>
      <c r="H10" s="314">
        <v>1066</v>
      </c>
      <c r="I10" s="314">
        <v>0</v>
      </c>
      <c r="J10" s="314">
        <v>0</v>
      </c>
      <c r="K10" s="314">
        <v>0</v>
      </c>
      <c r="L10" s="308">
        <f t="shared" si="2"/>
        <v>1367</v>
      </c>
      <c r="M10" s="289">
        <f t="shared" si="3"/>
        <v>4907</v>
      </c>
      <c r="N10" s="314">
        <v>0</v>
      </c>
      <c r="O10" s="289">
        <f t="shared" si="4"/>
        <v>4907</v>
      </c>
      <c r="P10" s="380">
        <v>16411</v>
      </c>
      <c r="Q10" s="314">
        <v>0</v>
      </c>
      <c r="R10" s="289">
        <f>'elsz.'!AD10</f>
        <v>-1099</v>
      </c>
      <c r="S10" s="289">
        <f t="shared" si="5"/>
        <v>20219</v>
      </c>
      <c r="T10" s="296"/>
      <c r="U10" s="380">
        <v>0</v>
      </c>
      <c r="V10" s="289">
        <f t="shared" si="16"/>
        <v>20219</v>
      </c>
      <c r="W10" s="314" t="s">
        <v>39</v>
      </c>
      <c r="X10" s="314" t="s">
        <v>53</v>
      </c>
      <c r="Y10" s="289">
        <f t="shared" si="6"/>
        <v>20219</v>
      </c>
      <c r="Z10" s="380">
        <v>0</v>
      </c>
      <c r="AA10" s="380">
        <v>9984</v>
      </c>
      <c r="AB10" s="289">
        <f t="shared" si="0"/>
        <v>10235</v>
      </c>
      <c r="AC10" s="296"/>
      <c r="AD10" s="380">
        <v>8190</v>
      </c>
      <c r="AE10" s="380">
        <v>2621</v>
      </c>
      <c r="AF10" s="380">
        <v>3329</v>
      </c>
      <c r="AG10" s="380">
        <v>209</v>
      </c>
      <c r="AH10" s="380">
        <v>5870</v>
      </c>
      <c r="AI10" s="296"/>
      <c r="AJ10" s="289">
        <f t="shared" si="7"/>
        <v>14140</v>
      </c>
      <c r="AK10" s="289">
        <f t="shared" si="8"/>
        <v>6079</v>
      </c>
      <c r="AL10" s="289">
        <f t="shared" si="9"/>
        <v>20219</v>
      </c>
      <c r="AM10" s="296"/>
      <c r="AN10" s="314" t="s">
        <v>39</v>
      </c>
      <c r="AO10" s="314" t="s">
        <v>53</v>
      </c>
      <c r="AP10" s="289">
        <f t="shared" si="10"/>
        <v>9984</v>
      </c>
      <c r="AQ10" s="380">
        <v>3027</v>
      </c>
      <c r="AR10" s="380">
        <v>1014</v>
      </c>
      <c r="AS10" s="380">
        <v>1013</v>
      </c>
      <c r="AT10" s="380">
        <v>0</v>
      </c>
      <c r="AU10" s="380">
        <v>4930</v>
      </c>
      <c r="AV10" s="296"/>
      <c r="AW10" s="289">
        <f t="shared" si="17"/>
        <v>10235</v>
      </c>
      <c r="AX10" s="289">
        <f t="shared" si="11"/>
        <v>5163</v>
      </c>
      <c r="AY10" s="289">
        <f t="shared" si="12"/>
        <v>1607</v>
      </c>
      <c r="AZ10" s="289">
        <f t="shared" si="13"/>
        <v>2316</v>
      </c>
      <c r="BA10" s="289">
        <f t="shared" si="14"/>
        <v>209</v>
      </c>
      <c r="BB10" s="289">
        <f t="shared" si="15"/>
        <v>940</v>
      </c>
    </row>
    <row r="11" spans="1:54" ht="12.75">
      <c r="A11" s="309" t="s">
        <v>40</v>
      </c>
      <c r="B11" s="309" t="s">
        <v>54</v>
      </c>
      <c r="C11" s="314">
        <v>863</v>
      </c>
      <c r="D11" s="314">
        <v>13</v>
      </c>
      <c r="E11" s="289">
        <f t="shared" si="1"/>
        <v>876</v>
      </c>
      <c r="F11" s="314">
        <v>12</v>
      </c>
      <c r="G11" s="314">
        <v>0</v>
      </c>
      <c r="H11" s="314">
        <v>438</v>
      </c>
      <c r="I11" s="314">
        <v>0</v>
      </c>
      <c r="J11" s="314">
        <v>901</v>
      </c>
      <c r="K11" s="314">
        <v>1398</v>
      </c>
      <c r="L11" s="308">
        <f t="shared" si="2"/>
        <v>-47</v>
      </c>
      <c r="M11" s="289">
        <f t="shared" si="3"/>
        <v>829</v>
      </c>
      <c r="N11" s="314">
        <v>0</v>
      </c>
      <c r="O11" s="289">
        <f t="shared" si="4"/>
        <v>829</v>
      </c>
      <c r="P11" s="380">
        <v>48</v>
      </c>
      <c r="Q11" s="314">
        <v>0</v>
      </c>
      <c r="R11" s="289">
        <f>'elsz.'!AD11</f>
        <v>516</v>
      </c>
      <c r="S11" s="289">
        <f t="shared" si="5"/>
        <v>1393</v>
      </c>
      <c r="T11" s="296"/>
      <c r="U11" s="380">
        <v>0</v>
      </c>
      <c r="V11" s="289">
        <f t="shared" si="16"/>
        <v>1393</v>
      </c>
      <c r="W11" s="314" t="s">
        <v>40</v>
      </c>
      <c r="X11" s="314" t="s">
        <v>54</v>
      </c>
      <c r="Y11" s="289">
        <f t="shared" si="6"/>
        <v>1393</v>
      </c>
      <c r="Z11" s="380">
        <v>0</v>
      </c>
      <c r="AA11" s="380">
        <v>970</v>
      </c>
      <c r="AB11" s="289">
        <f t="shared" si="0"/>
        <v>423</v>
      </c>
      <c r="AC11" s="296"/>
      <c r="AD11" s="380">
        <v>307</v>
      </c>
      <c r="AE11" s="380">
        <v>98</v>
      </c>
      <c r="AF11" s="380">
        <v>988</v>
      </c>
      <c r="AG11" s="380">
        <v>0</v>
      </c>
      <c r="AH11" s="380">
        <v>0</v>
      </c>
      <c r="AI11" s="296"/>
      <c r="AJ11" s="289">
        <f t="shared" si="7"/>
        <v>1393</v>
      </c>
      <c r="AK11" s="289">
        <f t="shared" si="8"/>
        <v>0</v>
      </c>
      <c r="AL11" s="289">
        <f t="shared" si="9"/>
        <v>1393</v>
      </c>
      <c r="AM11" s="296"/>
      <c r="AN11" s="314" t="s">
        <v>40</v>
      </c>
      <c r="AO11" s="314" t="s">
        <v>54</v>
      </c>
      <c r="AP11" s="289">
        <f t="shared" si="10"/>
        <v>970</v>
      </c>
      <c r="AQ11" s="380">
        <v>307</v>
      </c>
      <c r="AR11" s="380">
        <v>0</v>
      </c>
      <c r="AS11" s="380">
        <v>663</v>
      </c>
      <c r="AT11" s="380">
        <v>0</v>
      </c>
      <c r="AU11" s="380">
        <v>0</v>
      </c>
      <c r="AV11" s="296"/>
      <c r="AW11" s="289">
        <f t="shared" si="17"/>
        <v>423</v>
      </c>
      <c r="AX11" s="289">
        <f t="shared" si="11"/>
        <v>0</v>
      </c>
      <c r="AY11" s="289">
        <f t="shared" si="12"/>
        <v>98</v>
      </c>
      <c r="AZ11" s="289">
        <f t="shared" si="13"/>
        <v>325</v>
      </c>
      <c r="BA11" s="289">
        <f t="shared" si="14"/>
        <v>0</v>
      </c>
      <c r="BB11" s="289">
        <f t="shared" si="15"/>
        <v>0</v>
      </c>
    </row>
    <row r="12" spans="1:54" ht="12.75">
      <c r="A12" s="309" t="s">
        <v>42</v>
      </c>
      <c r="B12" s="309" t="s">
        <v>417</v>
      </c>
      <c r="C12" s="314">
        <v>506</v>
      </c>
      <c r="D12" s="314">
        <v>51</v>
      </c>
      <c r="E12" s="289">
        <f t="shared" si="1"/>
        <v>557</v>
      </c>
      <c r="F12" s="314">
        <v>282</v>
      </c>
      <c r="G12" s="314">
        <v>0</v>
      </c>
      <c r="H12" s="314">
        <v>196</v>
      </c>
      <c r="I12" s="314">
        <v>0</v>
      </c>
      <c r="J12" s="314">
        <v>0</v>
      </c>
      <c r="K12" s="314">
        <v>0</v>
      </c>
      <c r="L12" s="308">
        <f t="shared" si="2"/>
        <v>478</v>
      </c>
      <c r="M12" s="289">
        <f t="shared" si="3"/>
        <v>1035</v>
      </c>
      <c r="N12" s="314">
        <v>0</v>
      </c>
      <c r="O12" s="289">
        <f t="shared" si="4"/>
        <v>1035</v>
      </c>
      <c r="P12" s="380">
        <v>0</v>
      </c>
      <c r="Q12" s="314">
        <v>0</v>
      </c>
      <c r="R12" s="289">
        <f>'elsz.'!AD12</f>
        <v>0</v>
      </c>
      <c r="S12" s="289">
        <f t="shared" si="5"/>
        <v>1035</v>
      </c>
      <c r="T12" s="296"/>
      <c r="U12" s="380">
        <v>0</v>
      </c>
      <c r="V12" s="289">
        <f t="shared" si="16"/>
        <v>1035</v>
      </c>
      <c r="W12" s="314" t="s">
        <v>42</v>
      </c>
      <c r="X12" s="314" t="s">
        <v>276</v>
      </c>
      <c r="Y12" s="289">
        <f t="shared" si="6"/>
        <v>1035</v>
      </c>
      <c r="Z12" s="380">
        <v>0</v>
      </c>
      <c r="AA12" s="380">
        <v>0</v>
      </c>
      <c r="AB12" s="289">
        <f t="shared" si="0"/>
        <v>1035</v>
      </c>
      <c r="AC12" s="296"/>
      <c r="AD12" s="380">
        <v>44</v>
      </c>
      <c r="AE12" s="380">
        <v>14</v>
      </c>
      <c r="AF12" s="380">
        <v>963</v>
      </c>
      <c r="AG12" s="380">
        <v>0</v>
      </c>
      <c r="AH12" s="380">
        <v>14</v>
      </c>
      <c r="AI12" s="296"/>
      <c r="AJ12" s="289">
        <f t="shared" si="7"/>
        <v>1021</v>
      </c>
      <c r="AK12" s="289">
        <f t="shared" si="8"/>
        <v>14</v>
      </c>
      <c r="AL12" s="289">
        <f t="shared" si="9"/>
        <v>1035</v>
      </c>
      <c r="AM12" s="296"/>
      <c r="AN12" s="314" t="s">
        <v>42</v>
      </c>
      <c r="AO12" s="314" t="s">
        <v>276</v>
      </c>
      <c r="AP12" s="289">
        <f t="shared" si="10"/>
        <v>0</v>
      </c>
      <c r="AQ12" s="380">
        <v>0</v>
      </c>
      <c r="AR12" s="380">
        <v>0</v>
      </c>
      <c r="AS12" s="380">
        <v>0</v>
      </c>
      <c r="AT12" s="380">
        <v>0</v>
      </c>
      <c r="AU12" s="380">
        <v>0</v>
      </c>
      <c r="AV12" s="296"/>
      <c r="AW12" s="289">
        <f t="shared" si="17"/>
        <v>1035</v>
      </c>
      <c r="AX12" s="289">
        <f t="shared" si="11"/>
        <v>44</v>
      </c>
      <c r="AY12" s="289">
        <f t="shared" si="12"/>
        <v>14</v>
      </c>
      <c r="AZ12" s="289">
        <f t="shared" si="13"/>
        <v>963</v>
      </c>
      <c r="BA12" s="289">
        <f t="shared" si="14"/>
        <v>0</v>
      </c>
      <c r="BB12" s="289">
        <f t="shared" si="15"/>
        <v>14</v>
      </c>
    </row>
    <row r="13" spans="1:54" ht="12.75">
      <c r="A13" s="30" t="s">
        <v>55</v>
      </c>
      <c r="B13" s="30" t="s">
        <v>246</v>
      </c>
      <c r="C13" s="51">
        <v>5199</v>
      </c>
      <c r="D13" s="51">
        <v>279</v>
      </c>
      <c r="E13" s="53">
        <f t="shared" si="1"/>
        <v>5478</v>
      </c>
      <c r="F13" s="51">
        <v>473</v>
      </c>
      <c r="G13" s="51">
        <v>0</v>
      </c>
      <c r="H13" s="51">
        <v>2050</v>
      </c>
      <c r="I13" s="51">
        <v>0</v>
      </c>
      <c r="J13" s="51">
        <v>84</v>
      </c>
      <c r="K13" s="51">
        <v>9306</v>
      </c>
      <c r="L13" s="20">
        <f t="shared" si="2"/>
        <v>-6699</v>
      </c>
      <c r="M13" s="53">
        <f t="shared" si="3"/>
        <v>-1221</v>
      </c>
      <c r="N13" s="51">
        <v>0</v>
      </c>
      <c r="O13" s="53">
        <f t="shared" si="4"/>
        <v>-1221</v>
      </c>
      <c r="P13" s="242">
        <v>43528</v>
      </c>
      <c r="Q13" s="51">
        <v>0</v>
      </c>
      <c r="R13" s="53">
        <f>'elsz.'!AD13</f>
        <v>-17</v>
      </c>
      <c r="S13" s="53">
        <f t="shared" si="5"/>
        <v>42290</v>
      </c>
      <c r="U13" s="242">
        <v>0</v>
      </c>
      <c r="V13" s="53">
        <f t="shared" si="16"/>
        <v>42290</v>
      </c>
      <c r="W13" s="51" t="s">
        <v>55</v>
      </c>
      <c r="X13" s="51" t="s">
        <v>56</v>
      </c>
      <c r="Y13" s="53">
        <f t="shared" si="6"/>
        <v>42290</v>
      </c>
      <c r="Z13" s="242">
        <v>0</v>
      </c>
      <c r="AA13" s="242">
        <v>7448</v>
      </c>
      <c r="AB13" s="53">
        <f t="shared" si="0"/>
        <v>34842</v>
      </c>
      <c r="AD13" s="242">
        <v>13768</v>
      </c>
      <c r="AE13" s="242">
        <v>4406</v>
      </c>
      <c r="AF13" s="242">
        <v>22839</v>
      </c>
      <c r="AG13" s="242">
        <v>30</v>
      </c>
      <c r="AH13" s="242">
        <v>1247</v>
      </c>
      <c r="AJ13" s="53">
        <f t="shared" si="7"/>
        <v>41013</v>
      </c>
      <c r="AK13" s="53">
        <f t="shared" si="8"/>
        <v>1277</v>
      </c>
      <c r="AL13" s="53">
        <f t="shared" si="9"/>
        <v>42290</v>
      </c>
      <c r="AN13" s="51" t="s">
        <v>55</v>
      </c>
      <c r="AO13" s="51" t="s">
        <v>56</v>
      </c>
      <c r="AP13" s="53">
        <f t="shared" si="10"/>
        <v>7448</v>
      </c>
      <c r="AQ13" s="242">
        <v>376</v>
      </c>
      <c r="AR13" s="242">
        <v>0</v>
      </c>
      <c r="AS13" s="242">
        <v>7072</v>
      </c>
      <c r="AT13" s="242">
        <v>0</v>
      </c>
      <c r="AU13" s="242">
        <v>0</v>
      </c>
      <c r="AW13" s="53">
        <f t="shared" si="17"/>
        <v>34842</v>
      </c>
      <c r="AX13" s="53">
        <f t="shared" si="11"/>
        <v>13392</v>
      </c>
      <c r="AY13" s="53">
        <f t="shared" si="12"/>
        <v>4406</v>
      </c>
      <c r="AZ13" s="53">
        <f t="shared" si="13"/>
        <v>15767</v>
      </c>
      <c r="BA13" s="53">
        <f t="shared" si="14"/>
        <v>30</v>
      </c>
      <c r="BB13" s="53">
        <f t="shared" si="15"/>
        <v>1247</v>
      </c>
    </row>
    <row r="14" spans="1:54" ht="12.75">
      <c r="A14" s="277" t="s">
        <v>45</v>
      </c>
      <c r="B14" s="288" t="s">
        <v>57</v>
      </c>
      <c r="C14" s="286">
        <v>0</v>
      </c>
      <c r="D14" s="286">
        <v>1</v>
      </c>
      <c r="E14" s="278">
        <f t="shared" si="1"/>
        <v>1</v>
      </c>
      <c r="F14" s="286">
        <v>14</v>
      </c>
      <c r="G14" s="286">
        <v>0</v>
      </c>
      <c r="H14" s="286">
        <v>479</v>
      </c>
      <c r="I14" s="286">
        <v>0</v>
      </c>
      <c r="J14" s="286">
        <v>0</v>
      </c>
      <c r="K14" s="286">
        <v>153</v>
      </c>
      <c r="L14" s="329">
        <f t="shared" si="2"/>
        <v>340</v>
      </c>
      <c r="M14" s="278">
        <f t="shared" si="3"/>
        <v>341</v>
      </c>
      <c r="N14" s="286">
        <v>0</v>
      </c>
      <c r="O14" s="278">
        <f t="shared" si="4"/>
        <v>341</v>
      </c>
      <c r="P14" s="381">
        <v>2217</v>
      </c>
      <c r="Q14" s="286">
        <v>0</v>
      </c>
      <c r="R14" s="278">
        <f>'elsz.'!AD14</f>
        <v>-283</v>
      </c>
      <c r="S14" s="278">
        <f t="shared" si="5"/>
        <v>2275</v>
      </c>
      <c r="T14" s="382"/>
      <c r="U14" s="381">
        <v>0</v>
      </c>
      <c r="V14" s="278">
        <f t="shared" si="16"/>
        <v>2275</v>
      </c>
      <c r="W14" s="286" t="s">
        <v>45</v>
      </c>
      <c r="X14" s="286" t="s">
        <v>57</v>
      </c>
      <c r="Y14" s="278">
        <f t="shared" si="6"/>
        <v>2275</v>
      </c>
      <c r="Z14" s="381">
        <v>0</v>
      </c>
      <c r="AA14" s="381">
        <v>414</v>
      </c>
      <c r="AB14" s="278">
        <f t="shared" si="0"/>
        <v>1861</v>
      </c>
      <c r="AC14" s="382"/>
      <c r="AD14" s="381">
        <v>377</v>
      </c>
      <c r="AE14" s="381">
        <v>121</v>
      </c>
      <c r="AF14" s="381">
        <v>797</v>
      </c>
      <c r="AG14" s="381">
        <v>0</v>
      </c>
      <c r="AH14" s="381">
        <v>980</v>
      </c>
      <c r="AI14" s="382"/>
      <c r="AJ14" s="278">
        <f t="shared" si="7"/>
        <v>1295</v>
      </c>
      <c r="AK14" s="278">
        <f t="shared" si="8"/>
        <v>980</v>
      </c>
      <c r="AL14" s="278">
        <f t="shared" si="9"/>
        <v>2275</v>
      </c>
      <c r="AM14" s="382"/>
      <c r="AN14" s="286" t="s">
        <v>45</v>
      </c>
      <c r="AO14" s="286" t="s">
        <v>57</v>
      </c>
      <c r="AP14" s="278">
        <f t="shared" si="10"/>
        <v>414</v>
      </c>
      <c r="AQ14" s="381">
        <v>0</v>
      </c>
      <c r="AR14" s="381">
        <v>0</v>
      </c>
      <c r="AS14" s="381">
        <v>414</v>
      </c>
      <c r="AT14" s="381">
        <v>0</v>
      </c>
      <c r="AU14" s="381">
        <v>0</v>
      </c>
      <c r="AV14" s="382"/>
      <c r="AW14" s="278">
        <f t="shared" si="17"/>
        <v>1861</v>
      </c>
      <c r="AX14" s="278">
        <f t="shared" si="11"/>
        <v>377</v>
      </c>
      <c r="AY14" s="278">
        <f t="shared" si="12"/>
        <v>121</v>
      </c>
      <c r="AZ14" s="278">
        <f t="shared" si="13"/>
        <v>383</v>
      </c>
      <c r="BA14" s="278">
        <f t="shared" si="14"/>
        <v>0</v>
      </c>
      <c r="BB14" s="278">
        <f t="shared" si="15"/>
        <v>980</v>
      </c>
    </row>
    <row r="15" spans="1:54" ht="12.75">
      <c r="A15" s="277" t="s">
        <v>58</v>
      </c>
      <c r="B15" s="288" t="s">
        <v>59</v>
      </c>
      <c r="C15" s="286">
        <v>0</v>
      </c>
      <c r="D15" s="286">
        <v>0</v>
      </c>
      <c r="E15" s="278">
        <f t="shared" si="1"/>
        <v>0</v>
      </c>
      <c r="F15" s="286">
        <v>1369</v>
      </c>
      <c r="G15" s="286">
        <v>0</v>
      </c>
      <c r="H15" s="286">
        <v>0</v>
      </c>
      <c r="I15" s="286">
        <v>0</v>
      </c>
      <c r="J15" s="286">
        <v>0</v>
      </c>
      <c r="K15" s="286">
        <v>0</v>
      </c>
      <c r="L15" s="329">
        <f t="shared" si="2"/>
        <v>1369</v>
      </c>
      <c r="M15" s="278">
        <f t="shared" si="3"/>
        <v>1369</v>
      </c>
      <c r="N15" s="286">
        <v>0</v>
      </c>
      <c r="O15" s="278">
        <f t="shared" si="4"/>
        <v>1369</v>
      </c>
      <c r="P15" s="381">
        <v>5406</v>
      </c>
      <c r="Q15" s="286">
        <v>0</v>
      </c>
      <c r="R15" s="278">
        <f>'elsz.'!AD15</f>
        <v>-25</v>
      </c>
      <c r="S15" s="278">
        <f t="shared" si="5"/>
        <v>6750</v>
      </c>
      <c r="T15" s="382"/>
      <c r="U15" s="381">
        <v>0</v>
      </c>
      <c r="V15" s="278">
        <f t="shared" si="16"/>
        <v>6750</v>
      </c>
      <c r="W15" s="286" t="s">
        <v>58</v>
      </c>
      <c r="X15" s="286" t="s">
        <v>59</v>
      </c>
      <c r="Y15" s="278">
        <f t="shared" si="6"/>
        <v>6750</v>
      </c>
      <c r="Z15" s="381">
        <v>0</v>
      </c>
      <c r="AA15" s="381">
        <v>433</v>
      </c>
      <c r="AB15" s="278">
        <f t="shared" si="0"/>
        <v>6317</v>
      </c>
      <c r="AC15" s="382"/>
      <c r="AD15" s="381">
        <v>4962</v>
      </c>
      <c r="AE15" s="381">
        <v>1588</v>
      </c>
      <c r="AF15" s="381">
        <v>200</v>
      </c>
      <c r="AG15" s="381">
        <v>0</v>
      </c>
      <c r="AH15" s="381">
        <v>0</v>
      </c>
      <c r="AI15" s="382"/>
      <c r="AJ15" s="278">
        <f t="shared" si="7"/>
        <v>6750</v>
      </c>
      <c r="AK15" s="278">
        <f t="shared" si="8"/>
        <v>0</v>
      </c>
      <c r="AL15" s="278">
        <f t="shared" si="9"/>
        <v>6750</v>
      </c>
      <c r="AM15" s="382"/>
      <c r="AN15" s="286" t="s">
        <v>58</v>
      </c>
      <c r="AO15" s="286" t="s">
        <v>59</v>
      </c>
      <c r="AP15" s="278">
        <f t="shared" si="10"/>
        <v>433</v>
      </c>
      <c r="AQ15" s="381">
        <v>233</v>
      </c>
      <c r="AR15" s="381">
        <v>0</v>
      </c>
      <c r="AS15" s="381">
        <v>200</v>
      </c>
      <c r="AT15" s="381">
        <v>0</v>
      </c>
      <c r="AU15" s="381">
        <v>0</v>
      </c>
      <c r="AV15" s="382"/>
      <c r="AW15" s="278">
        <f t="shared" si="17"/>
        <v>6317</v>
      </c>
      <c r="AX15" s="278">
        <f t="shared" si="11"/>
        <v>4729</v>
      </c>
      <c r="AY15" s="278">
        <f t="shared" si="12"/>
        <v>1588</v>
      </c>
      <c r="AZ15" s="278">
        <f t="shared" si="13"/>
        <v>0</v>
      </c>
      <c r="BA15" s="278">
        <f t="shared" si="14"/>
        <v>0</v>
      </c>
      <c r="BB15" s="278">
        <f t="shared" si="15"/>
        <v>0</v>
      </c>
    </row>
    <row r="16" spans="1:54" ht="12.75">
      <c r="A16" s="277" t="s">
        <v>60</v>
      </c>
      <c r="B16" s="288" t="s">
        <v>61</v>
      </c>
      <c r="C16" s="286">
        <v>168</v>
      </c>
      <c r="D16" s="286">
        <v>0</v>
      </c>
      <c r="E16" s="278">
        <f t="shared" si="1"/>
        <v>168</v>
      </c>
      <c r="F16" s="286">
        <v>13</v>
      </c>
      <c r="G16" s="286">
        <v>0</v>
      </c>
      <c r="H16" s="286">
        <v>1705</v>
      </c>
      <c r="I16" s="286">
        <v>0</v>
      </c>
      <c r="J16" s="286">
        <v>46</v>
      </c>
      <c r="K16" s="286">
        <v>0</v>
      </c>
      <c r="L16" s="329">
        <f t="shared" si="2"/>
        <v>1764</v>
      </c>
      <c r="M16" s="278">
        <f t="shared" si="3"/>
        <v>1932</v>
      </c>
      <c r="N16" s="286">
        <v>0</v>
      </c>
      <c r="O16" s="278">
        <f t="shared" si="4"/>
        <v>1932</v>
      </c>
      <c r="P16" s="381">
        <v>1285</v>
      </c>
      <c r="Q16" s="286">
        <v>0</v>
      </c>
      <c r="R16" s="278">
        <f>'elsz.'!AD16</f>
        <v>-1359</v>
      </c>
      <c r="S16" s="278">
        <f t="shared" si="5"/>
        <v>1858</v>
      </c>
      <c r="T16" s="382"/>
      <c r="U16" s="381">
        <v>0</v>
      </c>
      <c r="V16" s="278">
        <f t="shared" si="16"/>
        <v>1858</v>
      </c>
      <c r="W16" s="286" t="s">
        <v>60</v>
      </c>
      <c r="X16" s="286" t="s">
        <v>61</v>
      </c>
      <c r="Y16" s="278">
        <f t="shared" si="6"/>
        <v>1858</v>
      </c>
      <c r="Z16" s="381">
        <v>0</v>
      </c>
      <c r="AA16" s="381">
        <v>1858</v>
      </c>
      <c r="AB16" s="278">
        <f t="shared" si="0"/>
        <v>0</v>
      </c>
      <c r="AC16" s="382"/>
      <c r="AD16" s="381">
        <v>0</v>
      </c>
      <c r="AE16" s="381">
        <v>0</v>
      </c>
      <c r="AF16" s="381">
        <v>1858</v>
      </c>
      <c r="AG16" s="381">
        <v>0</v>
      </c>
      <c r="AH16" s="381">
        <v>0</v>
      </c>
      <c r="AI16" s="382"/>
      <c r="AJ16" s="278">
        <f t="shared" si="7"/>
        <v>1858</v>
      </c>
      <c r="AK16" s="278">
        <f t="shared" si="8"/>
        <v>0</v>
      </c>
      <c r="AL16" s="278">
        <f t="shared" si="9"/>
        <v>1858</v>
      </c>
      <c r="AM16" s="382"/>
      <c r="AN16" s="286" t="s">
        <v>60</v>
      </c>
      <c r="AO16" s="286" t="s">
        <v>61</v>
      </c>
      <c r="AP16" s="278">
        <f t="shared" si="10"/>
        <v>1858</v>
      </c>
      <c r="AQ16" s="381">
        <v>0</v>
      </c>
      <c r="AR16" s="381">
        <v>0</v>
      </c>
      <c r="AS16" s="381">
        <v>1858</v>
      </c>
      <c r="AT16" s="381">
        <v>0</v>
      </c>
      <c r="AU16" s="381">
        <v>0</v>
      </c>
      <c r="AV16" s="382"/>
      <c r="AW16" s="278">
        <f t="shared" si="17"/>
        <v>0</v>
      </c>
      <c r="AX16" s="278">
        <f t="shared" si="11"/>
        <v>0</v>
      </c>
      <c r="AY16" s="278">
        <f t="shared" si="12"/>
        <v>0</v>
      </c>
      <c r="AZ16" s="278">
        <f t="shared" si="13"/>
        <v>0</v>
      </c>
      <c r="BA16" s="278">
        <f t="shared" si="14"/>
        <v>0</v>
      </c>
      <c r="BB16" s="278">
        <f t="shared" si="15"/>
        <v>0</v>
      </c>
    </row>
    <row r="17" spans="1:54" ht="12.75">
      <c r="A17" s="277" t="s">
        <v>62</v>
      </c>
      <c r="B17" s="288" t="s">
        <v>63</v>
      </c>
      <c r="C17" s="286">
        <v>570</v>
      </c>
      <c r="D17" s="286">
        <v>4</v>
      </c>
      <c r="E17" s="278">
        <f t="shared" si="1"/>
        <v>574</v>
      </c>
      <c r="F17" s="286">
        <v>0</v>
      </c>
      <c r="G17" s="286">
        <v>0</v>
      </c>
      <c r="H17" s="286">
        <v>421</v>
      </c>
      <c r="I17" s="286">
        <v>0</v>
      </c>
      <c r="J17" s="286">
        <v>0</v>
      </c>
      <c r="K17" s="286">
        <v>823</v>
      </c>
      <c r="L17" s="329">
        <f t="shared" si="2"/>
        <v>-402</v>
      </c>
      <c r="M17" s="278">
        <f t="shared" si="3"/>
        <v>172</v>
      </c>
      <c r="N17" s="286">
        <v>0</v>
      </c>
      <c r="O17" s="278">
        <f t="shared" si="4"/>
        <v>172</v>
      </c>
      <c r="P17" s="381">
        <v>1360</v>
      </c>
      <c r="Q17" s="286">
        <v>0</v>
      </c>
      <c r="R17" s="278">
        <f>'elsz.'!AD17</f>
        <v>-419</v>
      </c>
      <c r="S17" s="278">
        <f t="shared" si="5"/>
        <v>1113</v>
      </c>
      <c r="T17" s="382"/>
      <c r="U17" s="381">
        <v>0</v>
      </c>
      <c r="V17" s="278">
        <f t="shared" si="16"/>
        <v>1113</v>
      </c>
      <c r="W17" s="286" t="s">
        <v>62</v>
      </c>
      <c r="X17" s="286" t="s">
        <v>63</v>
      </c>
      <c r="Y17" s="278">
        <f t="shared" si="6"/>
        <v>1113</v>
      </c>
      <c r="Z17" s="381">
        <v>0</v>
      </c>
      <c r="AA17" s="381">
        <v>997</v>
      </c>
      <c r="AB17" s="278">
        <f t="shared" si="0"/>
        <v>116</v>
      </c>
      <c r="AC17" s="382"/>
      <c r="AD17" s="381">
        <v>187</v>
      </c>
      <c r="AE17" s="381">
        <v>59</v>
      </c>
      <c r="AF17" s="381">
        <v>867</v>
      </c>
      <c r="AG17" s="381">
        <v>0</v>
      </c>
      <c r="AH17" s="381">
        <v>0</v>
      </c>
      <c r="AI17" s="382"/>
      <c r="AJ17" s="278">
        <f t="shared" si="7"/>
        <v>1113</v>
      </c>
      <c r="AK17" s="278">
        <f t="shared" si="8"/>
        <v>0</v>
      </c>
      <c r="AL17" s="278">
        <f t="shared" si="9"/>
        <v>1113</v>
      </c>
      <c r="AM17" s="382"/>
      <c r="AN17" s="286" t="s">
        <v>62</v>
      </c>
      <c r="AO17" s="286" t="s">
        <v>63</v>
      </c>
      <c r="AP17" s="278">
        <f t="shared" si="10"/>
        <v>997</v>
      </c>
      <c r="AQ17" s="381">
        <v>130</v>
      </c>
      <c r="AR17" s="381">
        <v>0</v>
      </c>
      <c r="AS17" s="381">
        <v>867</v>
      </c>
      <c r="AT17" s="381">
        <v>0</v>
      </c>
      <c r="AU17" s="381">
        <v>0</v>
      </c>
      <c r="AV17" s="382"/>
      <c r="AW17" s="278">
        <f t="shared" si="17"/>
        <v>116</v>
      </c>
      <c r="AX17" s="278">
        <f t="shared" si="11"/>
        <v>57</v>
      </c>
      <c r="AY17" s="278">
        <f t="shared" si="12"/>
        <v>59</v>
      </c>
      <c r="AZ17" s="278">
        <f t="shared" si="13"/>
        <v>0</v>
      </c>
      <c r="BA17" s="278">
        <f t="shared" si="14"/>
        <v>0</v>
      </c>
      <c r="BB17" s="278">
        <f t="shared" si="15"/>
        <v>0</v>
      </c>
    </row>
    <row r="18" spans="1:54" ht="12.75">
      <c r="A18" s="277" t="s">
        <v>64</v>
      </c>
      <c r="B18" s="288" t="s">
        <v>65</v>
      </c>
      <c r="C18" s="286">
        <v>1</v>
      </c>
      <c r="D18" s="286">
        <v>46</v>
      </c>
      <c r="E18" s="278">
        <f t="shared" si="1"/>
        <v>47</v>
      </c>
      <c r="F18" s="286">
        <v>0</v>
      </c>
      <c r="G18" s="286">
        <v>0</v>
      </c>
      <c r="H18" s="286">
        <v>0</v>
      </c>
      <c r="I18" s="286">
        <v>287</v>
      </c>
      <c r="J18" s="286">
        <v>0</v>
      </c>
      <c r="K18" s="286">
        <v>0</v>
      </c>
      <c r="L18" s="329">
        <f t="shared" si="2"/>
        <v>-287</v>
      </c>
      <c r="M18" s="278">
        <f t="shared" si="3"/>
        <v>-240</v>
      </c>
      <c r="N18" s="286">
        <v>0</v>
      </c>
      <c r="O18" s="278">
        <f t="shared" si="4"/>
        <v>-240</v>
      </c>
      <c r="P18" s="381">
        <v>1412</v>
      </c>
      <c r="Q18" s="286">
        <v>0</v>
      </c>
      <c r="R18" s="278">
        <f>'elsz.'!AD18</f>
        <v>-1041</v>
      </c>
      <c r="S18" s="278">
        <f t="shared" si="5"/>
        <v>131</v>
      </c>
      <c r="T18" s="382"/>
      <c r="U18" s="381">
        <v>0</v>
      </c>
      <c r="V18" s="278">
        <f t="shared" si="16"/>
        <v>131</v>
      </c>
      <c r="W18" s="286" t="s">
        <v>64</v>
      </c>
      <c r="X18" s="286" t="s">
        <v>65</v>
      </c>
      <c r="Y18" s="278">
        <f t="shared" si="6"/>
        <v>131</v>
      </c>
      <c r="Z18" s="381">
        <v>0</v>
      </c>
      <c r="AA18" s="381">
        <v>50</v>
      </c>
      <c r="AB18" s="278">
        <f t="shared" si="0"/>
        <v>81</v>
      </c>
      <c r="AC18" s="382"/>
      <c r="AD18" s="381">
        <v>61</v>
      </c>
      <c r="AE18" s="381">
        <v>20</v>
      </c>
      <c r="AF18" s="381">
        <v>50</v>
      </c>
      <c r="AG18" s="381">
        <v>0</v>
      </c>
      <c r="AH18" s="381">
        <v>0</v>
      </c>
      <c r="AI18" s="382"/>
      <c r="AJ18" s="278">
        <f t="shared" si="7"/>
        <v>131</v>
      </c>
      <c r="AK18" s="278">
        <f t="shared" si="8"/>
        <v>0</v>
      </c>
      <c r="AL18" s="278">
        <f t="shared" si="9"/>
        <v>131</v>
      </c>
      <c r="AM18" s="382"/>
      <c r="AN18" s="286" t="s">
        <v>64</v>
      </c>
      <c r="AO18" s="286" t="s">
        <v>65</v>
      </c>
      <c r="AP18" s="278">
        <f t="shared" si="10"/>
        <v>50</v>
      </c>
      <c r="AQ18" s="381">
        <v>0</v>
      </c>
      <c r="AR18" s="381">
        <v>0</v>
      </c>
      <c r="AS18" s="381">
        <v>50</v>
      </c>
      <c r="AT18" s="381">
        <v>0</v>
      </c>
      <c r="AU18" s="381">
        <v>0</v>
      </c>
      <c r="AV18" s="382"/>
      <c r="AW18" s="278">
        <f t="shared" si="17"/>
        <v>81</v>
      </c>
      <c r="AX18" s="278">
        <f t="shared" si="11"/>
        <v>61</v>
      </c>
      <c r="AY18" s="278">
        <f t="shared" si="12"/>
        <v>20</v>
      </c>
      <c r="AZ18" s="278">
        <f t="shared" si="13"/>
        <v>0</v>
      </c>
      <c r="BA18" s="278">
        <f t="shared" si="14"/>
        <v>0</v>
      </c>
      <c r="BB18" s="278">
        <f t="shared" si="15"/>
        <v>0</v>
      </c>
    </row>
    <row r="19" spans="1:54" ht="12.75">
      <c r="A19" s="277" t="s">
        <v>66</v>
      </c>
      <c r="B19" s="288" t="s">
        <v>67</v>
      </c>
      <c r="C19" s="286">
        <v>0</v>
      </c>
      <c r="D19" s="286">
        <v>19</v>
      </c>
      <c r="E19" s="278">
        <f t="shared" si="1"/>
        <v>19</v>
      </c>
      <c r="F19" s="286">
        <v>0</v>
      </c>
      <c r="G19" s="286">
        <v>0</v>
      </c>
      <c r="H19" s="286">
        <v>0</v>
      </c>
      <c r="I19" s="286">
        <v>18</v>
      </c>
      <c r="J19" s="286">
        <v>0</v>
      </c>
      <c r="K19" s="286">
        <v>0</v>
      </c>
      <c r="L19" s="329">
        <f t="shared" si="2"/>
        <v>-18</v>
      </c>
      <c r="M19" s="278">
        <f t="shared" si="3"/>
        <v>1</v>
      </c>
      <c r="N19" s="286">
        <v>0</v>
      </c>
      <c r="O19" s="278">
        <f t="shared" si="4"/>
        <v>1</v>
      </c>
      <c r="P19" s="381">
        <v>1100</v>
      </c>
      <c r="Q19" s="286">
        <v>0</v>
      </c>
      <c r="R19" s="278">
        <f>'elsz.'!AD19</f>
        <v>279</v>
      </c>
      <c r="S19" s="278">
        <f t="shared" si="5"/>
        <v>1380</v>
      </c>
      <c r="T19" s="382"/>
      <c r="U19" s="381">
        <v>0</v>
      </c>
      <c r="V19" s="278">
        <f t="shared" si="16"/>
        <v>1380</v>
      </c>
      <c r="W19" s="286" t="s">
        <v>66</v>
      </c>
      <c r="X19" s="286" t="s">
        <v>67</v>
      </c>
      <c r="Y19" s="278">
        <f t="shared" si="6"/>
        <v>1380</v>
      </c>
      <c r="Z19" s="381">
        <v>0</v>
      </c>
      <c r="AA19" s="381">
        <v>1198</v>
      </c>
      <c r="AB19" s="278">
        <f t="shared" si="0"/>
        <v>182</v>
      </c>
      <c r="AC19" s="382"/>
      <c r="AD19" s="381">
        <v>138</v>
      </c>
      <c r="AE19" s="381">
        <v>44</v>
      </c>
      <c r="AF19" s="381">
        <v>1198</v>
      </c>
      <c r="AG19" s="381">
        <v>0</v>
      </c>
      <c r="AH19" s="381">
        <v>0</v>
      </c>
      <c r="AI19" s="382"/>
      <c r="AJ19" s="278">
        <f t="shared" si="7"/>
        <v>1380</v>
      </c>
      <c r="AK19" s="278">
        <f t="shared" si="8"/>
        <v>0</v>
      </c>
      <c r="AL19" s="278">
        <f t="shared" si="9"/>
        <v>1380</v>
      </c>
      <c r="AM19" s="382"/>
      <c r="AN19" s="286" t="s">
        <v>66</v>
      </c>
      <c r="AO19" s="286" t="s">
        <v>67</v>
      </c>
      <c r="AP19" s="278">
        <f t="shared" si="10"/>
        <v>1198</v>
      </c>
      <c r="AQ19" s="381">
        <v>0</v>
      </c>
      <c r="AR19" s="381">
        <v>0</v>
      </c>
      <c r="AS19" s="381">
        <v>1198</v>
      </c>
      <c r="AT19" s="381">
        <v>0</v>
      </c>
      <c r="AU19" s="381">
        <v>0</v>
      </c>
      <c r="AV19" s="382"/>
      <c r="AW19" s="278">
        <f t="shared" si="17"/>
        <v>182</v>
      </c>
      <c r="AX19" s="278">
        <f t="shared" si="11"/>
        <v>138</v>
      </c>
      <c r="AY19" s="278">
        <f t="shared" si="12"/>
        <v>44</v>
      </c>
      <c r="AZ19" s="278">
        <f t="shared" si="13"/>
        <v>0</v>
      </c>
      <c r="BA19" s="278">
        <f t="shared" si="14"/>
        <v>0</v>
      </c>
      <c r="BB19" s="278">
        <f t="shared" si="15"/>
        <v>0</v>
      </c>
    </row>
    <row r="20" spans="1:54" ht="12.75">
      <c r="A20" s="277" t="s">
        <v>68</v>
      </c>
      <c r="B20" s="288" t="s">
        <v>69</v>
      </c>
      <c r="C20" s="286">
        <v>0</v>
      </c>
      <c r="D20" s="286">
        <v>97</v>
      </c>
      <c r="E20" s="278">
        <f t="shared" si="1"/>
        <v>97</v>
      </c>
      <c r="F20" s="286">
        <v>0</v>
      </c>
      <c r="G20" s="286">
        <v>0</v>
      </c>
      <c r="H20" s="286">
        <v>432</v>
      </c>
      <c r="I20" s="286">
        <v>63</v>
      </c>
      <c r="J20" s="286">
        <v>5</v>
      </c>
      <c r="K20" s="286">
        <v>0</v>
      </c>
      <c r="L20" s="329">
        <f t="shared" si="2"/>
        <v>374</v>
      </c>
      <c r="M20" s="278">
        <f t="shared" si="3"/>
        <v>471</v>
      </c>
      <c r="N20" s="286">
        <v>0</v>
      </c>
      <c r="O20" s="278">
        <f t="shared" si="4"/>
        <v>471</v>
      </c>
      <c r="P20" s="381">
        <v>1941</v>
      </c>
      <c r="Q20" s="286">
        <v>0</v>
      </c>
      <c r="R20" s="278">
        <f>'elsz.'!AD20</f>
        <v>-123</v>
      </c>
      <c r="S20" s="278">
        <f t="shared" si="5"/>
        <v>2289</v>
      </c>
      <c r="T20" s="382"/>
      <c r="U20" s="381">
        <v>0</v>
      </c>
      <c r="V20" s="278">
        <f t="shared" si="16"/>
        <v>2289</v>
      </c>
      <c r="W20" s="286" t="s">
        <v>68</v>
      </c>
      <c r="X20" s="286" t="s">
        <v>69</v>
      </c>
      <c r="Y20" s="278">
        <f t="shared" si="6"/>
        <v>2289</v>
      </c>
      <c r="Z20" s="381">
        <v>0</v>
      </c>
      <c r="AA20" s="381">
        <v>585</v>
      </c>
      <c r="AB20" s="278">
        <f t="shared" si="0"/>
        <v>1704</v>
      </c>
      <c r="AC20" s="382"/>
      <c r="AD20" s="381">
        <v>973</v>
      </c>
      <c r="AE20" s="381">
        <v>311</v>
      </c>
      <c r="AF20" s="381">
        <v>1005</v>
      </c>
      <c r="AG20" s="381">
        <v>0</v>
      </c>
      <c r="AH20" s="381">
        <v>0</v>
      </c>
      <c r="AI20" s="382"/>
      <c r="AJ20" s="278">
        <f t="shared" si="7"/>
        <v>2289</v>
      </c>
      <c r="AK20" s="278">
        <f t="shared" si="8"/>
        <v>0</v>
      </c>
      <c r="AL20" s="278">
        <f t="shared" si="9"/>
        <v>2289</v>
      </c>
      <c r="AM20" s="382"/>
      <c r="AN20" s="286" t="s">
        <v>68</v>
      </c>
      <c r="AO20" s="286" t="s">
        <v>69</v>
      </c>
      <c r="AP20" s="278">
        <f t="shared" si="10"/>
        <v>585</v>
      </c>
      <c r="AQ20" s="381">
        <v>0</v>
      </c>
      <c r="AR20" s="381">
        <v>0</v>
      </c>
      <c r="AS20" s="381">
        <v>585</v>
      </c>
      <c r="AT20" s="381">
        <v>0</v>
      </c>
      <c r="AU20" s="381">
        <v>0</v>
      </c>
      <c r="AV20" s="382"/>
      <c r="AW20" s="278">
        <f t="shared" si="17"/>
        <v>1704</v>
      </c>
      <c r="AX20" s="278">
        <f t="shared" si="11"/>
        <v>973</v>
      </c>
      <c r="AY20" s="278">
        <f t="shared" si="12"/>
        <v>311</v>
      </c>
      <c r="AZ20" s="278">
        <f t="shared" si="13"/>
        <v>420</v>
      </c>
      <c r="BA20" s="278">
        <f t="shared" si="14"/>
        <v>0</v>
      </c>
      <c r="BB20" s="278">
        <f t="shared" si="15"/>
        <v>0</v>
      </c>
    </row>
    <row r="21" spans="1:54" ht="12.75">
      <c r="A21" s="311" t="s">
        <v>70</v>
      </c>
      <c r="B21" s="288" t="s">
        <v>236</v>
      </c>
      <c r="C21" s="286">
        <v>107</v>
      </c>
      <c r="D21" s="286">
        <v>24</v>
      </c>
      <c r="E21" s="278">
        <f t="shared" si="1"/>
        <v>131</v>
      </c>
      <c r="F21" s="286">
        <v>0</v>
      </c>
      <c r="G21" s="286">
        <v>0</v>
      </c>
      <c r="H21" s="286">
        <v>26</v>
      </c>
      <c r="I21" s="286">
        <v>0</v>
      </c>
      <c r="J21" s="286">
        <v>0</v>
      </c>
      <c r="K21" s="286">
        <v>0</v>
      </c>
      <c r="L21" s="329">
        <f t="shared" si="2"/>
        <v>26</v>
      </c>
      <c r="M21" s="278">
        <f t="shared" si="3"/>
        <v>157</v>
      </c>
      <c r="N21" s="286">
        <v>0</v>
      </c>
      <c r="O21" s="278">
        <f t="shared" si="4"/>
        <v>157</v>
      </c>
      <c r="P21" s="381">
        <v>118</v>
      </c>
      <c r="Q21" s="286">
        <v>0</v>
      </c>
      <c r="R21" s="278">
        <f>'elsz.'!AD21</f>
        <v>-66</v>
      </c>
      <c r="S21" s="278">
        <f t="shared" si="5"/>
        <v>209</v>
      </c>
      <c r="T21" s="382"/>
      <c r="U21" s="381">
        <v>0</v>
      </c>
      <c r="V21" s="278">
        <f t="shared" si="16"/>
        <v>209</v>
      </c>
      <c r="W21" s="383" t="s">
        <v>70</v>
      </c>
      <c r="X21" s="286" t="s">
        <v>71</v>
      </c>
      <c r="Y21" s="278">
        <f t="shared" si="6"/>
        <v>209</v>
      </c>
      <c r="Z21" s="381">
        <v>0</v>
      </c>
      <c r="AA21" s="381">
        <v>209</v>
      </c>
      <c r="AB21" s="278">
        <f t="shared" si="0"/>
        <v>0</v>
      </c>
      <c r="AC21" s="382"/>
      <c r="AD21" s="381">
        <v>116</v>
      </c>
      <c r="AE21" s="381">
        <v>34</v>
      </c>
      <c r="AF21" s="381">
        <v>59</v>
      </c>
      <c r="AG21" s="381">
        <v>0</v>
      </c>
      <c r="AH21" s="381">
        <v>0</v>
      </c>
      <c r="AI21" s="382"/>
      <c r="AJ21" s="278">
        <f t="shared" si="7"/>
        <v>209</v>
      </c>
      <c r="AK21" s="278">
        <f t="shared" si="8"/>
        <v>0</v>
      </c>
      <c r="AL21" s="278">
        <f t="shared" si="9"/>
        <v>209</v>
      </c>
      <c r="AM21" s="382"/>
      <c r="AN21" s="383" t="s">
        <v>70</v>
      </c>
      <c r="AO21" s="286" t="s">
        <v>71</v>
      </c>
      <c r="AP21" s="278">
        <f t="shared" si="10"/>
        <v>209</v>
      </c>
      <c r="AQ21" s="381">
        <v>116</v>
      </c>
      <c r="AR21" s="381">
        <v>34</v>
      </c>
      <c r="AS21" s="381">
        <v>59</v>
      </c>
      <c r="AT21" s="381">
        <v>0</v>
      </c>
      <c r="AU21" s="381">
        <v>0</v>
      </c>
      <c r="AV21" s="382"/>
      <c r="AW21" s="278">
        <f t="shared" si="17"/>
        <v>0</v>
      </c>
      <c r="AX21" s="278">
        <f t="shared" si="11"/>
        <v>0</v>
      </c>
      <c r="AY21" s="278">
        <f t="shared" si="12"/>
        <v>0</v>
      </c>
      <c r="AZ21" s="278">
        <f t="shared" si="13"/>
        <v>0</v>
      </c>
      <c r="BA21" s="278">
        <f t="shared" si="14"/>
        <v>0</v>
      </c>
      <c r="BB21" s="278">
        <f t="shared" si="15"/>
        <v>0</v>
      </c>
    </row>
    <row r="22" spans="1:54" ht="12.75">
      <c r="A22" s="311" t="s">
        <v>72</v>
      </c>
      <c r="B22" s="288" t="s">
        <v>73</v>
      </c>
      <c r="C22" s="286">
        <v>1</v>
      </c>
      <c r="D22" s="286">
        <v>23</v>
      </c>
      <c r="E22" s="278">
        <f t="shared" si="1"/>
        <v>24</v>
      </c>
      <c r="F22" s="286">
        <v>0</v>
      </c>
      <c r="G22" s="286">
        <v>0</v>
      </c>
      <c r="H22" s="286">
        <v>42</v>
      </c>
      <c r="I22" s="286">
        <v>145</v>
      </c>
      <c r="J22" s="286">
        <v>0</v>
      </c>
      <c r="K22" s="286">
        <v>0</v>
      </c>
      <c r="L22" s="329">
        <f t="shared" si="2"/>
        <v>-103</v>
      </c>
      <c r="M22" s="278">
        <f t="shared" si="3"/>
        <v>-79</v>
      </c>
      <c r="N22" s="286">
        <v>0</v>
      </c>
      <c r="O22" s="278">
        <f t="shared" si="4"/>
        <v>-79</v>
      </c>
      <c r="P22" s="381">
        <v>1248</v>
      </c>
      <c r="Q22" s="286">
        <v>0</v>
      </c>
      <c r="R22" s="278">
        <f>'elsz.'!AD22</f>
        <v>-659</v>
      </c>
      <c r="S22" s="278">
        <f t="shared" si="5"/>
        <v>510</v>
      </c>
      <c r="T22" s="382"/>
      <c r="U22" s="381">
        <v>0</v>
      </c>
      <c r="V22" s="278">
        <f t="shared" si="16"/>
        <v>510</v>
      </c>
      <c r="W22" s="383" t="s">
        <v>72</v>
      </c>
      <c r="X22" s="286" t="s">
        <v>73</v>
      </c>
      <c r="Y22" s="278">
        <f t="shared" si="6"/>
        <v>510</v>
      </c>
      <c r="Z22" s="381">
        <v>0</v>
      </c>
      <c r="AA22" s="381">
        <v>510</v>
      </c>
      <c r="AB22" s="278">
        <f t="shared" si="0"/>
        <v>0</v>
      </c>
      <c r="AC22" s="382"/>
      <c r="AD22" s="381">
        <v>227</v>
      </c>
      <c r="AE22" s="381">
        <v>73</v>
      </c>
      <c r="AF22" s="381">
        <v>210</v>
      </c>
      <c r="AG22" s="381">
        <v>0</v>
      </c>
      <c r="AH22" s="381">
        <v>0</v>
      </c>
      <c r="AI22" s="382"/>
      <c r="AJ22" s="278">
        <f t="shared" si="7"/>
        <v>510</v>
      </c>
      <c r="AK22" s="278">
        <f t="shared" si="8"/>
        <v>0</v>
      </c>
      <c r="AL22" s="278">
        <f t="shared" si="9"/>
        <v>510</v>
      </c>
      <c r="AM22" s="382"/>
      <c r="AN22" s="383" t="s">
        <v>72</v>
      </c>
      <c r="AO22" s="286" t="s">
        <v>73</v>
      </c>
      <c r="AP22" s="278">
        <f t="shared" si="10"/>
        <v>510</v>
      </c>
      <c r="AQ22" s="381">
        <v>227</v>
      </c>
      <c r="AR22" s="381">
        <v>73</v>
      </c>
      <c r="AS22" s="381">
        <v>210</v>
      </c>
      <c r="AT22" s="381">
        <v>0</v>
      </c>
      <c r="AU22" s="381">
        <v>0</v>
      </c>
      <c r="AV22" s="382"/>
      <c r="AW22" s="278">
        <f t="shared" si="17"/>
        <v>0</v>
      </c>
      <c r="AX22" s="278">
        <f t="shared" si="11"/>
        <v>0</v>
      </c>
      <c r="AY22" s="278">
        <f t="shared" si="12"/>
        <v>0</v>
      </c>
      <c r="AZ22" s="278">
        <f t="shared" si="13"/>
        <v>0</v>
      </c>
      <c r="BA22" s="278">
        <f t="shared" si="14"/>
        <v>0</v>
      </c>
      <c r="BB22" s="278">
        <f t="shared" si="15"/>
        <v>0</v>
      </c>
    </row>
    <row r="23" spans="1:54" ht="12.75">
      <c r="A23" s="311" t="s">
        <v>74</v>
      </c>
      <c r="B23" s="288" t="s">
        <v>75</v>
      </c>
      <c r="C23" s="286">
        <v>0</v>
      </c>
      <c r="D23" s="286">
        <v>22</v>
      </c>
      <c r="E23" s="278">
        <f t="shared" si="1"/>
        <v>22</v>
      </c>
      <c r="F23" s="286">
        <v>0</v>
      </c>
      <c r="G23" s="286">
        <v>0</v>
      </c>
      <c r="H23" s="286">
        <v>3214</v>
      </c>
      <c r="I23" s="286">
        <v>0</v>
      </c>
      <c r="J23" s="286">
        <v>0</v>
      </c>
      <c r="K23" s="286">
        <v>3016</v>
      </c>
      <c r="L23" s="329">
        <f t="shared" si="2"/>
        <v>198</v>
      </c>
      <c r="M23" s="278">
        <f t="shared" si="3"/>
        <v>220</v>
      </c>
      <c r="N23" s="286">
        <v>0</v>
      </c>
      <c r="O23" s="278">
        <f t="shared" si="4"/>
        <v>220</v>
      </c>
      <c r="P23" s="381">
        <v>1960</v>
      </c>
      <c r="Q23" s="286">
        <v>0</v>
      </c>
      <c r="R23" s="278">
        <f>'elsz.'!AD23</f>
        <v>170</v>
      </c>
      <c r="S23" s="278">
        <f t="shared" si="5"/>
        <v>2350</v>
      </c>
      <c r="T23" s="382"/>
      <c r="U23" s="381">
        <v>0</v>
      </c>
      <c r="V23" s="278">
        <f t="shared" si="16"/>
        <v>2350</v>
      </c>
      <c r="W23" s="383" t="s">
        <v>74</v>
      </c>
      <c r="X23" s="286" t="s">
        <v>75</v>
      </c>
      <c r="Y23" s="278">
        <f t="shared" si="6"/>
        <v>2350</v>
      </c>
      <c r="Z23" s="381">
        <v>0</v>
      </c>
      <c r="AA23" s="381">
        <v>539</v>
      </c>
      <c r="AB23" s="278">
        <f t="shared" si="0"/>
        <v>1811</v>
      </c>
      <c r="AC23" s="382"/>
      <c r="AD23" s="381">
        <v>617</v>
      </c>
      <c r="AE23" s="381">
        <v>197</v>
      </c>
      <c r="AF23" s="381">
        <v>1359</v>
      </c>
      <c r="AG23" s="381">
        <v>0</v>
      </c>
      <c r="AH23" s="381">
        <v>177</v>
      </c>
      <c r="AI23" s="382"/>
      <c r="AJ23" s="278">
        <f t="shared" si="7"/>
        <v>2173</v>
      </c>
      <c r="AK23" s="278">
        <f t="shared" si="8"/>
        <v>177</v>
      </c>
      <c r="AL23" s="278">
        <f t="shared" si="9"/>
        <v>2350</v>
      </c>
      <c r="AM23" s="382"/>
      <c r="AN23" s="383" t="s">
        <v>74</v>
      </c>
      <c r="AO23" s="286" t="s">
        <v>75</v>
      </c>
      <c r="AP23" s="278">
        <f t="shared" si="10"/>
        <v>539</v>
      </c>
      <c r="AQ23" s="381">
        <v>100</v>
      </c>
      <c r="AR23" s="381">
        <v>0</v>
      </c>
      <c r="AS23" s="381">
        <v>262</v>
      </c>
      <c r="AT23" s="381">
        <v>0</v>
      </c>
      <c r="AU23" s="381">
        <v>177</v>
      </c>
      <c r="AV23" s="382"/>
      <c r="AW23" s="278">
        <f t="shared" si="17"/>
        <v>1811</v>
      </c>
      <c r="AX23" s="278">
        <f t="shared" si="11"/>
        <v>517</v>
      </c>
      <c r="AY23" s="278">
        <f t="shared" si="12"/>
        <v>197</v>
      </c>
      <c r="AZ23" s="278">
        <f t="shared" si="13"/>
        <v>1097</v>
      </c>
      <c r="BA23" s="278">
        <f t="shared" si="14"/>
        <v>0</v>
      </c>
      <c r="BB23" s="278">
        <f t="shared" si="15"/>
        <v>0</v>
      </c>
    </row>
    <row r="24" spans="1:54" ht="12.75">
      <c r="A24" s="311" t="s">
        <v>76</v>
      </c>
      <c r="B24" s="288" t="s">
        <v>77</v>
      </c>
      <c r="C24" s="286">
        <v>1</v>
      </c>
      <c r="D24" s="286">
        <v>29</v>
      </c>
      <c r="E24" s="278">
        <f t="shared" si="1"/>
        <v>30</v>
      </c>
      <c r="F24" s="286">
        <v>0</v>
      </c>
      <c r="G24" s="286">
        <v>0</v>
      </c>
      <c r="H24" s="286">
        <v>639</v>
      </c>
      <c r="I24" s="286">
        <v>0</v>
      </c>
      <c r="J24" s="286">
        <v>94</v>
      </c>
      <c r="K24" s="286">
        <v>52</v>
      </c>
      <c r="L24" s="329">
        <f t="shared" si="2"/>
        <v>681</v>
      </c>
      <c r="M24" s="278">
        <f t="shared" si="3"/>
        <v>711</v>
      </c>
      <c r="N24" s="286">
        <v>0</v>
      </c>
      <c r="O24" s="278">
        <f t="shared" si="4"/>
        <v>711</v>
      </c>
      <c r="P24" s="381">
        <v>3440</v>
      </c>
      <c r="Q24" s="286">
        <v>0</v>
      </c>
      <c r="R24" s="278">
        <f>'elsz.'!AD24</f>
        <v>226</v>
      </c>
      <c r="S24" s="278">
        <f t="shared" si="5"/>
        <v>4377</v>
      </c>
      <c r="T24" s="382"/>
      <c r="U24" s="381">
        <v>0</v>
      </c>
      <c r="V24" s="278">
        <f t="shared" si="16"/>
        <v>4377</v>
      </c>
      <c r="W24" s="383" t="s">
        <v>76</v>
      </c>
      <c r="X24" s="286" t="s">
        <v>77</v>
      </c>
      <c r="Y24" s="278">
        <f t="shared" si="6"/>
        <v>4377</v>
      </c>
      <c r="Z24" s="381">
        <v>0</v>
      </c>
      <c r="AA24" s="381">
        <v>480</v>
      </c>
      <c r="AB24" s="278">
        <f t="shared" si="0"/>
        <v>3897</v>
      </c>
      <c r="AC24" s="382"/>
      <c r="AD24" s="381">
        <v>1949</v>
      </c>
      <c r="AE24" s="381">
        <v>624</v>
      </c>
      <c r="AF24" s="381">
        <v>1466</v>
      </c>
      <c r="AG24" s="381">
        <v>0</v>
      </c>
      <c r="AH24" s="381">
        <v>338</v>
      </c>
      <c r="AI24" s="382"/>
      <c r="AJ24" s="278">
        <f t="shared" si="7"/>
        <v>4039</v>
      </c>
      <c r="AK24" s="278">
        <f t="shared" si="8"/>
        <v>338</v>
      </c>
      <c r="AL24" s="278">
        <f t="shared" si="9"/>
        <v>4377</v>
      </c>
      <c r="AM24" s="382"/>
      <c r="AN24" s="383" t="s">
        <v>76</v>
      </c>
      <c r="AO24" s="286" t="s">
        <v>77</v>
      </c>
      <c r="AP24" s="278">
        <f t="shared" si="10"/>
        <v>480</v>
      </c>
      <c r="AQ24" s="381">
        <v>0</v>
      </c>
      <c r="AR24" s="381">
        <v>0</v>
      </c>
      <c r="AS24" s="381">
        <v>180</v>
      </c>
      <c r="AT24" s="381">
        <v>0</v>
      </c>
      <c r="AU24" s="381">
        <v>300</v>
      </c>
      <c r="AV24" s="382"/>
      <c r="AW24" s="278">
        <f t="shared" si="17"/>
        <v>3897</v>
      </c>
      <c r="AX24" s="278">
        <f t="shared" si="11"/>
        <v>1949</v>
      </c>
      <c r="AY24" s="278">
        <f t="shared" si="12"/>
        <v>624</v>
      </c>
      <c r="AZ24" s="278">
        <f t="shared" si="13"/>
        <v>1286</v>
      </c>
      <c r="BA24" s="278">
        <f t="shared" si="14"/>
        <v>0</v>
      </c>
      <c r="BB24" s="278">
        <f t="shared" si="15"/>
        <v>38</v>
      </c>
    </row>
    <row r="25" spans="1:54" ht="12.75">
      <c r="A25" s="311" t="s">
        <v>78</v>
      </c>
      <c r="B25" s="288" t="s">
        <v>79</v>
      </c>
      <c r="C25" s="286">
        <v>602</v>
      </c>
      <c r="D25" s="286">
        <v>45</v>
      </c>
      <c r="E25" s="278">
        <f t="shared" si="1"/>
        <v>647</v>
      </c>
      <c r="F25" s="286">
        <v>0</v>
      </c>
      <c r="G25" s="286">
        <v>0</v>
      </c>
      <c r="H25" s="286">
        <v>144</v>
      </c>
      <c r="I25" s="286">
        <v>0</v>
      </c>
      <c r="J25" s="286">
        <v>0</v>
      </c>
      <c r="K25" s="286">
        <v>0</v>
      </c>
      <c r="L25" s="329">
        <f t="shared" si="2"/>
        <v>144</v>
      </c>
      <c r="M25" s="278">
        <f t="shared" si="3"/>
        <v>791</v>
      </c>
      <c r="N25" s="286">
        <v>0</v>
      </c>
      <c r="O25" s="278">
        <f t="shared" si="4"/>
        <v>791</v>
      </c>
      <c r="P25" s="381">
        <v>219</v>
      </c>
      <c r="Q25" s="286">
        <v>0</v>
      </c>
      <c r="R25" s="278">
        <f>'elsz.'!AD25</f>
        <v>625</v>
      </c>
      <c r="S25" s="278">
        <f t="shared" si="5"/>
        <v>1635</v>
      </c>
      <c r="T25" s="382"/>
      <c r="U25" s="381">
        <v>0</v>
      </c>
      <c r="V25" s="278">
        <f t="shared" si="16"/>
        <v>1635</v>
      </c>
      <c r="W25" s="383" t="s">
        <v>78</v>
      </c>
      <c r="X25" s="286" t="s">
        <v>79</v>
      </c>
      <c r="Y25" s="278">
        <f t="shared" si="6"/>
        <v>1635</v>
      </c>
      <c r="Z25" s="381">
        <v>0</v>
      </c>
      <c r="AA25" s="381">
        <v>604</v>
      </c>
      <c r="AB25" s="278">
        <f t="shared" si="0"/>
        <v>1031</v>
      </c>
      <c r="AC25" s="382"/>
      <c r="AD25" s="381">
        <v>639</v>
      </c>
      <c r="AE25" s="381">
        <v>204</v>
      </c>
      <c r="AF25" s="381">
        <v>792</v>
      </c>
      <c r="AG25" s="381">
        <v>0</v>
      </c>
      <c r="AH25" s="381">
        <v>0</v>
      </c>
      <c r="AI25" s="382"/>
      <c r="AJ25" s="278">
        <f t="shared" si="7"/>
        <v>1635</v>
      </c>
      <c r="AK25" s="278">
        <f t="shared" si="8"/>
        <v>0</v>
      </c>
      <c r="AL25" s="278">
        <f t="shared" si="9"/>
        <v>1635</v>
      </c>
      <c r="AM25" s="382"/>
      <c r="AN25" s="383" t="s">
        <v>78</v>
      </c>
      <c r="AO25" s="286" t="s">
        <v>79</v>
      </c>
      <c r="AP25" s="278">
        <f t="shared" si="10"/>
        <v>604</v>
      </c>
      <c r="AQ25" s="381">
        <v>46</v>
      </c>
      <c r="AR25" s="381">
        <v>14</v>
      </c>
      <c r="AS25" s="381">
        <v>544</v>
      </c>
      <c r="AT25" s="381">
        <v>0</v>
      </c>
      <c r="AU25" s="381">
        <v>0</v>
      </c>
      <c r="AV25" s="382"/>
      <c r="AW25" s="278">
        <f t="shared" si="17"/>
        <v>1031</v>
      </c>
      <c r="AX25" s="278">
        <f t="shared" si="11"/>
        <v>593</v>
      </c>
      <c r="AY25" s="278">
        <f t="shared" si="12"/>
        <v>190</v>
      </c>
      <c r="AZ25" s="278">
        <f t="shared" si="13"/>
        <v>248</v>
      </c>
      <c r="BA25" s="278">
        <f t="shared" si="14"/>
        <v>0</v>
      </c>
      <c r="BB25" s="278">
        <f t="shared" si="15"/>
        <v>0</v>
      </c>
    </row>
    <row r="26" spans="1:54" ht="12.75">
      <c r="A26" s="311" t="s">
        <v>80</v>
      </c>
      <c r="B26" s="288" t="s">
        <v>81</v>
      </c>
      <c r="C26" s="286">
        <v>1</v>
      </c>
      <c r="D26" s="286">
        <v>5</v>
      </c>
      <c r="E26" s="278">
        <f t="shared" si="1"/>
        <v>6</v>
      </c>
      <c r="F26" s="286">
        <v>150</v>
      </c>
      <c r="G26" s="286">
        <v>0</v>
      </c>
      <c r="H26" s="286">
        <v>127</v>
      </c>
      <c r="I26" s="286">
        <v>0</v>
      </c>
      <c r="J26" s="286">
        <v>0</v>
      </c>
      <c r="K26" s="286">
        <v>24</v>
      </c>
      <c r="L26" s="329">
        <f t="shared" si="2"/>
        <v>253</v>
      </c>
      <c r="M26" s="278">
        <f t="shared" si="3"/>
        <v>259</v>
      </c>
      <c r="N26" s="286">
        <v>0</v>
      </c>
      <c r="O26" s="278">
        <f t="shared" si="4"/>
        <v>259</v>
      </c>
      <c r="P26" s="381">
        <v>4358</v>
      </c>
      <c r="Q26" s="286">
        <v>0</v>
      </c>
      <c r="R26" s="278">
        <f>'elsz.'!AD26</f>
        <v>-1863</v>
      </c>
      <c r="S26" s="278">
        <f t="shared" si="5"/>
        <v>2754</v>
      </c>
      <c r="T26" s="382"/>
      <c r="U26" s="381">
        <v>0</v>
      </c>
      <c r="V26" s="278">
        <f t="shared" si="16"/>
        <v>2754</v>
      </c>
      <c r="W26" s="383" t="s">
        <v>80</v>
      </c>
      <c r="X26" s="286" t="s">
        <v>81</v>
      </c>
      <c r="Y26" s="278">
        <f t="shared" si="6"/>
        <v>2754</v>
      </c>
      <c r="Z26" s="381">
        <v>0</v>
      </c>
      <c r="AA26" s="381">
        <v>770</v>
      </c>
      <c r="AB26" s="278">
        <f t="shared" si="0"/>
        <v>1984</v>
      </c>
      <c r="AC26" s="382"/>
      <c r="AD26" s="381">
        <v>719</v>
      </c>
      <c r="AE26" s="381">
        <v>230</v>
      </c>
      <c r="AF26" s="381">
        <v>1370</v>
      </c>
      <c r="AG26" s="381">
        <v>0</v>
      </c>
      <c r="AH26" s="381">
        <v>435</v>
      </c>
      <c r="AI26" s="382"/>
      <c r="AJ26" s="278">
        <f t="shared" si="7"/>
        <v>2319</v>
      </c>
      <c r="AK26" s="278">
        <f t="shared" si="8"/>
        <v>435</v>
      </c>
      <c r="AL26" s="278">
        <f t="shared" si="9"/>
        <v>2754</v>
      </c>
      <c r="AM26" s="382"/>
      <c r="AN26" s="383" t="s">
        <v>80</v>
      </c>
      <c r="AO26" s="286" t="s">
        <v>81</v>
      </c>
      <c r="AP26" s="278">
        <f t="shared" si="10"/>
        <v>770</v>
      </c>
      <c r="AQ26" s="381">
        <v>282</v>
      </c>
      <c r="AR26" s="381">
        <v>69</v>
      </c>
      <c r="AS26" s="381">
        <v>319</v>
      </c>
      <c r="AT26" s="381">
        <v>0</v>
      </c>
      <c r="AU26" s="381">
        <v>100</v>
      </c>
      <c r="AV26" s="382"/>
      <c r="AW26" s="278">
        <f t="shared" si="17"/>
        <v>1984</v>
      </c>
      <c r="AX26" s="278">
        <f t="shared" si="11"/>
        <v>437</v>
      </c>
      <c r="AY26" s="278">
        <f t="shared" si="12"/>
        <v>161</v>
      </c>
      <c r="AZ26" s="278">
        <f t="shared" si="13"/>
        <v>1051</v>
      </c>
      <c r="BA26" s="278">
        <f t="shared" si="14"/>
        <v>0</v>
      </c>
      <c r="BB26" s="278">
        <f t="shared" si="15"/>
        <v>335</v>
      </c>
    </row>
    <row r="27" spans="1:54" ht="12.75">
      <c r="A27" s="311" t="s">
        <v>82</v>
      </c>
      <c r="B27" s="288" t="s">
        <v>83</v>
      </c>
      <c r="C27" s="286">
        <v>1</v>
      </c>
      <c r="D27" s="286">
        <v>1</v>
      </c>
      <c r="E27" s="278">
        <f t="shared" si="1"/>
        <v>2</v>
      </c>
      <c r="F27" s="286">
        <v>197</v>
      </c>
      <c r="G27" s="286">
        <v>0</v>
      </c>
      <c r="H27" s="286">
        <v>365</v>
      </c>
      <c r="I27" s="286">
        <v>0</v>
      </c>
      <c r="J27" s="286">
        <v>0</v>
      </c>
      <c r="K27" s="286">
        <v>0</v>
      </c>
      <c r="L27" s="329">
        <f t="shared" si="2"/>
        <v>562</v>
      </c>
      <c r="M27" s="278">
        <f t="shared" si="3"/>
        <v>564</v>
      </c>
      <c r="N27" s="286">
        <v>0</v>
      </c>
      <c r="O27" s="278">
        <f t="shared" si="4"/>
        <v>564</v>
      </c>
      <c r="P27" s="381">
        <v>3648</v>
      </c>
      <c r="Q27" s="286">
        <v>0</v>
      </c>
      <c r="R27" s="278">
        <f>'elsz.'!AD27</f>
        <v>30</v>
      </c>
      <c r="S27" s="278">
        <f t="shared" si="5"/>
        <v>4242</v>
      </c>
      <c r="T27" s="382"/>
      <c r="U27" s="381">
        <v>0</v>
      </c>
      <c r="V27" s="278">
        <f t="shared" si="16"/>
        <v>4242</v>
      </c>
      <c r="W27" s="383" t="s">
        <v>82</v>
      </c>
      <c r="X27" s="286" t="s">
        <v>83</v>
      </c>
      <c r="Y27" s="278">
        <f t="shared" si="6"/>
        <v>4242</v>
      </c>
      <c r="Z27" s="381">
        <v>0</v>
      </c>
      <c r="AA27" s="381">
        <v>832</v>
      </c>
      <c r="AB27" s="278">
        <f t="shared" si="0"/>
        <v>3410</v>
      </c>
      <c r="AC27" s="382"/>
      <c r="AD27" s="381">
        <v>2010</v>
      </c>
      <c r="AE27" s="381">
        <v>643</v>
      </c>
      <c r="AF27" s="381">
        <v>1589</v>
      </c>
      <c r="AG27" s="381">
        <v>0</v>
      </c>
      <c r="AH27" s="381">
        <v>0</v>
      </c>
      <c r="AI27" s="382"/>
      <c r="AJ27" s="278">
        <f t="shared" si="7"/>
        <v>4242</v>
      </c>
      <c r="AK27" s="278">
        <f t="shared" si="8"/>
        <v>0</v>
      </c>
      <c r="AL27" s="278">
        <f t="shared" si="9"/>
        <v>4242</v>
      </c>
      <c r="AM27" s="382"/>
      <c r="AN27" s="383" t="s">
        <v>82</v>
      </c>
      <c r="AO27" s="286" t="s">
        <v>83</v>
      </c>
      <c r="AP27" s="278">
        <f t="shared" si="10"/>
        <v>832</v>
      </c>
      <c r="AQ27" s="381">
        <v>0</v>
      </c>
      <c r="AR27" s="381">
        <v>0</v>
      </c>
      <c r="AS27" s="381">
        <v>832</v>
      </c>
      <c r="AT27" s="381">
        <v>0</v>
      </c>
      <c r="AU27" s="381">
        <v>0</v>
      </c>
      <c r="AV27" s="382"/>
      <c r="AW27" s="278">
        <f t="shared" si="17"/>
        <v>3410</v>
      </c>
      <c r="AX27" s="278">
        <f t="shared" si="11"/>
        <v>2010</v>
      </c>
      <c r="AY27" s="278">
        <f t="shared" si="12"/>
        <v>643</v>
      </c>
      <c r="AZ27" s="278">
        <f t="shared" si="13"/>
        <v>757</v>
      </c>
      <c r="BA27" s="278">
        <f t="shared" si="14"/>
        <v>0</v>
      </c>
      <c r="BB27" s="278">
        <f t="shared" si="15"/>
        <v>0</v>
      </c>
    </row>
    <row r="28" spans="1:54" ht="12.75">
      <c r="A28" s="311" t="s">
        <v>84</v>
      </c>
      <c r="B28" s="288" t="s">
        <v>85</v>
      </c>
      <c r="C28" s="286">
        <v>15452</v>
      </c>
      <c r="D28" s="286">
        <v>92</v>
      </c>
      <c r="E28" s="278">
        <f t="shared" si="1"/>
        <v>15544</v>
      </c>
      <c r="F28" s="286">
        <v>504</v>
      </c>
      <c r="G28" s="286">
        <v>0</v>
      </c>
      <c r="H28" s="286">
        <v>2362</v>
      </c>
      <c r="I28" s="286">
        <v>18410</v>
      </c>
      <c r="J28" s="286">
        <v>0</v>
      </c>
      <c r="K28" s="286">
        <v>0</v>
      </c>
      <c r="L28" s="329">
        <f t="shared" si="2"/>
        <v>-15544</v>
      </c>
      <c r="M28" s="278">
        <f t="shared" si="3"/>
        <v>0</v>
      </c>
      <c r="N28" s="286">
        <v>0</v>
      </c>
      <c r="O28" s="278">
        <f t="shared" si="4"/>
        <v>0</v>
      </c>
      <c r="P28" s="381">
        <v>4777</v>
      </c>
      <c r="Q28" s="286">
        <v>0</v>
      </c>
      <c r="R28" s="278">
        <f>'elsz.'!AD28</f>
        <v>-1148</v>
      </c>
      <c r="S28" s="278">
        <f t="shared" si="5"/>
        <v>3629</v>
      </c>
      <c r="T28" s="382"/>
      <c r="U28" s="381">
        <v>0</v>
      </c>
      <c r="V28" s="278">
        <f t="shared" si="16"/>
        <v>3629</v>
      </c>
      <c r="W28" s="383" t="s">
        <v>84</v>
      </c>
      <c r="X28" s="286" t="s">
        <v>85</v>
      </c>
      <c r="Y28" s="278">
        <f t="shared" si="6"/>
        <v>3629</v>
      </c>
      <c r="Z28" s="381">
        <v>0</v>
      </c>
      <c r="AA28" s="381">
        <v>2022</v>
      </c>
      <c r="AB28" s="278">
        <f t="shared" si="0"/>
        <v>1607</v>
      </c>
      <c r="AC28" s="382"/>
      <c r="AD28" s="381">
        <v>1564</v>
      </c>
      <c r="AE28" s="381">
        <v>501</v>
      </c>
      <c r="AF28" s="381">
        <v>1564</v>
      </c>
      <c r="AG28" s="381">
        <v>0</v>
      </c>
      <c r="AH28" s="381">
        <v>0</v>
      </c>
      <c r="AI28" s="382"/>
      <c r="AJ28" s="278">
        <f t="shared" si="7"/>
        <v>3629</v>
      </c>
      <c r="AK28" s="278">
        <f t="shared" si="8"/>
        <v>0</v>
      </c>
      <c r="AL28" s="278">
        <f t="shared" si="9"/>
        <v>3629</v>
      </c>
      <c r="AM28" s="382"/>
      <c r="AN28" s="383" t="s">
        <v>84</v>
      </c>
      <c r="AO28" s="286" t="s">
        <v>85</v>
      </c>
      <c r="AP28" s="278">
        <f t="shared" si="10"/>
        <v>2022</v>
      </c>
      <c r="AQ28" s="381">
        <v>352</v>
      </c>
      <c r="AR28" s="381">
        <v>106</v>
      </c>
      <c r="AS28" s="381">
        <v>1564</v>
      </c>
      <c r="AT28" s="381">
        <v>0</v>
      </c>
      <c r="AU28" s="381">
        <v>0</v>
      </c>
      <c r="AV28" s="382"/>
      <c r="AW28" s="278">
        <f t="shared" si="17"/>
        <v>1607</v>
      </c>
      <c r="AX28" s="278">
        <f t="shared" si="11"/>
        <v>1212</v>
      </c>
      <c r="AY28" s="278">
        <f t="shared" si="12"/>
        <v>395</v>
      </c>
      <c r="AZ28" s="278">
        <f t="shared" si="13"/>
        <v>0</v>
      </c>
      <c r="BA28" s="278">
        <f t="shared" si="14"/>
        <v>0</v>
      </c>
      <c r="BB28" s="278">
        <f t="shared" si="15"/>
        <v>0</v>
      </c>
    </row>
    <row r="29" spans="1:54" ht="12.75">
      <c r="A29" s="311" t="s">
        <v>86</v>
      </c>
      <c r="B29" s="288" t="s">
        <v>87</v>
      </c>
      <c r="C29" s="286">
        <v>7445</v>
      </c>
      <c r="D29" s="286">
        <v>192</v>
      </c>
      <c r="E29" s="278">
        <f t="shared" si="1"/>
        <v>7637</v>
      </c>
      <c r="F29" s="286">
        <v>0</v>
      </c>
      <c r="G29" s="286">
        <v>0</v>
      </c>
      <c r="H29" s="286">
        <v>2058</v>
      </c>
      <c r="I29" s="286">
        <v>25</v>
      </c>
      <c r="J29" s="286">
        <v>0</v>
      </c>
      <c r="K29" s="286">
        <v>0</v>
      </c>
      <c r="L29" s="329">
        <f t="shared" si="2"/>
        <v>2033</v>
      </c>
      <c r="M29" s="278">
        <f t="shared" si="3"/>
        <v>9670</v>
      </c>
      <c r="N29" s="286">
        <v>0</v>
      </c>
      <c r="O29" s="278">
        <f t="shared" si="4"/>
        <v>9670</v>
      </c>
      <c r="P29" s="381">
        <v>16424</v>
      </c>
      <c r="Q29" s="286">
        <v>0</v>
      </c>
      <c r="R29" s="278">
        <f>'elsz.'!AD29</f>
        <v>-1157</v>
      </c>
      <c r="S29" s="278">
        <f t="shared" si="5"/>
        <v>24937</v>
      </c>
      <c r="T29" s="382"/>
      <c r="U29" s="381">
        <v>0</v>
      </c>
      <c r="V29" s="278">
        <f t="shared" si="16"/>
        <v>24937</v>
      </c>
      <c r="W29" s="383" t="s">
        <v>86</v>
      </c>
      <c r="X29" s="286" t="s">
        <v>87</v>
      </c>
      <c r="Y29" s="278">
        <f t="shared" si="6"/>
        <v>24937</v>
      </c>
      <c r="Z29" s="381">
        <v>0</v>
      </c>
      <c r="AA29" s="381">
        <v>8088</v>
      </c>
      <c r="AB29" s="278">
        <f t="shared" si="0"/>
        <v>16849</v>
      </c>
      <c r="AC29" s="382"/>
      <c r="AD29" s="381">
        <v>2680</v>
      </c>
      <c r="AE29" s="381">
        <v>858</v>
      </c>
      <c r="AF29" s="381">
        <v>5100</v>
      </c>
      <c r="AG29" s="381">
        <v>10</v>
      </c>
      <c r="AH29" s="381">
        <v>16289</v>
      </c>
      <c r="AI29" s="382"/>
      <c r="AJ29" s="278">
        <f t="shared" si="7"/>
        <v>8638</v>
      </c>
      <c r="AK29" s="278">
        <f t="shared" si="8"/>
        <v>16299</v>
      </c>
      <c r="AL29" s="278">
        <f t="shared" si="9"/>
        <v>24937</v>
      </c>
      <c r="AM29" s="382"/>
      <c r="AN29" s="383" t="s">
        <v>86</v>
      </c>
      <c r="AO29" s="286" t="s">
        <v>87</v>
      </c>
      <c r="AP29" s="278">
        <f t="shared" si="10"/>
        <v>8088</v>
      </c>
      <c r="AQ29" s="381">
        <v>75</v>
      </c>
      <c r="AR29" s="381">
        <v>0</v>
      </c>
      <c r="AS29" s="381">
        <v>3252</v>
      </c>
      <c r="AT29" s="381">
        <v>0</v>
      </c>
      <c r="AU29" s="381">
        <v>4761</v>
      </c>
      <c r="AV29" s="382"/>
      <c r="AW29" s="278">
        <f t="shared" si="17"/>
        <v>16849</v>
      </c>
      <c r="AX29" s="278">
        <f t="shared" si="11"/>
        <v>2605</v>
      </c>
      <c r="AY29" s="278">
        <f t="shared" si="12"/>
        <v>858</v>
      </c>
      <c r="AZ29" s="278">
        <f t="shared" si="13"/>
        <v>1848</v>
      </c>
      <c r="BA29" s="278">
        <f t="shared" si="14"/>
        <v>10</v>
      </c>
      <c r="BB29" s="278">
        <f t="shared" si="15"/>
        <v>11528</v>
      </c>
    </row>
    <row r="30" spans="1:54" ht="12.75">
      <c r="A30" s="305" t="s">
        <v>88</v>
      </c>
      <c r="B30" s="312" t="s">
        <v>89</v>
      </c>
      <c r="C30" s="332">
        <v>1115</v>
      </c>
      <c r="D30" s="332">
        <v>0</v>
      </c>
      <c r="E30" s="341">
        <f t="shared" si="1"/>
        <v>1115</v>
      </c>
      <c r="F30" s="332">
        <v>174</v>
      </c>
      <c r="G30" s="332">
        <v>50</v>
      </c>
      <c r="H30" s="332">
        <v>6683</v>
      </c>
      <c r="I30" s="332">
        <v>470</v>
      </c>
      <c r="J30" s="332">
        <v>0</v>
      </c>
      <c r="K30" s="332">
        <v>5953</v>
      </c>
      <c r="L30" s="339">
        <f t="shared" si="2"/>
        <v>384</v>
      </c>
      <c r="M30" s="341">
        <f t="shared" si="3"/>
        <v>1499</v>
      </c>
      <c r="N30" s="332">
        <v>0</v>
      </c>
      <c r="O30" s="341">
        <f t="shared" si="4"/>
        <v>1499</v>
      </c>
      <c r="P30" s="384">
        <v>9155</v>
      </c>
      <c r="Q30" s="332">
        <v>0</v>
      </c>
      <c r="R30" s="341">
        <f>'elsz.'!AD30</f>
        <v>-4804</v>
      </c>
      <c r="S30" s="341">
        <f t="shared" si="5"/>
        <v>5850</v>
      </c>
      <c r="T30" s="385"/>
      <c r="U30" s="384">
        <v>0</v>
      </c>
      <c r="V30" s="341">
        <f t="shared" si="16"/>
        <v>5850</v>
      </c>
      <c r="W30" s="386" t="s">
        <v>88</v>
      </c>
      <c r="X30" s="332" t="s">
        <v>89</v>
      </c>
      <c r="Y30" s="341">
        <f t="shared" si="6"/>
        <v>5850</v>
      </c>
      <c r="Z30" s="384">
        <v>0</v>
      </c>
      <c r="AA30" s="384">
        <v>3462</v>
      </c>
      <c r="AB30" s="341">
        <f t="shared" si="0"/>
        <v>2388</v>
      </c>
      <c r="AC30" s="385"/>
      <c r="AD30" s="384">
        <v>1809</v>
      </c>
      <c r="AE30" s="384">
        <v>579</v>
      </c>
      <c r="AF30" s="384">
        <v>2864</v>
      </c>
      <c r="AG30" s="384">
        <v>458</v>
      </c>
      <c r="AH30" s="384">
        <v>140</v>
      </c>
      <c r="AI30" s="385"/>
      <c r="AJ30" s="341">
        <f t="shared" si="7"/>
        <v>5252</v>
      </c>
      <c r="AK30" s="341">
        <f t="shared" si="8"/>
        <v>598</v>
      </c>
      <c r="AL30" s="341">
        <f t="shared" si="9"/>
        <v>5850</v>
      </c>
      <c r="AM30" s="385"/>
      <c r="AN30" s="386" t="s">
        <v>88</v>
      </c>
      <c r="AO30" s="332" t="s">
        <v>89</v>
      </c>
      <c r="AP30" s="341">
        <f t="shared" si="10"/>
        <v>3462</v>
      </c>
      <c r="AQ30" s="384">
        <v>0</v>
      </c>
      <c r="AR30" s="384">
        <v>0</v>
      </c>
      <c r="AS30" s="384">
        <v>2864</v>
      </c>
      <c r="AT30" s="384">
        <v>458</v>
      </c>
      <c r="AU30" s="384">
        <v>140</v>
      </c>
      <c r="AV30" s="385"/>
      <c r="AW30" s="341">
        <f t="shared" si="17"/>
        <v>2388</v>
      </c>
      <c r="AX30" s="341">
        <f t="shared" si="11"/>
        <v>1809</v>
      </c>
      <c r="AY30" s="341">
        <f t="shared" si="12"/>
        <v>579</v>
      </c>
      <c r="AZ30" s="341">
        <f t="shared" si="13"/>
        <v>0</v>
      </c>
      <c r="BA30" s="341">
        <f t="shared" si="14"/>
        <v>0</v>
      </c>
      <c r="BB30" s="341">
        <f t="shared" si="15"/>
        <v>0</v>
      </c>
    </row>
    <row r="31" spans="1:54" ht="12.75">
      <c r="A31" s="305" t="s">
        <v>90</v>
      </c>
      <c r="B31" s="89" t="s">
        <v>91</v>
      </c>
      <c r="C31" s="332">
        <v>6446</v>
      </c>
      <c r="D31" s="332">
        <v>2</v>
      </c>
      <c r="E31" s="341">
        <f>SUM(C31:D31)</f>
        <v>6448</v>
      </c>
      <c r="F31" s="332">
        <v>753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9">
        <f>(F31-G31+H31-I31+J31-K31)</f>
        <v>753</v>
      </c>
      <c r="M31" s="341">
        <f t="shared" si="3"/>
        <v>7201</v>
      </c>
      <c r="N31" s="332">
        <v>0</v>
      </c>
      <c r="O31" s="341">
        <f t="shared" si="4"/>
        <v>7201</v>
      </c>
      <c r="P31" s="384">
        <v>5572</v>
      </c>
      <c r="Q31" s="332">
        <v>0</v>
      </c>
      <c r="R31" s="341">
        <f>'elsz.'!AD31</f>
        <v>-4353</v>
      </c>
      <c r="S31" s="341">
        <f t="shared" si="5"/>
        <v>8420</v>
      </c>
      <c r="T31" s="385"/>
      <c r="U31" s="384">
        <v>0</v>
      </c>
      <c r="V31" s="341">
        <f t="shared" si="16"/>
        <v>8420</v>
      </c>
      <c r="W31" s="386" t="s">
        <v>90</v>
      </c>
      <c r="X31" s="332" t="s">
        <v>91</v>
      </c>
      <c r="Y31" s="341">
        <f t="shared" si="6"/>
        <v>8420</v>
      </c>
      <c r="Z31" s="384">
        <v>0</v>
      </c>
      <c r="AA31" s="384">
        <v>8319</v>
      </c>
      <c r="AB31" s="341">
        <f t="shared" si="0"/>
        <v>101</v>
      </c>
      <c r="AC31" s="385"/>
      <c r="AD31" s="384">
        <v>76</v>
      </c>
      <c r="AE31" s="384">
        <v>25</v>
      </c>
      <c r="AF31" s="384">
        <v>7352</v>
      </c>
      <c r="AG31" s="384">
        <v>547</v>
      </c>
      <c r="AH31" s="384">
        <v>420</v>
      </c>
      <c r="AI31" s="385"/>
      <c r="AJ31" s="341">
        <f t="shared" si="7"/>
        <v>7453</v>
      </c>
      <c r="AK31" s="341">
        <f t="shared" si="8"/>
        <v>967</v>
      </c>
      <c r="AL31" s="341">
        <f t="shared" si="9"/>
        <v>8420</v>
      </c>
      <c r="AM31" s="385"/>
      <c r="AN31" s="386" t="s">
        <v>90</v>
      </c>
      <c r="AO31" s="332" t="s">
        <v>91</v>
      </c>
      <c r="AP31" s="341">
        <f t="shared" si="10"/>
        <v>8319</v>
      </c>
      <c r="AQ31" s="384">
        <v>0</v>
      </c>
      <c r="AR31" s="384">
        <v>0</v>
      </c>
      <c r="AS31" s="384">
        <v>7352</v>
      </c>
      <c r="AT31" s="384">
        <v>547</v>
      </c>
      <c r="AU31" s="384">
        <v>420</v>
      </c>
      <c r="AV31" s="385"/>
      <c r="AW31" s="341">
        <f t="shared" si="17"/>
        <v>101</v>
      </c>
      <c r="AX31" s="341">
        <f t="shared" si="11"/>
        <v>76</v>
      </c>
      <c r="AY31" s="341">
        <f t="shared" si="12"/>
        <v>25</v>
      </c>
      <c r="AZ31" s="341">
        <f t="shared" si="13"/>
        <v>0</v>
      </c>
      <c r="BA31" s="341">
        <f t="shared" si="14"/>
        <v>0</v>
      </c>
      <c r="BB31" s="341">
        <f t="shared" si="15"/>
        <v>0</v>
      </c>
    </row>
    <row r="32" spans="1:54" ht="12.75">
      <c r="A32" s="305" t="s">
        <v>92</v>
      </c>
      <c r="B32" s="89" t="s">
        <v>93</v>
      </c>
      <c r="C32" s="332">
        <v>28615</v>
      </c>
      <c r="D32" s="332">
        <v>35</v>
      </c>
      <c r="E32" s="341">
        <f t="shared" si="1"/>
        <v>28650</v>
      </c>
      <c r="F32" s="332">
        <v>10</v>
      </c>
      <c r="G32" s="332">
        <v>0</v>
      </c>
      <c r="H32" s="332">
        <v>123</v>
      </c>
      <c r="I32" s="332">
        <v>87</v>
      </c>
      <c r="J32" s="332">
        <v>0</v>
      </c>
      <c r="K32" s="332">
        <v>1141</v>
      </c>
      <c r="L32" s="339">
        <f t="shared" si="2"/>
        <v>-1095</v>
      </c>
      <c r="M32" s="341">
        <f t="shared" si="3"/>
        <v>27555</v>
      </c>
      <c r="N32" s="332">
        <v>0</v>
      </c>
      <c r="O32" s="341">
        <f t="shared" si="4"/>
        <v>27555</v>
      </c>
      <c r="P32" s="384">
        <v>23711</v>
      </c>
      <c r="Q32" s="332">
        <v>0</v>
      </c>
      <c r="R32" s="341">
        <f>'elsz.'!AD32</f>
        <v>-6966</v>
      </c>
      <c r="S32" s="341">
        <f t="shared" si="5"/>
        <v>44300</v>
      </c>
      <c r="T32" s="385"/>
      <c r="U32" s="384">
        <v>0</v>
      </c>
      <c r="V32" s="341">
        <f t="shared" si="16"/>
        <v>44300</v>
      </c>
      <c r="W32" s="386" t="s">
        <v>92</v>
      </c>
      <c r="X32" s="332" t="s">
        <v>93</v>
      </c>
      <c r="Y32" s="341">
        <f t="shared" si="6"/>
        <v>44300</v>
      </c>
      <c r="Z32" s="384">
        <v>0</v>
      </c>
      <c r="AA32" s="384">
        <v>9245</v>
      </c>
      <c r="AB32" s="341">
        <f t="shared" si="0"/>
        <v>35055</v>
      </c>
      <c r="AC32" s="385"/>
      <c r="AD32" s="384">
        <v>210</v>
      </c>
      <c r="AE32" s="384">
        <v>67</v>
      </c>
      <c r="AF32" s="384">
        <v>19742</v>
      </c>
      <c r="AG32" s="384">
        <v>201</v>
      </c>
      <c r="AH32" s="384">
        <v>24080</v>
      </c>
      <c r="AI32" s="385"/>
      <c r="AJ32" s="341">
        <f t="shared" si="7"/>
        <v>20019</v>
      </c>
      <c r="AK32" s="341">
        <f t="shared" si="8"/>
        <v>24281</v>
      </c>
      <c r="AL32" s="341">
        <f t="shared" si="9"/>
        <v>44300</v>
      </c>
      <c r="AM32" s="385"/>
      <c r="AN32" s="386" t="s">
        <v>92</v>
      </c>
      <c r="AO32" s="332" t="s">
        <v>93</v>
      </c>
      <c r="AP32" s="341">
        <f t="shared" si="10"/>
        <v>9245</v>
      </c>
      <c r="AQ32" s="384">
        <v>0</v>
      </c>
      <c r="AR32" s="384">
        <v>0</v>
      </c>
      <c r="AS32" s="384">
        <v>961</v>
      </c>
      <c r="AT32" s="384">
        <v>0</v>
      </c>
      <c r="AU32" s="384">
        <v>8284</v>
      </c>
      <c r="AV32" s="385"/>
      <c r="AW32" s="341">
        <f t="shared" si="17"/>
        <v>35055</v>
      </c>
      <c r="AX32" s="341">
        <f t="shared" si="11"/>
        <v>210</v>
      </c>
      <c r="AY32" s="341">
        <f t="shared" si="12"/>
        <v>67</v>
      </c>
      <c r="AZ32" s="341">
        <f t="shared" si="13"/>
        <v>18781</v>
      </c>
      <c r="BA32" s="341">
        <f t="shared" si="14"/>
        <v>201</v>
      </c>
      <c r="BB32" s="341">
        <f t="shared" si="15"/>
        <v>15796</v>
      </c>
    </row>
    <row r="33" spans="1:54" ht="12.75">
      <c r="A33" s="305" t="s">
        <v>94</v>
      </c>
      <c r="B33" s="89" t="s">
        <v>95</v>
      </c>
      <c r="C33" s="332">
        <v>13134</v>
      </c>
      <c r="D33" s="332">
        <v>333</v>
      </c>
      <c r="E33" s="341">
        <f t="shared" si="1"/>
        <v>13467</v>
      </c>
      <c r="F33" s="332">
        <v>7</v>
      </c>
      <c r="G33" s="332">
        <v>0</v>
      </c>
      <c r="H33" s="332">
        <v>660</v>
      </c>
      <c r="I33" s="332">
        <v>0</v>
      </c>
      <c r="J33" s="332">
        <v>0</v>
      </c>
      <c r="K33" s="332">
        <v>0</v>
      </c>
      <c r="L33" s="339">
        <f t="shared" si="2"/>
        <v>667</v>
      </c>
      <c r="M33" s="341">
        <f t="shared" si="3"/>
        <v>14134</v>
      </c>
      <c r="N33" s="332">
        <v>0</v>
      </c>
      <c r="O33" s="341">
        <f t="shared" si="4"/>
        <v>14134</v>
      </c>
      <c r="P33" s="384">
        <v>1310</v>
      </c>
      <c r="Q33" s="332">
        <v>0</v>
      </c>
      <c r="R33" s="341">
        <f>'elsz.'!AD33</f>
        <v>-1400</v>
      </c>
      <c r="S33" s="341">
        <f t="shared" si="5"/>
        <v>14044</v>
      </c>
      <c r="T33" s="385"/>
      <c r="U33" s="384">
        <v>0</v>
      </c>
      <c r="V33" s="341">
        <f t="shared" si="16"/>
        <v>14044</v>
      </c>
      <c r="W33" s="386" t="s">
        <v>94</v>
      </c>
      <c r="X33" s="332" t="s">
        <v>95</v>
      </c>
      <c r="Y33" s="341">
        <f t="shared" si="6"/>
        <v>14044</v>
      </c>
      <c r="Z33" s="384">
        <v>0</v>
      </c>
      <c r="AA33" s="384">
        <v>1559</v>
      </c>
      <c r="AB33" s="341">
        <f t="shared" si="0"/>
        <v>12485</v>
      </c>
      <c r="AC33" s="385"/>
      <c r="AD33" s="384">
        <v>275</v>
      </c>
      <c r="AE33" s="384">
        <v>88</v>
      </c>
      <c r="AF33" s="384">
        <v>4353</v>
      </c>
      <c r="AG33" s="384">
        <v>1225</v>
      </c>
      <c r="AH33" s="384">
        <v>8103</v>
      </c>
      <c r="AI33" s="385"/>
      <c r="AJ33" s="341">
        <f t="shared" si="7"/>
        <v>4716</v>
      </c>
      <c r="AK33" s="341">
        <f t="shared" si="8"/>
        <v>9328</v>
      </c>
      <c r="AL33" s="341">
        <f t="shared" si="9"/>
        <v>14044</v>
      </c>
      <c r="AM33" s="385"/>
      <c r="AN33" s="386" t="s">
        <v>94</v>
      </c>
      <c r="AO33" s="332" t="s">
        <v>95</v>
      </c>
      <c r="AP33" s="341">
        <f t="shared" si="10"/>
        <v>1559</v>
      </c>
      <c r="AQ33" s="384">
        <v>0</v>
      </c>
      <c r="AR33" s="384">
        <v>0</v>
      </c>
      <c r="AS33" s="384">
        <v>1559</v>
      </c>
      <c r="AT33" s="384">
        <v>0</v>
      </c>
      <c r="AU33" s="384">
        <v>0</v>
      </c>
      <c r="AV33" s="385"/>
      <c r="AW33" s="341">
        <f t="shared" si="17"/>
        <v>12485</v>
      </c>
      <c r="AX33" s="341">
        <f t="shared" si="11"/>
        <v>275</v>
      </c>
      <c r="AY33" s="341">
        <f t="shared" si="12"/>
        <v>88</v>
      </c>
      <c r="AZ33" s="341">
        <f t="shared" si="13"/>
        <v>2794</v>
      </c>
      <c r="BA33" s="341">
        <f t="shared" si="14"/>
        <v>1225</v>
      </c>
      <c r="BB33" s="341">
        <f t="shared" si="15"/>
        <v>8103</v>
      </c>
    </row>
    <row r="34" spans="1:54" ht="12.75">
      <c r="A34" s="305" t="s">
        <v>96</v>
      </c>
      <c r="B34" s="89" t="s">
        <v>97</v>
      </c>
      <c r="C34" s="332">
        <v>2467</v>
      </c>
      <c r="D34" s="332">
        <v>31</v>
      </c>
      <c r="E34" s="341">
        <f t="shared" si="1"/>
        <v>2498</v>
      </c>
      <c r="F34" s="332">
        <v>0</v>
      </c>
      <c r="G34" s="332">
        <v>0</v>
      </c>
      <c r="H34" s="332">
        <v>307</v>
      </c>
      <c r="I34" s="332">
        <v>0</v>
      </c>
      <c r="J34" s="332">
        <v>0</v>
      </c>
      <c r="K34" s="332">
        <v>0</v>
      </c>
      <c r="L34" s="339">
        <f t="shared" si="2"/>
        <v>307</v>
      </c>
      <c r="M34" s="341">
        <f t="shared" si="3"/>
        <v>2805</v>
      </c>
      <c r="N34" s="332">
        <v>0</v>
      </c>
      <c r="O34" s="341">
        <f t="shared" si="4"/>
        <v>2805</v>
      </c>
      <c r="P34" s="384">
        <v>4722</v>
      </c>
      <c r="Q34" s="332">
        <v>0</v>
      </c>
      <c r="R34" s="341">
        <f>'elsz.'!AD34</f>
        <v>-840</v>
      </c>
      <c r="S34" s="341">
        <f t="shared" si="5"/>
        <v>6687</v>
      </c>
      <c r="T34" s="385"/>
      <c r="U34" s="384">
        <v>0</v>
      </c>
      <c r="V34" s="341">
        <f t="shared" si="16"/>
        <v>6687</v>
      </c>
      <c r="W34" s="386" t="s">
        <v>96</v>
      </c>
      <c r="X34" s="332" t="s">
        <v>97</v>
      </c>
      <c r="Y34" s="341">
        <f t="shared" si="6"/>
        <v>6687</v>
      </c>
      <c r="Z34" s="384">
        <v>0</v>
      </c>
      <c r="AA34" s="384">
        <v>2453</v>
      </c>
      <c r="AB34" s="341">
        <f t="shared" si="0"/>
        <v>4234</v>
      </c>
      <c r="AC34" s="385"/>
      <c r="AD34" s="384">
        <v>2658</v>
      </c>
      <c r="AE34" s="384">
        <v>851</v>
      </c>
      <c r="AF34" s="384">
        <v>2189</v>
      </c>
      <c r="AG34" s="384">
        <v>0</v>
      </c>
      <c r="AH34" s="384">
        <v>989</v>
      </c>
      <c r="AI34" s="385"/>
      <c r="AJ34" s="341">
        <f t="shared" si="7"/>
        <v>5698</v>
      </c>
      <c r="AK34" s="341">
        <f t="shared" si="8"/>
        <v>989</v>
      </c>
      <c r="AL34" s="341">
        <f t="shared" si="9"/>
        <v>6687</v>
      </c>
      <c r="AM34" s="385"/>
      <c r="AN34" s="386" t="s">
        <v>96</v>
      </c>
      <c r="AO34" s="332" t="s">
        <v>97</v>
      </c>
      <c r="AP34" s="341">
        <f t="shared" si="10"/>
        <v>2453</v>
      </c>
      <c r="AQ34" s="384">
        <v>132</v>
      </c>
      <c r="AR34" s="384">
        <v>0</v>
      </c>
      <c r="AS34" s="384">
        <v>1332</v>
      </c>
      <c r="AT34" s="384">
        <v>0</v>
      </c>
      <c r="AU34" s="384">
        <v>989</v>
      </c>
      <c r="AV34" s="385"/>
      <c r="AW34" s="341">
        <f t="shared" si="17"/>
        <v>4234</v>
      </c>
      <c r="AX34" s="341">
        <f t="shared" si="11"/>
        <v>2526</v>
      </c>
      <c r="AY34" s="341">
        <f t="shared" si="12"/>
        <v>851</v>
      </c>
      <c r="AZ34" s="341">
        <f t="shared" si="13"/>
        <v>857</v>
      </c>
      <c r="BA34" s="341">
        <f t="shared" si="14"/>
        <v>0</v>
      </c>
      <c r="BB34" s="341">
        <f t="shared" si="15"/>
        <v>0</v>
      </c>
    </row>
    <row r="35" spans="1:54" ht="12.75">
      <c r="A35" s="305" t="s">
        <v>98</v>
      </c>
      <c r="B35" s="89" t="s">
        <v>99</v>
      </c>
      <c r="C35" s="332">
        <v>435</v>
      </c>
      <c r="D35" s="332">
        <v>2</v>
      </c>
      <c r="E35" s="341">
        <f t="shared" si="1"/>
        <v>437</v>
      </c>
      <c r="F35" s="332">
        <v>80</v>
      </c>
      <c r="G35" s="332">
        <v>0</v>
      </c>
      <c r="H35" s="332">
        <v>523</v>
      </c>
      <c r="I35" s="332">
        <v>0</v>
      </c>
      <c r="J35" s="332">
        <v>0</v>
      </c>
      <c r="K35" s="332">
        <v>0</v>
      </c>
      <c r="L35" s="339">
        <f t="shared" si="2"/>
        <v>603</v>
      </c>
      <c r="M35" s="341">
        <f t="shared" si="3"/>
        <v>1040</v>
      </c>
      <c r="N35" s="332">
        <v>0</v>
      </c>
      <c r="O35" s="341">
        <f t="shared" si="4"/>
        <v>1040</v>
      </c>
      <c r="P35" s="384">
        <v>2081</v>
      </c>
      <c r="Q35" s="332">
        <v>0</v>
      </c>
      <c r="R35" s="341">
        <f>'elsz.'!AD35</f>
        <v>-1462</v>
      </c>
      <c r="S35" s="341">
        <f t="shared" si="5"/>
        <v>1659</v>
      </c>
      <c r="T35" s="385"/>
      <c r="U35" s="384">
        <v>0</v>
      </c>
      <c r="V35" s="341">
        <f t="shared" si="16"/>
        <v>1659</v>
      </c>
      <c r="W35" s="386" t="s">
        <v>98</v>
      </c>
      <c r="X35" s="332" t="s">
        <v>99</v>
      </c>
      <c r="Y35" s="341">
        <f t="shared" si="6"/>
        <v>1659</v>
      </c>
      <c r="Z35" s="384">
        <v>0</v>
      </c>
      <c r="AA35" s="384">
        <v>494</v>
      </c>
      <c r="AB35" s="341">
        <f t="shared" si="0"/>
        <v>1165</v>
      </c>
      <c r="AC35" s="385"/>
      <c r="AD35" s="384">
        <v>883</v>
      </c>
      <c r="AE35" s="384">
        <v>282</v>
      </c>
      <c r="AF35" s="384">
        <v>494</v>
      </c>
      <c r="AG35" s="384">
        <v>0</v>
      </c>
      <c r="AH35" s="384">
        <v>0</v>
      </c>
      <c r="AI35" s="385"/>
      <c r="AJ35" s="341">
        <f t="shared" si="7"/>
        <v>1659</v>
      </c>
      <c r="AK35" s="341">
        <f t="shared" si="8"/>
        <v>0</v>
      </c>
      <c r="AL35" s="341">
        <f t="shared" si="9"/>
        <v>1659</v>
      </c>
      <c r="AM35" s="385"/>
      <c r="AN35" s="386" t="s">
        <v>98</v>
      </c>
      <c r="AO35" s="332" t="s">
        <v>99</v>
      </c>
      <c r="AP35" s="341">
        <f t="shared" si="10"/>
        <v>494</v>
      </c>
      <c r="AQ35" s="384">
        <v>0</v>
      </c>
      <c r="AR35" s="384">
        <v>0</v>
      </c>
      <c r="AS35" s="384">
        <v>494</v>
      </c>
      <c r="AT35" s="384">
        <v>0</v>
      </c>
      <c r="AU35" s="384">
        <v>0</v>
      </c>
      <c r="AV35" s="385"/>
      <c r="AW35" s="341">
        <f t="shared" si="17"/>
        <v>1165</v>
      </c>
      <c r="AX35" s="341">
        <f t="shared" si="11"/>
        <v>883</v>
      </c>
      <c r="AY35" s="341">
        <f t="shared" si="12"/>
        <v>282</v>
      </c>
      <c r="AZ35" s="341">
        <f t="shared" si="13"/>
        <v>0</v>
      </c>
      <c r="BA35" s="341">
        <f t="shared" si="14"/>
        <v>0</v>
      </c>
      <c r="BB35" s="341">
        <f t="shared" si="15"/>
        <v>0</v>
      </c>
    </row>
    <row r="36" spans="1:54" ht="12.75">
      <c r="A36" s="305" t="s">
        <v>100</v>
      </c>
      <c r="B36" s="89" t="s">
        <v>101</v>
      </c>
      <c r="C36" s="332">
        <v>4162</v>
      </c>
      <c r="D36" s="332">
        <v>9</v>
      </c>
      <c r="E36" s="341">
        <f t="shared" si="1"/>
        <v>4171</v>
      </c>
      <c r="F36" s="332">
        <v>234</v>
      </c>
      <c r="G36" s="332">
        <v>979</v>
      </c>
      <c r="H36" s="332">
        <v>205</v>
      </c>
      <c r="I36" s="332">
        <v>0</v>
      </c>
      <c r="J36" s="332">
        <v>0</v>
      </c>
      <c r="K36" s="332">
        <v>51</v>
      </c>
      <c r="L36" s="339">
        <f t="shared" si="2"/>
        <v>-591</v>
      </c>
      <c r="M36" s="341">
        <f t="shared" si="3"/>
        <v>3580</v>
      </c>
      <c r="N36" s="332">
        <v>0</v>
      </c>
      <c r="O36" s="341">
        <f t="shared" si="4"/>
        <v>3580</v>
      </c>
      <c r="P36" s="384">
        <v>1863</v>
      </c>
      <c r="Q36" s="332">
        <v>0</v>
      </c>
      <c r="R36" s="341">
        <f>'elsz.'!AD36</f>
        <v>-312</v>
      </c>
      <c r="S36" s="341">
        <f t="shared" si="5"/>
        <v>5131</v>
      </c>
      <c r="T36" s="385"/>
      <c r="U36" s="384">
        <v>0</v>
      </c>
      <c r="V36" s="341">
        <f t="shared" si="16"/>
        <v>5131</v>
      </c>
      <c r="W36" s="386" t="s">
        <v>100</v>
      </c>
      <c r="X36" s="332" t="s">
        <v>101</v>
      </c>
      <c r="Y36" s="341">
        <f t="shared" si="6"/>
        <v>5131</v>
      </c>
      <c r="Z36" s="384">
        <v>0</v>
      </c>
      <c r="AA36" s="384">
        <v>5131</v>
      </c>
      <c r="AB36" s="341">
        <f t="shared" si="0"/>
        <v>0</v>
      </c>
      <c r="AC36" s="385"/>
      <c r="AD36" s="384">
        <v>1362</v>
      </c>
      <c r="AE36" s="384">
        <v>308</v>
      </c>
      <c r="AF36" s="384">
        <v>3461</v>
      </c>
      <c r="AG36" s="384">
        <v>0</v>
      </c>
      <c r="AH36" s="384">
        <v>0</v>
      </c>
      <c r="AI36" s="385"/>
      <c r="AJ36" s="341">
        <f t="shared" si="7"/>
        <v>5131</v>
      </c>
      <c r="AK36" s="341">
        <f t="shared" si="8"/>
        <v>0</v>
      </c>
      <c r="AL36" s="341">
        <f t="shared" si="9"/>
        <v>5131</v>
      </c>
      <c r="AM36" s="385"/>
      <c r="AN36" s="386" t="s">
        <v>100</v>
      </c>
      <c r="AO36" s="332" t="s">
        <v>101</v>
      </c>
      <c r="AP36" s="341">
        <f t="shared" si="10"/>
        <v>5131</v>
      </c>
      <c r="AQ36" s="384">
        <v>1362</v>
      </c>
      <c r="AR36" s="384">
        <v>308</v>
      </c>
      <c r="AS36" s="384">
        <v>3461</v>
      </c>
      <c r="AT36" s="384">
        <v>0</v>
      </c>
      <c r="AU36" s="384">
        <v>0</v>
      </c>
      <c r="AV36" s="385"/>
      <c r="AW36" s="341">
        <f t="shared" si="17"/>
        <v>0</v>
      </c>
      <c r="AX36" s="341">
        <f t="shared" si="11"/>
        <v>0</v>
      </c>
      <c r="AY36" s="341">
        <f t="shared" si="12"/>
        <v>0</v>
      </c>
      <c r="AZ36" s="341">
        <f t="shared" si="13"/>
        <v>0</v>
      </c>
      <c r="BA36" s="341">
        <f t="shared" si="14"/>
        <v>0</v>
      </c>
      <c r="BB36" s="341">
        <f t="shared" si="15"/>
        <v>0</v>
      </c>
    </row>
    <row r="37" spans="1:54" ht="12.75">
      <c r="A37" s="305" t="s">
        <v>102</v>
      </c>
      <c r="B37" s="313" t="s">
        <v>237</v>
      </c>
      <c r="C37" s="332">
        <v>20747</v>
      </c>
      <c r="D37" s="332">
        <v>26</v>
      </c>
      <c r="E37" s="341">
        <f t="shared" si="1"/>
        <v>20773</v>
      </c>
      <c r="F37" s="332">
        <v>0</v>
      </c>
      <c r="G37" s="332">
        <v>0</v>
      </c>
      <c r="H37" s="332">
        <v>1382</v>
      </c>
      <c r="I37" s="332">
        <v>207</v>
      </c>
      <c r="J37" s="332">
        <v>0</v>
      </c>
      <c r="K37" s="332">
        <v>0</v>
      </c>
      <c r="L37" s="339">
        <f t="shared" si="2"/>
        <v>1175</v>
      </c>
      <c r="M37" s="341">
        <f t="shared" si="3"/>
        <v>21948</v>
      </c>
      <c r="N37" s="332">
        <v>0</v>
      </c>
      <c r="O37" s="341">
        <f t="shared" si="4"/>
        <v>21948</v>
      </c>
      <c r="P37" s="384">
        <v>3853</v>
      </c>
      <c r="Q37" s="332">
        <v>0</v>
      </c>
      <c r="R37" s="341">
        <f>'elsz.'!AD37</f>
        <v>-83</v>
      </c>
      <c r="S37" s="341">
        <f t="shared" si="5"/>
        <v>25718</v>
      </c>
      <c r="T37" s="385"/>
      <c r="U37" s="384">
        <v>0</v>
      </c>
      <c r="V37" s="341">
        <f t="shared" si="16"/>
        <v>25718</v>
      </c>
      <c r="W37" s="386" t="s">
        <v>102</v>
      </c>
      <c r="X37" s="332" t="s">
        <v>103</v>
      </c>
      <c r="Y37" s="341">
        <f t="shared" si="6"/>
        <v>25718</v>
      </c>
      <c r="Z37" s="384">
        <v>0</v>
      </c>
      <c r="AA37" s="384">
        <v>10884</v>
      </c>
      <c r="AB37" s="341">
        <f t="shared" si="0"/>
        <v>14834</v>
      </c>
      <c r="AC37" s="385"/>
      <c r="AD37" s="384">
        <v>4798</v>
      </c>
      <c r="AE37" s="384">
        <v>1535</v>
      </c>
      <c r="AF37" s="384">
        <v>6812</v>
      </c>
      <c r="AG37" s="384">
        <v>0</v>
      </c>
      <c r="AH37" s="384">
        <v>12573</v>
      </c>
      <c r="AI37" s="385"/>
      <c r="AJ37" s="341">
        <f t="shared" si="7"/>
        <v>13145</v>
      </c>
      <c r="AK37" s="341">
        <f t="shared" si="8"/>
        <v>12573</v>
      </c>
      <c r="AL37" s="341">
        <f t="shared" si="9"/>
        <v>25718</v>
      </c>
      <c r="AM37" s="385"/>
      <c r="AN37" s="386" t="s">
        <v>102</v>
      </c>
      <c r="AO37" s="332" t="s">
        <v>103</v>
      </c>
      <c r="AP37" s="341">
        <f t="shared" si="10"/>
        <v>10884</v>
      </c>
      <c r="AQ37" s="384">
        <v>3466</v>
      </c>
      <c r="AR37" s="384">
        <v>1048</v>
      </c>
      <c r="AS37" s="384">
        <v>5012</v>
      </c>
      <c r="AT37" s="384">
        <v>0</v>
      </c>
      <c r="AU37" s="384">
        <v>1358</v>
      </c>
      <c r="AV37" s="385"/>
      <c r="AW37" s="341">
        <f t="shared" si="17"/>
        <v>14834</v>
      </c>
      <c r="AX37" s="341">
        <f t="shared" si="11"/>
        <v>1332</v>
      </c>
      <c r="AY37" s="341">
        <f t="shared" si="12"/>
        <v>487</v>
      </c>
      <c r="AZ37" s="341">
        <f t="shared" si="13"/>
        <v>1800</v>
      </c>
      <c r="BA37" s="341">
        <f t="shared" si="14"/>
        <v>0</v>
      </c>
      <c r="BB37" s="341">
        <f t="shared" si="15"/>
        <v>11215</v>
      </c>
    </row>
    <row r="38" spans="1:54" ht="12.75">
      <c r="A38" s="305" t="s">
        <v>104</v>
      </c>
      <c r="B38" s="89" t="s">
        <v>105</v>
      </c>
      <c r="C38" s="332">
        <v>1566</v>
      </c>
      <c r="D38" s="332">
        <v>62</v>
      </c>
      <c r="E38" s="341">
        <f t="shared" si="1"/>
        <v>1628</v>
      </c>
      <c r="F38" s="332">
        <v>0</v>
      </c>
      <c r="G38" s="332">
        <v>85</v>
      </c>
      <c r="H38" s="332">
        <v>105</v>
      </c>
      <c r="I38" s="332">
        <v>0</v>
      </c>
      <c r="J38" s="332">
        <v>0</v>
      </c>
      <c r="K38" s="332">
        <v>0</v>
      </c>
      <c r="L38" s="339">
        <f t="shared" si="2"/>
        <v>20</v>
      </c>
      <c r="M38" s="341">
        <f t="shared" si="3"/>
        <v>1648</v>
      </c>
      <c r="N38" s="332">
        <v>0</v>
      </c>
      <c r="O38" s="341">
        <f t="shared" si="4"/>
        <v>1648</v>
      </c>
      <c r="P38" s="384">
        <v>4027</v>
      </c>
      <c r="Q38" s="332">
        <v>0</v>
      </c>
      <c r="R38" s="341">
        <f>'elsz.'!AD38</f>
        <v>-2687</v>
      </c>
      <c r="S38" s="341">
        <f t="shared" si="5"/>
        <v>2988</v>
      </c>
      <c r="T38" s="385"/>
      <c r="U38" s="384">
        <v>0</v>
      </c>
      <c r="V38" s="341">
        <f t="shared" si="16"/>
        <v>2988</v>
      </c>
      <c r="W38" s="386" t="s">
        <v>104</v>
      </c>
      <c r="X38" s="332" t="s">
        <v>105</v>
      </c>
      <c r="Y38" s="341">
        <f t="shared" si="6"/>
        <v>2988</v>
      </c>
      <c r="Z38" s="384">
        <v>0</v>
      </c>
      <c r="AA38" s="384">
        <v>1865</v>
      </c>
      <c r="AB38" s="341">
        <f t="shared" si="0"/>
        <v>1123</v>
      </c>
      <c r="AC38" s="385"/>
      <c r="AD38" s="384">
        <v>665</v>
      </c>
      <c r="AE38" s="384">
        <v>212</v>
      </c>
      <c r="AF38" s="384">
        <v>0</v>
      </c>
      <c r="AG38" s="384">
        <v>0</v>
      </c>
      <c r="AH38" s="384">
        <v>2111</v>
      </c>
      <c r="AI38" s="385"/>
      <c r="AJ38" s="341">
        <f t="shared" si="7"/>
        <v>877</v>
      </c>
      <c r="AK38" s="341">
        <f t="shared" si="8"/>
        <v>2111</v>
      </c>
      <c r="AL38" s="341">
        <f t="shared" si="9"/>
        <v>2988</v>
      </c>
      <c r="AM38" s="385"/>
      <c r="AN38" s="386" t="s">
        <v>104</v>
      </c>
      <c r="AO38" s="332" t="s">
        <v>105</v>
      </c>
      <c r="AP38" s="341">
        <f t="shared" si="10"/>
        <v>1865</v>
      </c>
      <c r="AQ38" s="384">
        <v>0</v>
      </c>
      <c r="AR38" s="384">
        <v>0</v>
      </c>
      <c r="AS38" s="384">
        <v>0</v>
      </c>
      <c r="AT38" s="384">
        <v>0</v>
      </c>
      <c r="AU38" s="384">
        <v>1865</v>
      </c>
      <c r="AV38" s="385"/>
      <c r="AW38" s="341">
        <f t="shared" si="17"/>
        <v>1123</v>
      </c>
      <c r="AX38" s="341">
        <f t="shared" si="11"/>
        <v>665</v>
      </c>
      <c r="AY38" s="341">
        <f t="shared" si="12"/>
        <v>212</v>
      </c>
      <c r="AZ38" s="341">
        <f t="shared" si="13"/>
        <v>0</v>
      </c>
      <c r="BA38" s="341">
        <f t="shared" si="14"/>
        <v>0</v>
      </c>
      <c r="BB38" s="341">
        <f t="shared" si="15"/>
        <v>246</v>
      </c>
    </row>
    <row r="39" spans="1:54" ht="12.75">
      <c r="A39" s="305" t="s">
        <v>106</v>
      </c>
      <c r="B39" s="89" t="s">
        <v>107</v>
      </c>
      <c r="C39" s="332">
        <v>0</v>
      </c>
      <c r="D39" s="332">
        <v>0</v>
      </c>
      <c r="E39" s="341">
        <f t="shared" si="1"/>
        <v>0</v>
      </c>
      <c r="F39" s="332">
        <v>0</v>
      </c>
      <c r="G39" s="332">
        <v>0</v>
      </c>
      <c r="H39" s="332">
        <v>0</v>
      </c>
      <c r="I39" s="332">
        <v>0</v>
      </c>
      <c r="J39" s="332">
        <v>0</v>
      </c>
      <c r="K39" s="332">
        <v>0</v>
      </c>
      <c r="L39" s="339">
        <f t="shared" si="2"/>
        <v>0</v>
      </c>
      <c r="M39" s="341">
        <f t="shared" si="3"/>
        <v>0</v>
      </c>
      <c r="N39" s="332">
        <v>0</v>
      </c>
      <c r="O39" s="341">
        <f t="shared" si="4"/>
        <v>0</v>
      </c>
      <c r="P39" s="384">
        <v>0</v>
      </c>
      <c r="Q39" s="332">
        <v>0</v>
      </c>
      <c r="R39" s="341">
        <f>'elsz.'!AD39</f>
        <v>0</v>
      </c>
      <c r="S39" s="341">
        <f t="shared" si="5"/>
        <v>0</v>
      </c>
      <c r="T39" s="385"/>
      <c r="U39" s="384">
        <v>0</v>
      </c>
      <c r="V39" s="341">
        <f t="shared" si="16"/>
        <v>0</v>
      </c>
      <c r="W39" s="386" t="s">
        <v>106</v>
      </c>
      <c r="X39" s="332" t="s">
        <v>107</v>
      </c>
      <c r="Y39" s="341">
        <f t="shared" si="6"/>
        <v>0</v>
      </c>
      <c r="Z39" s="384">
        <v>0</v>
      </c>
      <c r="AA39" s="384">
        <v>0</v>
      </c>
      <c r="AB39" s="341">
        <f t="shared" si="0"/>
        <v>0</v>
      </c>
      <c r="AC39" s="385"/>
      <c r="AD39" s="384">
        <v>0</v>
      </c>
      <c r="AE39" s="384">
        <v>0</v>
      </c>
      <c r="AF39" s="384">
        <v>0</v>
      </c>
      <c r="AG39" s="384">
        <v>0</v>
      </c>
      <c r="AH39" s="384">
        <v>0</v>
      </c>
      <c r="AI39" s="385"/>
      <c r="AJ39" s="341">
        <f t="shared" si="7"/>
        <v>0</v>
      </c>
      <c r="AK39" s="341">
        <f t="shared" si="8"/>
        <v>0</v>
      </c>
      <c r="AL39" s="341">
        <f t="shared" si="9"/>
        <v>0</v>
      </c>
      <c r="AM39" s="385"/>
      <c r="AN39" s="386" t="s">
        <v>106</v>
      </c>
      <c r="AO39" s="332" t="s">
        <v>107</v>
      </c>
      <c r="AP39" s="341">
        <f t="shared" si="10"/>
        <v>0</v>
      </c>
      <c r="AQ39" s="384">
        <v>0</v>
      </c>
      <c r="AR39" s="384">
        <v>0</v>
      </c>
      <c r="AS39" s="384">
        <v>0</v>
      </c>
      <c r="AT39" s="384">
        <v>0</v>
      </c>
      <c r="AU39" s="384">
        <v>0</v>
      </c>
      <c r="AV39" s="385"/>
      <c r="AW39" s="341">
        <f t="shared" si="17"/>
        <v>0</v>
      </c>
      <c r="AX39" s="341">
        <f t="shared" si="11"/>
        <v>0</v>
      </c>
      <c r="AY39" s="341">
        <f t="shared" si="12"/>
        <v>0</v>
      </c>
      <c r="AZ39" s="341">
        <f t="shared" si="13"/>
        <v>0</v>
      </c>
      <c r="BA39" s="341">
        <f t="shared" si="14"/>
        <v>0</v>
      </c>
      <c r="BB39" s="341">
        <f t="shared" si="15"/>
        <v>0</v>
      </c>
    </row>
    <row r="40" spans="1:54" ht="12.75">
      <c r="A40" s="305" t="s">
        <v>108</v>
      </c>
      <c r="B40" s="89" t="s">
        <v>109</v>
      </c>
      <c r="C40" s="332">
        <v>10</v>
      </c>
      <c r="D40" s="332">
        <v>9</v>
      </c>
      <c r="E40" s="341">
        <f t="shared" si="1"/>
        <v>19</v>
      </c>
      <c r="F40" s="332">
        <v>379</v>
      </c>
      <c r="G40" s="332">
        <v>0</v>
      </c>
      <c r="H40" s="332">
        <v>89</v>
      </c>
      <c r="I40" s="332">
        <v>0</v>
      </c>
      <c r="J40" s="332">
        <v>0</v>
      </c>
      <c r="K40" s="332">
        <v>0</v>
      </c>
      <c r="L40" s="339">
        <f t="shared" si="2"/>
        <v>468</v>
      </c>
      <c r="M40" s="341">
        <f t="shared" si="3"/>
        <v>487</v>
      </c>
      <c r="N40" s="332">
        <v>0</v>
      </c>
      <c r="O40" s="341">
        <f t="shared" si="4"/>
        <v>487</v>
      </c>
      <c r="P40" s="384">
        <v>6980</v>
      </c>
      <c r="Q40" s="332">
        <v>0</v>
      </c>
      <c r="R40" s="341">
        <f>'elsz.'!AD40</f>
        <v>-5109</v>
      </c>
      <c r="S40" s="341">
        <f t="shared" si="5"/>
        <v>2358</v>
      </c>
      <c r="T40" s="385"/>
      <c r="U40" s="384">
        <v>0</v>
      </c>
      <c r="V40" s="341">
        <f t="shared" si="16"/>
        <v>2358</v>
      </c>
      <c r="W40" s="386" t="s">
        <v>108</v>
      </c>
      <c r="X40" s="332" t="s">
        <v>109</v>
      </c>
      <c r="Y40" s="341">
        <f t="shared" si="6"/>
        <v>2358</v>
      </c>
      <c r="Z40" s="384">
        <v>0</v>
      </c>
      <c r="AA40" s="384">
        <v>895</v>
      </c>
      <c r="AB40" s="341">
        <f t="shared" si="0"/>
        <v>1463</v>
      </c>
      <c r="AC40" s="385"/>
      <c r="AD40" s="384">
        <v>1108</v>
      </c>
      <c r="AE40" s="384">
        <v>355</v>
      </c>
      <c r="AF40" s="384">
        <v>895</v>
      </c>
      <c r="AG40" s="384">
        <v>0</v>
      </c>
      <c r="AH40" s="384">
        <v>0</v>
      </c>
      <c r="AI40" s="385"/>
      <c r="AJ40" s="341">
        <f t="shared" si="7"/>
        <v>2358</v>
      </c>
      <c r="AK40" s="341">
        <f t="shared" si="8"/>
        <v>0</v>
      </c>
      <c r="AL40" s="341">
        <f t="shared" si="9"/>
        <v>2358</v>
      </c>
      <c r="AM40" s="385"/>
      <c r="AN40" s="386" t="s">
        <v>108</v>
      </c>
      <c r="AO40" s="332" t="s">
        <v>109</v>
      </c>
      <c r="AP40" s="341">
        <f t="shared" si="10"/>
        <v>895</v>
      </c>
      <c r="AQ40" s="384">
        <v>0</v>
      </c>
      <c r="AR40" s="384">
        <v>0</v>
      </c>
      <c r="AS40" s="384">
        <v>895</v>
      </c>
      <c r="AT40" s="384">
        <v>0</v>
      </c>
      <c r="AU40" s="384">
        <v>0</v>
      </c>
      <c r="AV40" s="385"/>
      <c r="AW40" s="341">
        <f t="shared" si="17"/>
        <v>1463</v>
      </c>
      <c r="AX40" s="341">
        <f t="shared" si="11"/>
        <v>1108</v>
      </c>
      <c r="AY40" s="341">
        <f t="shared" si="12"/>
        <v>355</v>
      </c>
      <c r="AZ40" s="341">
        <f t="shared" si="13"/>
        <v>0</v>
      </c>
      <c r="BA40" s="341">
        <f t="shared" si="14"/>
        <v>0</v>
      </c>
      <c r="BB40" s="341">
        <f t="shared" si="15"/>
        <v>0</v>
      </c>
    </row>
    <row r="41" spans="1:54" ht="12.75">
      <c r="A41" s="344" t="s">
        <v>110</v>
      </c>
      <c r="B41" s="345" t="s">
        <v>111</v>
      </c>
      <c r="C41" s="348">
        <v>143</v>
      </c>
      <c r="D41" s="348">
        <v>15</v>
      </c>
      <c r="E41" s="357">
        <f t="shared" si="1"/>
        <v>158</v>
      </c>
      <c r="F41" s="348">
        <v>0</v>
      </c>
      <c r="G41" s="348">
        <v>0</v>
      </c>
      <c r="H41" s="348">
        <v>379</v>
      </c>
      <c r="I41" s="348">
        <v>0</v>
      </c>
      <c r="J41" s="348">
        <v>0</v>
      </c>
      <c r="K41" s="348">
        <v>0</v>
      </c>
      <c r="L41" s="355">
        <f t="shared" si="2"/>
        <v>379</v>
      </c>
      <c r="M41" s="357">
        <f t="shared" si="3"/>
        <v>537</v>
      </c>
      <c r="N41" s="348">
        <v>0</v>
      </c>
      <c r="O41" s="357">
        <f t="shared" si="4"/>
        <v>537</v>
      </c>
      <c r="P41" s="387">
        <v>7119</v>
      </c>
      <c r="Q41" s="348">
        <v>0</v>
      </c>
      <c r="R41" s="357">
        <f>'elsz.'!AD41</f>
        <v>14</v>
      </c>
      <c r="S41" s="357">
        <f t="shared" si="5"/>
        <v>7670</v>
      </c>
      <c r="T41" s="388"/>
      <c r="U41" s="387">
        <v>0</v>
      </c>
      <c r="V41" s="357">
        <f t="shared" si="16"/>
        <v>7670</v>
      </c>
      <c r="W41" s="389" t="s">
        <v>110</v>
      </c>
      <c r="X41" s="348" t="s">
        <v>111</v>
      </c>
      <c r="Y41" s="357">
        <f t="shared" si="6"/>
        <v>7670</v>
      </c>
      <c r="Z41" s="387">
        <v>0</v>
      </c>
      <c r="AA41" s="387">
        <v>388</v>
      </c>
      <c r="AB41" s="357">
        <f t="shared" si="0"/>
        <v>7282</v>
      </c>
      <c r="AC41" s="388"/>
      <c r="AD41" s="387">
        <v>4966</v>
      </c>
      <c r="AE41" s="387">
        <v>1589</v>
      </c>
      <c r="AF41" s="387">
        <v>1115</v>
      </c>
      <c r="AG41" s="387">
        <v>0</v>
      </c>
      <c r="AH41" s="387">
        <v>0</v>
      </c>
      <c r="AI41" s="388"/>
      <c r="AJ41" s="357">
        <f t="shared" si="7"/>
        <v>7670</v>
      </c>
      <c r="AK41" s="357">
        <f t="shared" si="8"/>
        <v>0</v>
      </c>
      <c r="AL41" s="357">
        <f t="shared" si="9"/>
        <v>7670</v>
      </c>
      <c r="AM41" s="388"/>
      <c r="AN41" s="389" t="s">
        <v>110</v>
      </c>
      <c r="AO41" s="348" t="s">
        <v>111</v>
      </c>
      <c r="AP41" s="357">
        <f t="shared" si="10"/>
        <v>388</v>
      </c>
      <c r="AQ41" s="387">
        <v>1</v>
      </c>
      <c r="AR41" s="387">
        <v>0</v>
      </c>
      <c r="AS41" s="387">
        <v>387</v>
      </c>
      <c r="AT41" s="387">
        <v>0</v>
      </c>
      <c r="AU41" s="387">
        <v>0</v>
      </c>
      <c r="AV41" s="388"/>
      <c r="AW41" s="357">
        <f t="shared" si="17"/>
        <v>7282</v>
      </c>
      <c r="AX41" s="357">
        <f t="shared" si="11"/>
        <v>4965</v>
      </c>
      <c r="AY41" s="357">
        <f t="shared" si="12"/>
        <v>1589</v>
      </c>
      <c r="AZ41" s="357">
        <f t="shared" si="13"/>
        <v>728</v>
      </c>
      <c r="BA41" s="357">
        <f t="shared" si="14"/>
        <v>0</v>
      </c>
      <c r="BB41" s="357">
        <f t="shared" si="15"/>
        <v>0</v>
      </c>
    </row>
    <row r="42" spans="1:54" ht="12.75">
      <c r="A42" s="344" t="s">
        <v>112</v>
      </c>
      <c r="B42" s="345" t="s">
        <v>5</v>
      </c>
      <c r="C42" s="348">
        <v>21</v>
      </c>
      <c r="D42" s="348">
        <v>140</v>
      </c>
      <c r="E42" s="357">
        <f t="shared" si="1"/>
        <v>161</v>
      </c>
      <c r="F42" s="348">
        <v>300</v>
      </c>
      <c r="G42" s="348">
        <v>0</v>
      </c>
      <c r="H42" s="348">
        <v>5053</v>
      </c>
      <c r="I42" s="348">
        <v>0</v>
      </c>
      <c r="J42" s="348">
        <v>199</v>
      </c>
      <c r="K42" s="348">
        <v>0</v>
      </c>
      <c r="L42" s="355">
        <f t="shared" si="2"/>
        <v>5552</v>
      </c>
      <c r="M42" s="357">
        <f t="shared" si="3"/>
        <v>5713</v>
      </c>
      <c r="N42" s="348">
        <v>0</v>
      </c>
      <c r="O42" s="357">
        <f t="shared" si="4"/>
        <v>5713</v>
      </c>
      <c r="P42" s="387">
        <v>-2999</v>
      </c>
      <c r="Q42" s="348">
        <v>0</v>
      </c>
      <c r="R42" s="357">
        <f>'elsz.'!AD42</f>
        <v>0</v>
      </c>
      <c r="S42" s="357">
        <f t="shared" si="5"/>
        <v>2714</v>
      </c>
      <c r="T42" s="388"/>
      <c r="U42" s="387">
        <v>0</v>
      </c>
      <c r="V42" s="357">
        <f t="shared" si="16"/>
        <v>2714</v>
      </c>
      <c r="W42" s="389" t="s">
        <v>112</v>
      </c>
      <c r="X42" s="348" t="s">
        <v>113</v>
      </c>
      <c r="Y42" s="357">
        <f t="shared" si="6"/>
        <v>2714</v>
      </c>
      <c r="Z42" s="387">
        <v>0</v>
      </c>
      <c r="AA42" s="387">
        <v>2714</v>
      </c>
      <c r="AB42" s="357">
        <f t="shared" si="0"/>
        <v>0</v>
      </c>
      <c r="AC42" s="388"/>
      <c r="AD42" s="387">
        <v>0</v>
      </c>
      <c r="AE42" s="387">
        <v>0</v>
      </c>
      <c r="AF42" s="387">
        <v>2714</v>
      </c>
      <c r="AG42" s="387">
        <v>0</v>
      </c>
      <c r="AH42" s="387">
        <v>0</v>
      </c>
      <c r="AI42" s="388"/>
      <c r="AJ42" s="357">
        <f t="shared" si="7"/>
        <v>2714</v>
      </c>
      <c r="AK42" s="357">
        <f t="shared" si="8"/>
        <v>0</v>
      </c>
      <c r="AL42" s="357">
        <f t="shared" si="9"/>
        <v>2714</v>
      </c>
      <c r="AM42" s="388"/>
      <c r="AN42" s="389" t="s">
        <v>112</v>
      </c>
      <c r="AO42" s="348" t="s">
        <v>113</v>
      </c>
      <c r="AP42" s="357">
        <f t="shared" si="10"/>
        <v>2714</v>
      </c>
      <c r="AQ42" s="387">
        <v>0</v>
      </c>
      <c r="AR42" s="387">
        <v>0</v>
      </c>
      <c r="AS42" s="387">
        <v>2714</v>
      </c>
      <c r="AT42" s="387">
        <v>0</v>
      </c>
      <c r="AU42" s="387">
        <v>0</v>
      </c>
      <c r="AV42" s="388"/>
      <c r="AW42" s="357">
        <f t="shared" si="17"/>
        <v>0</v>
      </c>
      <c r="AX42" s="357">
        <f t="shared" si="11"/>
        <v>0</v>
      </c>
      <c r="AY42" s="357">
        <f t="shared" si="12"/>
        <v>0</v>
      </c>
      <c r="AZ42" s="357">
        <f t="shared" si="13"/>
        <v>0</v>
      </c>
      <c r="BA42" s="357">
        <f t="shared" si="14"/>
        <v>0</v>
      </c>
      <c r="BB42" s="357">
        <f t="shared" si="15"/>
        <v>0</v>
      </c>
    </row>
    <row r="43" spans="1:54" ht="12.75">
      <c r="A43" s="344" t="s">
        <v>114</v>
      </c>
      <c r="B43" s="345" t="s">
        <v>115</v>
      </c>
      <c r="C43" s="348">
        <v>1</v>
      </c>
      <c r="D43" s="348">
        <v>0</v>
      </c>
      <c r="E43" s="357">
        <f t="shared" si="1"/>
        <v>1</v>
      </c>
      <c r="F43" s="348">
        <v>150</v>
      </c>
      <c r="G43" s="348">
        <v>0</v>
      </c>
      <c r="H43" s="348">
        <v>1031</v>
      </c>
      <c r="I43" s="348">
        <v>0</v>
      </c>
      <c r="J43" s="348">
        <v>0</v>
      </c>
      <c r="K43" s="348">
        <v>0</v>
      </c>
      <c r="L43" s="355">
        <f t="shared" si="2"/>
        <v>1181</v>
      </c>
      <c r="M43" s="357">
        <f t="shared" si="3"/>
        <v>1182</v>
      </c>
      <c r="N43" s="348">
        <v>0</v>
      </c>
      <c r="O43" s="357">
        <f t="shared" si="4"/>
        <v>1182</v>
      </c>
      <c r="P43" s="387">
        <v>4059</v>
      </c>
      <c r="Q43" s="348">
        <v>0</v>
      </c>
      <c r="R43" s="357">
        <f>'elsz.'!AD43</f>
        <v>447</v>
      </c>
      <c r="S43" s="357">
        <f t="shared" si="5"/>
        <v>5688</v>
      </c>
      <c r="T43" s="388"/>
      <c r="U43" s="387">
        <v>0</v>
      </c>
      <c r="V43" s="357">
        <f t="shared" si="16"/>
        <v>5688</v>
      </c>
      <c r="W43" s="389" t="s">
        <v>114</v>
      </c>
      <c r="X43" s="348" t="s">
        <v>115</v>
      </c>
      <c r="Y43" s="357">
        <f t="shared" si="6"/>
        <v>5688</v>
      </c>
      <c r="Z43" s="387">
        <v>0</v>
      </c>
      <c r="AA43" s="387">
        <v>0</v>
      </c>
      <c r="AB43" s="357">
        <f t="shared" si="0"/>
        <v>5688</v>
      </c>
      <c r="AC43" s="388"/>
      <c r="AD43" s="387">
        <v>1899</v>
      </c>
      <c r="AE43" s="387">
        <v>608</v>
      </c>
      <c r="AF43" s="387">
        <v>3181</v>
      </c>
      <c r="AG43" s="387">
        <v>0</v>
      </c>
      <c r="AH43" s="387">
        <v>0</v>
      </c>
      <c r="AI43" s="388"/>
      <c r="AJ43" s="357">
        <f t="shared" si="7"/>
        <v>5688</v>
      </c>
      <c r="AK43" s="357">
        <f t="shared" si="8"/>
        <v>0</v>
      </c>
      <c r="AL43" s="357">
        <f t="shared" si="9"/>
        <v>5688</v>
      </c>
      <c r="AM43" s="388"/>
      <c r="AN43" s="389" t="s">
        <v>114</v>
      </c>
      <c r="AO43" s="348" t="s">
        <v>115</v>
      </c>
      <c r="AP43" s="357">
        <f t="shared" si="10"/>
        <v>0</v>
      </c>
      <c r="AQ43" s="387">
        <v>0</v>
      </c>
      <c r="AR43" s="387">
        <v>0</v>
      </c>
      <c r="AS43" s="387">
        <v>0</v>
      </c>
      <c r="AT43" s="387">
        <v>0</v>
      </c>
      <c r="AU43" s="387">
        <v>0</v>
      </c>
      <c r="AV43" s="388"/>
      <c r="AW43" s="357">
        <f t="shared" si="17"/>
        <v>5688</v>
      </c>
      <c r="AX43" s="357">
        <f t="shared" si="11"/>
        <v>1899</v>
      </c>
      <c r="AY43" s="357">
        <f t="shared" si="12"/>
        <v>608</v>
      </c>
      <c r="AZ43" s="357">
        <f t="shared" si="13"/>
        <v>3181</v>
      </c>
      <c r="BA43" s="357">
        <f t="shared" si="14"/>
        <v>0</v>
      </c>
      <c r="BB43" s="357">
        <f t="shared" si="15"/>
        <v>0</v>
      </c>
    </row>
    <row r="44" spans="1:54" ht="12.75">
      <c r="A44" s="346" t="s">
        <v>116</v>
      </c>
      <c r="B44" s="347" t="s">
        <v>118</v>
      </c>
      <c r="C44" s="302">
        <v>1101</v>
      </c>
      <c r="D44" s="302">
        <v>295</v>
      </c>
      <c r="E44" s="367">
        <f t="shared" si="1"/>
        <v>1396</v>
      </c>
      <c r="F44" s="302">
        <v>280</v>
      </c>
      <c r="G44" s="302">
        <v>0</v>
      </c>
      <c r="H44" s="302">
        <v>292</v>
      </c>
      <c r="I44" s="302">
        <v>0</v>
      </c>
      <c r="J44" s="302">
        <v>0</v>
      </c>
      <c r="K44" s="302">
        <v>200</v>
      </c>
      <c r="L44" s="365">
        <f t="shared" si="2"/>
        <v>372</v>
      </c>
      <c r="M44" s="367">
        <f t="shared" si="3"/>
        <v>1768</v>
      </c>
      <c r="N44" s="302">
        <v>0</v>
      </c>
      <c r="O44" s="367">
        <f t="shared" si="4"/>
        <v>1768</v>
      </c>
      <c r="P44" s="300">
        <v>2119</v>
      </c>
      <c r="Q44" s="302">
        <v>0</v>
      </c>
      <c r="R44" s="367">
        <f>'elsz.'!AD44</f>
        <v>847</v>
      </c>
      <c r="S44" s="367">
        <f t="shared" si="5"/>
        <v>4734</v>
      </c>
      <c r="T44" s="390"/>
      <c r="U44" s="300">
        <v>0</v>
      </c>
      <c r="V44" s="367">
        <f t="shared" si="16"/>
        <v>4734</v>
      </c>
      <c r="W44" s="391" t="s">
        <v>116</v>
      </c>
      <c r="X44" s="302" t="s">
        <v>118</v>
      </c>
      <c r="Y44" s="367">
        <f t="shared" si="6"/>
        <v>4734</v>
      </c>
      <c r="Z44" s="300">
        <v>0</v>
      </c>
      <c r="AA44" s="300">
        <v>2679</v>
      </c>
      <c r="AB44" s="367">
        <f t="shared" si="0"/>
        <v>2055</v>
      </c>
      <c r="AC44" s="390"/>
      <c r="AD44" s="300">
        <v>1596</v>
      </c>
      <c r="AE44" s="300">
        <v>511</v>
      </c>
      <c r="AF44" s="300">
        <v>2618</v>
      </c>
      <c r="AG44" s="300">
        <v>0</v>
      </c>
      <c r="AH44" s="300">
        <v>9</v>
      </c>
      <c r="AI44" s="390"/>
      <c r="AJ44" s="367">
        <f t="shared" si="7"/>
        <v>4725</v>
      </c>
      <c r="AK44" s="367">
        <f t="shared" si="8"/>
        <v>9</v>
      </c>
      <c r="AL44" s="367">
        <f t="shared" si="9"/>
        <v>4734</v>
      </c>
      <c r="AM44" s="390"/>
      <c r="AN44" s="391" t="s">
        <v>116</v>
      </c>
      <c r="AO44" s="302" t="s">
        <v>118</v>
      </c>
      <c r="AP44" s="367">
        <f t="shared" si="10"/>
        <v>2679</v>
      </c>
      <c r="AQ44" s="300">
        <v>48</v>
      </c>
      <c r="AR44" s="300">
        <v>13</v>
      </c>
      <c r="AS44" s="300">
        <v>2618</v>
      </c>
      <c r="AT44" s="300">
        <v>0</v>
      </c>
      <c r="AU44" s="300">
        <v>0</v>
      </c>
      <c r="AV44" s="390"/>
      <c r="AW44" s="367">
        <f t="shared" si="17"/>
        <v>2055</v>
      </c>
      <c r="AX44" s="367">
        <f t="shared" si="11"/>
        <v>1548</v>
      </c>
      <c r="AY44" s="367">
        <f t="shared" si="12"/>
        <v>498</v>
      </c>
      <c r="AZ44" s="367">
        <f t="shared" si="13"/>
        <v>0</v>
      </c>
      <c r="BA44" s="367">
        <f t="shared" si="14"/>
        <v>0</v>
      </c>
      <c r="BB44" s="367">
        <f t="shared" si="15"/>
        <v>9</v>
      </c>
    </row>
    <row r="45" spans="1:54" ht="12.75">
      <c r="A45" s="31" t="s">
        <v>117</v>
      </c>
      <c r="B45" s="30" t="s">
        <v>120</v>
      </c>
      <c r="C45" s="51">
        <v>0</v>
      </c>
      <c r="D45" s="51">
        <v>56</v>
      </c>
      <c r="E45" s="53">
        <f t="shared" si="1"/>
        <v>56</v>
      </c>
      <c r="F45" s="51">
        <v>0</v>
      </c>
      <c r="G45" s="51">
        <v>0</v>
      </c>
      <c r="H45" s="51">
        <v>34</v>
      </c>
      <c r="I45" s="51">
        <v>0</v>
      </c>
      <c r="J45" s="51">
        <v>0</v>
      </c>
      <c r="K45" s="51">
        <v>0</v>
      </c>
      <c r="L45" s="20">
        <f t="shared" si="2"/>
        <v>34</v>
      </c>
      <c r="M45" s="53">
        <f t="shared" si="3"/>
        <v>90</v>
      </c>
      <c r="N45" s="51">
        <v>0</v>
      </c>
      <c r="O45" s="53">
        <f t="shared" si="4"/>
        <v>90</v>
      </c>
      <c r="P45" s="242">
        <v>24462</v>
      </c>
      <c r="Q45" s="51">
        <v>0</v>
      </c>
      <c r="R45" s="53">
        <f>'elsz.'!AD45</f>
        <v>0</v>
      </c>
      <c r="S45" s="53">
        <f t="shared" si="5"/>
        <v>24552</v>
      </c>
      <c r="U45" s="242">
        <v>0</v>
      </c>
      <c r="V45" s="53">
        <f t="shared" si="16"/>
        <v>24552</v>
      </c>
      <c r="W45" s="126" t="s">
        <v>117</v>
      </c>
      <c r="X45" s="51" t="s">
        <v>120</v>
      </c>
      <c r="Y45" s="53">
        <f t="shared" si="6"/>
        <v>24552</v>
      </c>
      <c r="Z45" s="242">
        <v>0</v>
      </c>
      <c r="AA45" s="242">
        <v>18965</v>
      </c>
      <c r="AB45" s="53">
        <f t="shared" si="0"/>
        <v>5587</v>
      </c>
      <c r="AD45" s="242">
        <v>17852</v>
      </c>
      <c r="AE45" s="242">
        <v>5713</v>
      </c>
      <c r="AF45" s="242">
        <v>814</v>
      </c>
      <c r="AG45" s="242">
        <v>147</v>
      </c>
      <c r="AH45" s="242">
        <v>26</v>
      </c>
      <c r="AJ45" s="53">
        <f t="shared" si="7"/>
        <v>24379</v>
      </c>
      <c r="AK45" s="53">
        <f t="shared" si="8"/>
        <v>173</v>
      </c>
      <c r="AL45" s="53">
        <f t="shared" si="9"/>
        <v>24552</v>
      </c>
      <c r="AN45" s="126" t="s">
        <v>117</v>
      </c>
      <c r="AO45" s="51" t="s">
        <v>120</v>
      </c>
      <c r="AP45" s="53">
        <f t="shared" si="10"/>
        <v>18965</v>
      </c>
      <c r="AQ45" s="242">
        <v>13924</v>
      </c>
      <c r="AR45" s="242">
        <v>4455</v>
      </c>
      <c r="AS45" s="242">
        <v>586</v>
      </c>
      <c r="AT45" s="242">
        <v>0</v>
      </c>
      <c r="AU45" s="242">
        <v>0</v>
      </c>
      <c r="AW45" s="53">
        <f t="shared" si="17"/>
        <v>5587</v>
      </c>
      <c r="AX45" s="53">
        <f t="shared" si="11"/>
        <v>3928</v>
      </c>
      <c r="AY45" s="53">
        <f t="shared" si="12"/>
        <v>1258</v>
      </c>
      <c r="AZ45" s="53">
        <f t="shared" si="13"/>
        <v>228</v>
      </c>
      <c r="BA45" s="53">
        <f t="shared" si="14"/>
        <v>147</v>
      </c>
      <c r="BB45" s="53">
        <f t="shared" si="15"/>
        <v>26</v>
      </c>
    </row>
    <row r="46" spans="1:54" ht="12.75">
      <c r="A46" s="31" t="s">
        <v>119</v>
      </c>
      <c r="B46" s="30" t="s">
        <v>247</v>
      </c>
      <c r="C46" s="51">
        <v>19342</v>
      </c>
      <c r="D46" s="51">
        <v>0</v>
      </c>
      <c r="E46" s="53">
        <f t="shared" si="1"/>
        <v>19342</v>
      </c>
      <c r="F46" s="51">
        <v>0</v>
      </c>
      <c r="G46" s="51">
        <v>0</v>
      </c>
      <c r="H46" s="51">
        <v>12</v>
      </c>
      <c r="I46" s="51">
        <v>191</v>
      </c>
      <c r="J46" s="51">
        <v>0</v>
      </c>
      <c r="K46" s="51">
        <v>0</v>
      </c>
      <c r="L46" s="24">
        <f t="shared" si="2"/>
        <v>-179</v>
      </c>
      <c r="M46" s="50">
        <f t="shared" si="3"/>
        <v>19163</v>
      </c>
      <c r="N46" s="51">
        <v>0</v>
      </c>
      <c r="O46" s="50">
        <f t="shared" si="4"/>
        <v>19163</v>
      </c>
      <c r="P46" s="122">
        <v>0</v>
      </c>
      <c r="Q46" s="51">
        <v>0</v>
      </c>
      <c r="R46" s="50">
        <f>'elsz.'!AD46</f>
        <v>0</v>
      </c>
      <c r="S46" s="53">
        <f t="shared" si="5"/>
        <v>19163</v>
      </c>
      <c r="U46" s="242">
        <v>0</v>
      </c>
      <c r="V46" s="53">
        <f t="shared" si="16"/>
        <v>19163</v>
      </c>
      <c r="W46" s="126" t="s">
        <v>119</v>
      </c>
      <c r="X46" s="51" t="s">
        <v>122</v>
      </c>
      <c r="Y46" s="53">
        <f t="shared" si="6"/>
        <v>19163</v>
      </c>
      <c r="Z46" s="242">
        <v>0</v>
      </c>
      <c r="AA46" s="242">
        <v>0</v>
      </c>
      <c r="AB46" s="53">
        <f t="shared" si="0"/>
        <v>19163</v>
      </c>
      <c r="AD46" s="122">
        <v>563</v>
      </c>
      <c r="AE46" s="242">
        <v>180</v>
      </c>
      <c r="AF46" s="242">
        <v>18</v>
      </c>
      <c r="AG46" s="242">
        <v>0</v>
      </c>
      <c r="AH46" s="242">
        <v>18402</v>
      </c>
      <c r="AJ46" s="50">
        <f t="shared" si="7"/>
        <v>761</v>
      </c>
      <c r="AK46" s="53">
        <f t="shared" si="8"/>
        <v>18402</v>
      </c>
      <c r="AL46" s="53">
        <f t="shared" si="9"/>
        <v>19163</v>
      </c>
      <c r="AN46" s="126" t="s">
        <v>119</v>
      </c>
      <c r="AO46" s="51" t="s">
        <v>122</v>
      </c>
      <c r="AP46" s="53">
        <f t="shared" si="10"/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W46" s="53">
        <f t="shared" si="17"/>
        <v>19163</v>
      </c>
      <c r="AX46" s="50">
        <f t="shared" si="11"/>
        <v>563</v>
      </c>
      <c r="AY46" s="50">
        <f t="shared" si="12"/>
        <v>180</v>
      </c>
      <c r="AZ46" s="50">
        <f t="shared" si="13"/>
        <v>18</v>
      </c>
      <c r="BA46" s="50">
        <f t="shared" si="14"/>
        <v>0</v>
      </c>
      <c r="BB46" s="50">
        <f t="shared" si="15"/>
        <v>18402</v>
      </c>
    </row>
    <row r="47" spans="1:54" ht="12.75">
      <c r="A47" s="294" t="s">
        <v>44</v>
      </c>
      <c r="B47" s="294" t="s">
        <v>123</v>
      </c>
      <c r="C47" s="290">
        <f aca="true" t="shared" si="18" ref="C47:V47">SUM(C6:C46)</f>
        <v>137272</v>
      </c>
      <c r="D47" s="290">
        <f t="shared" si="18"/>
        <v>2025</v>
      </c>
      <c r="E47" s="290">
        <f t="shared" si="18"/>
        <v>139297</v>
      </c>
      <c r="F47" s="290">
        <f t="shared" si="18"/>
        <v>7769</v>
      </c>
      <c r="G47" s="290">
        <f t="shared" si="18"/>
        <v>1609</v>
      </c>
      <c r="H47" s="290">
        <f t="shared" si="18"/>
        <v>36790</v>
      </c>
      <c r="I47" s="290">
        <f t="shared" si="18"/>
        <v>19903</v>
      </c>
      <c r="J47" s="290">
        <f t="shared" si="18"/>
        <v>3086</v>
      </c>
      <c r="K47" s="290">
        <f t="shared" si="18"/>
        <v>22423</v>
      </c>
      <c r="L47" s="290">
        <f t="shared" si="18"/>
        <v>3710</v>
      </c>
      <c r="M47" s="290">
        <f t="shared" si="18"/>
        <v>143007</v>
      </c>
      <c r="N47" s="290">
        <f t="shared" si="18"/>
        <v>0</v>
      </c>
      <c r="O47" s="379">
        <f t="shared" si="18"/>
        <v>143007</v>
      </c>
      <c r="P47" s="290">
        <f t="shared" si="18"/>
        <v>204699</v>
      </c>
      <c r="Q47" s="290">
        <f t="shared" si="18"/>
        <v>0</v>
      </c>
      <c r="R47" s="290">
        <f t="shared" si="18"/>
        <v>-33010</v>
      </c>
      <c r="S47" s="290">
        <f t="shared" si="18"/>
        <v>314696</v>
      </c>
      <c r="U47" s="290">
        <f t="shared" si="18"/>
        <v>0</v>
      </c>
      <c r="V47" s="290">
        <f t="shared" si="18"/>
        <v>314696</v>
      </c>
      <c r="W47" s="294" t="s">
        <v>44</v>
      </c>
      <c r="X47" s="294" t="s">
        <v>123</v>
      </c>
      <c r="Y47" s="290">
        <f>SUM(Y6:Y46)</f>
        <v>314696</v>
      </c>
      <c r="Z47" s="290">
        <f>SUM(Z6:Z46)</f>
        <v>0</v>
      </c>
      <c r="AA47" s="290">
        <f>SUM(AA6:AA46)</f>
        <v>112949</v>
      </c>
      <c r="AB47" s="290">
        <f>SUM(AB6:AB46)</f>
        <v>201747</v>
      </c>
      <c r="AD47" s="290">
        <f>SUM(AD6:AD46)</f>
        <v>82894</v>
      </c>
      <c r="AE47" s="290">
        <f>SUM(AE6:AE46)</f>
        <v>26396</v>
      </c>
      <c r="AF47" s="290">
        <f>SUM(AF6:AF46)</f>
        <v>108476</v>
      </c>
      <c r="AG47" s="290">
        <f>SUM(AG6:AG46)</f>
        <v>4727</v>
      </c>
      <c r="AH47" s="290">
        <f>SUM(AH6:AH46)</f>
        <v>92203</v>
      </c>
      <c r="AJ47" s="290">
        <f>SUM(AJ6:AJ46)</f>
        <v>217766</v>
      </c>
      <c r="AK47" s="290">
        <f>SUM(AK6:AK46)</f>
        <v>96930</v>
      </c>
      <c r="AL47" s="290">
        <f>SUM(AL6:AL46)</f>
        <v>314696</v>
      </c>
      <c r="AN47" s="294" t="s">
        <v>44</v>
      </c>
      <c r="AO47" s="294" t="s">
        <v>123</v>
      </c>
      <c r="AP47" s="290">
        <f aca="true" t="shared" si="19" ref="AP47:AU47">SUM(AP6:AP46)</f>
        <v>112949</v>
      </c>
      <c r="AQ47" s="290">
        <f t="shared" si="19"/>
        <v>25533</v>
      </c>
      <c r="AR47" s="290">
        <f t="shared" si="19"/>
        <v>7559</v>
      </c>
      <c r="AS47" s="290">
        <f t="shared" si="19"/>
        <v>53628</v>
      </c>
      <c r="AT47" s="290">
        <f t="shared" si="19"/>
        <v>2905</v>
      </c>
      <c r="AU47" s="290">
        <f t="shared" si="19"/>
        <v>23324</v>
      </c>
      <c r="AW47" s="297">
        <f aca="true" t="shared" si="20" ref="AW47:BB47">SUM(AW6:AW46)</f>
        <v>201747</v>
      </c>
      <c r="AX47" s="297">
        <f t="shared" si="20"/>
        <v>57361</v>
      </c>
      <c r="AY47" s="297">
        <f t="shared" si="20"/>
        <v>18837</v>
      </c>
      <c r="AZ47" s="297">
        <f t="shared" si="20"/>
        <v>54848</v>
      </c>
      <c r="BA47" s="297">
        <f t="shared" si="20"/>
        <v>1822</v>
      </c>
      <c r="BB47" s="297">
        <f t="shared" si="20"/>
        <v>68879</v>
      </c>
    </row>
    <row r="48" spans="1:54" ht="12.75">
      <c r="A48" s="48" t="s">
        <v>44</v>
      </c>
      <c r="B48" s="48" t="s">
        <v>277</v>
      </c>
      <c r="C48" s="48">
        <v>472</v>
      </c>
      <c r="D48" s="48">
        <v>136</v>
      </c>
      <c r="E48" s="47">
        <f t="shared" si="1"/>
        <v>608</v>
      </c>
      <c r="F48" s="48">
        <v>1696</v>
      </c>
      <c r="G48" s="48">
        <v>0</v>
      </c>
      <c r="H48" s="48">
        <v>59329</v>
      </c>
      <c r="I48" s="48">
        <v>115</v>
      </c>
      <c r="J48" s="48">
        <v>0</v>
      </c>
      <c r="K48" s="48">
        <v>0</v>
      </c>
      <c r="L48" s="47">
        <f t="shared" si="2"/>
        <v>60910</v>
      </c>
      <c r="M48" s="47">
        <f t="shared" si="3"/>
        <v>61518</v>
      </c>
      <c r="N48" s="48"/>
      <c r="O48" s="47">
        <f t="shared" si="4"/>
        <v>61518</v>
      </c>
      <c r="P48" s="48">
        <v>215577</v>
      </c>
      <c r="Q48" s="48">
        <v>0</v>
      </c>
      <c r="R48" s="53">
        <f>'elsz.'!AD48</f>
        <v>-215577</v>
      </c>
      <c r="S48" s="47">
        <f>SUM(O48:R48)</f>
        <v>61518</v>
      </c>
      <c r="T48" s="48"/>
      <c r="U48" s="48">
        <v>0</v>
      </c>
      <c r="V48" s="47">
        <f>SUM(S48:U48)</f>
        <v>61518</v>
      </c>
      <c r="W48" s="298" t="s">
        <v>44</v>
      </c>
      <c r="X48" s="298" t="s">
        <v>277</v>
      </c>
      <c r="Y48" s="47">
        <f t="shared" si="6"/>
        <v>61518</v>
      </c>
      <c r="Z48" s="47">
        <v>0</v>
      </c>
      <c r="AA48" s="293">
        <v>61518</v>
      </c>
      <c r="AB48" s="53">
        <f t="shared" si="0"/>
        <v>0</v>
      </c>
      <c r="AD48" s="48">
        <v>40961</v>
      </c>
      <c r="AE48" s="48">
        <v>13107</v>
      </c>
      <c r="AF48" s="48">
        <v>6650</v>
      </c>
      <c r="AG48" s="48">
        <v>0</v>
      </c>
      <c r="AH48" s="48">
        <v>800</v>
      </c>
      <c r="AI48" s="47"/>
      <c r="AJ48" s="47">
        <f>AD48+AE48+AF48</f>
        <v>60718</v>
      </c>
      <c r="AK48" s="47">
        <f t="shared" si="8"/>
        <v>800</v>
      </c>
      <c r="AL48" s="47">
        <f t="shared" si="9"/>
        <v>61518</v>
      </c>
      <c r="AN48" s="48" t="s">
        <v>44</v>
      </c>
      <c r="AO48" s="48" t="s">
        <v>277</v>
      </c>
      <c r="AP48" s="47">
        <f t="shared" si="10"/>
        <v>61518</v>
      </c>
      <c r="AQ48" s="48">
        <v>40961</v>
      </c>
      <c r="AR48" s="48">
        <v>13107</v>
      </c>
      <c r="AS48" s="48">
        <v>6650</v>
      </c>
      <c r="AT48" s="48">
        <v>0</v>
      </c>
      <c r="AU48" s="48">
        <v>800</v>
      </c>
      <c r="AV48" s="47"/>
      <c r="AW48" s="47">
        <f>Y48-AP48</f>
        <v>0</v>
      </c>
      <c r="AX48" s="47">
        <f aca="true" t="shared" si="21" ref="AX48:BB49">AD48-AQ48</f>
        <v>0</v>
      </c>
      <c r="AY48" s="47">
        <f t="shared" si="21"/>
        <v>0</v>
      </c>
      <c r="AZ48" s="47">
        <f t="shared" si="21"/>
        <v>0</v>
      </c>
      <c r="BA48" s="47">
        <f t="shared" si="21"/>
        <v>0</v>
      </c>
      <c r="BB48" s="47">
        <f t="shared" si="21"/>
        <v>0</v>
      </c>
    </row>
    <row r="49" spans="1:54" ht="12.75">
      <c r="A49" s="48"/>
      <c r="B49" s="48" t="s">
        <v>278</v>
      </c>
      <c r="C49" s="48">
        <v>446837</v>
      </c>
      <c r="D49" s="48">
        <v>0</v>
      </c>
      <c r="E49" s="47">
        <f t="shared" si="1"/>
        <v>446837</v>
      </c>
      <c r="F49" s="48">
        <v>883</v>
      </c>
      <c r="G49" s="48">
        <v>0</v>
      </c>
      <c r="H49" s="48">
        <v>312108</v>
      </c>
      <c r="I49" s="48">
        <v>486476</v>
      </c>
      <c r="J49" s="48">
        <v>50</v>
      </c>
      <c r="K49" s="48">
        <v>2746</v>
      </c>
      <c r="L49" s="47">
        <f t="shared" si="2"/>
        <v>-176181</v>
      </c>
      <c r="M49" s="47">
        <f t="shared" si="3"/>
        <v>270656</v>
      </c>
      <c r="N49" s="48">
        <v>-147806</v>
      </c>
      <c r="O49" s="47">
        <f t="shared" si="4"/>
        <v>418462</v>
      </c>
      <c r="P49" s="47">
        <f>(-P47-P48)</f>
        <v>-420276</v>
      </c>
      <c r="Q49" s="48">
        <v>-58251</v>
      </c>
      <c r="R49" s="47">
        <f>(-R47-R48)</f>
        <v>248587</v>
      </c>
      <c r="S49" s="47">
        <f>SUM(O49:R49)</f>
        <v>188522</v>
      </c>
      <c r="T49" s="48"/>
      <c r="U49" s="48">
        <v>-147806</v>
      </c>
      <c r="V49" s="47">
        <f>SUM(S49:U49)</f>
        <v>40716</v>
      </c>
      <c r="W49" s="298"/>
      <c r="X49" s="298" t="s">
        <v>278</v>
      </c>
      <c r="Y49" s="47">
        <f t="shared" si="6"/>
        <v>40716</v>
      </c>
      <c r="Z49" s="47">
        <v>0</v>
      </c>
      <c r="AA49" s="293">
        <v>40716</v>
      </c>
      <c r="AB49" s="53">
        <f t="shared" si="0"/>
        <v>0</v>
      </c>
      <c r="AD49" s="48">
        <v>0</v>
      </c>
      <c r="AE49" s="48">
        <v>0</v>
      </c>
      <c r="AF49" s="48">
        <v>40716</v>
      </c>
      <c r="AG49" s="48">
        <v>0</v>
      </c>
      <c r="AH49" s="48">
        <v>0</v>
      </c>
      <c r="AJ49" s="47">
        <f>AD49+AE49+AF49</f>
        <v>40716</v>
      </c>
      <c r="AK49" s="47">
        <f>AG49+AH49</f>
        <v>0</v>
      </c>
      <c r="AL49" s="47">
        <f>SUM(AJ49:AK49)</f>
        <v>40716</v>
      </c>
      <c r="AN49" s="48"/>
      <c r="AO49" s="48" t="s">
        <v>278</v>
      </c>
      <c r="AP49" s="47">
        <f t="shared" si="10"/>
        <v>40716</v>
      </c>
      <c r="AQ49" s="48">
        <v>0</v>
      </c>
      <c r="AR49" s="48">
        <v>0</v>
      </c>
      <c r="AS49" s="48">
        <v>40716</v>
      </c>
      <c r="AT49" s="48">
        <v>0</v>
      </c>
      <c r="AU49" s="48">
        <v>0</v>
      </c>
      <c r="AV49" s="47"/>
      <c r="AW49" s="47">
        <f>Y49-AP49</f>
        <v>0</v>
      </c>
      <c r="AX49" s="47">
        <f t="shared" si="21"/>
        <v>0</v>
      </c>
      <c r="AY49" s="47">
        <f t="shared" si="21"/>
        <v>0</v>
      </c>
      <c r="AZ49" s="47">
        <f t="shared" si="21"/>
        <v>0</v>
      </c>
      <c r="BA49" s="47">
        <f t="shared" si="21"/>
        <v>0</v>
      </c>
      <c r="BB49" s="47">
        <f t="shared" si="21"/>
        <v>0</v>
      </c>
    </row>
    <row r="50" spans="1:54" ht="12.75">
      <c r="A50" s="295"/>
      <c r="B50" s="295" t="s">
        <v>279</v>
      </c>
      <c r="C50" s="290">
        <f aca="true" t="shared" si="22" ref="C50:V50">SUM(C48:C49)</f>
        <v>447309</v>
      </c>
      <c r="D50" s="290">
        <f t="shared" si="22"/>
        <v>136</v>
      </c>
      <c r="E50" s="290">
        <f t="shared" si="22"/>
        <v>447445</v>
      </c>
      <c r="F50" s="290">
        <f t="shared" si="22"/>
        <v>2579</v>
      </c>
      <c r="G50" s="290">
        <f t="shared" si="22"/>
        <v>0</v>
      </c>
      <c r="H50" s="290">
        <f t="shared" si="22"/>
        <v>371437</v>
      </c>
      <c r="I50" s="290">
        <f t="shared" si="22"/>
        <v>486591</v>
      </c>
      <c r="J50" s="290">
        <f t="shared" si="22"/>
        <v>50</v>
      </c>
      <c r="K50" s="290">
        <f t="shared" si="22"/>
        <v>2746</v>
      </c>
      <c r="L50" s="290">
        <f t="shared" si="22"/>
        <v>-115271</v>
      </c>
      <c r="M50" s="290">
        <f t="shared" si="22"/>
        <v>332174</v>
      </c>
      <c r="N50" s="290">
        <f t="shared" si="22"/>
        <v>-147806</v>
      </c>
      <c r="O50" s="290">
        <f t="shared" si="22"/>
        <v>479980</v>
      </c>
      <c r="P50" s="290">
        <f t="shared" si="22"/>
        <v>-204699</v>
      </c>
      <c r="Q50" s="290">
        <f t="shared" si="22"/>
        <v>-58251</v>
      </c>
      <c r="R50" s="290">
        <f t="shared" si="22"/>
        <v>33010</v>
      </c>
      <c r="S50" s="290">
        <f t="shared" si="22"/>
        <v>250040</v>
      </c>
      <c r="U50" s="290">
        <f t="shared" si="22"/>
        <v>-147806</v>
      </c>
      <c r="V50" s="290">
        <f t="shared" si="22"/>
        <v>102234</v>
      </c>
      <c r="W50" s="295"/>
      <c r="X50" s="295" t="s">
        <v>279</v>
      </c>
      <c r="Y50" s="290">
        <f>SUM(Y48:Y49)</f>
        <v>102234</v>
      </c>
      <c r="Z50" s="290">
        <f>SUM(Z48:Z49)</f>
        <v>0</v>
      </c>
      <c r="AA50" s="290">
        <f>SUM(AA48:AA49)</f>
        <v>102234</v>
      </c>
      <c r="AB50" s="290">
        <f>SUM(AB48:AB49)</f>
        <v>0</v>
      </c>
      <c r="AD50" s="290">
        <f>SUM(AD48:AD49)</f>
        <v>40961</v>
      </c>
      <c r="AE50" s="290">
        <f aca="true" t="shared" si="23" ref="AE50:AJ50">SUM(AE48:AE49)</f>
        <v>13107</v>
      </c>
      <c r="AF50" s="290">
        <f t="shared" si="23"/>
        <v>47366</v>
      </c>
      <c r="AG50" s="290">
        <f t="shared" si="23"/>
        <v>0</v>
      </c>
      <c r="AH50" s="290">
        <f t="shared" si="23"/>
        <v>800</v>
      </c>
      <c r="AJ50" s="290">
        <f t="shared" si="23"/>
        <v>101434</v>
      </c>
      <c r="AK50" s="290">
        <f>SUM(AK48:AK49)</f>
        <v>800</v>
      </c>
      <c r="AL50" s="290">
        <f>SUM(AL48:AL49)</f>
        <v>102234</v>
      </c>
      <c r="AN50" s="295"/>
      <c r="AO50" s="295" t="s">
        <v>279</v>
      </c>
      <c r="AP50" s="290">
        <f aca="true" t="shared" si="24" ref="AP50:AU50">SUM(AP48:AP49)</f>
        <v>102234</v>
      </c>
      <c r="AQ50" s="290">
        <f t="shared" si="24"/>
        <v>40961</v>
      </c>
      <c r="AR50" s="290">
        <f t="shared" si="24"/>
        <v>13107</v>
      </c>
      <c r="AS50" s="290">
        <f t="shared" si="24"/>
        <v>47366</v>
      </c>
      <c r="AT50" s="290">
        <f t="shared" si="24"/>
        <v>0</v>
      </c>
      <c r="AU50" s="290">
        <f t="shared" si="24"/>
        <v>800</v>
      </c>
      <c r="AW50" s="290">
        <f aca="true" t="shared" si="25" ref="AW50:BB50">SUM(AW48:AW49)</f>
        <v>0</v>
      </c>
      <c r="AX50" s="290">
        <f t="shared" si="25"/>
        <v>0</v>
      </c>
      <c r="AY50" s="290">
        <f t="shared" si="25"/>
        <v>0</v>
      </c>
      <c r="AZ50" s="290">
        <f t="shared" si="25"/>
        <v>0</v>
      </c>
      <c r="BA50" s="290">
        <f t="shared" si="25"/>
        <v>0</v>
      </c>
      <c r="BB50" s="290">
        <f t="shared" si="25"/>
        <v>0</v>
      </c>
    </row>
    <row r="51" spans="1:54" ht="12.75">
      <c r="A51" s="294" t="s">
        <v>44</v>
      </c>
      <c r="B51" s="294" t="s">
        <v>124</v>
      </c>
      <c r="C51" s="290">
        <f aca="true" t="shared" si="26" ref="C51:V51">(C47+C50)</f>
        <v>584581</v>
      </c>
      <c r="D51" s="290">
        <f t="shared" si="26"/>
        <v>2161</v>
      </c>
      <c r="E51" s="290">
        <f t="shared" si="26"/>
        <v>586742</v>
      </c>
      <c r="F51" s="290">
        <f t="shared" si="26"/>
        <v>10348</v>
      </c>
      <c r="G51" s="290">
        <f t="shared" si="26"/>
        <v>1609</v>
      </c>
      <c r="H51" s="290">
        <f t="shared" si="26"/>
        <v>408227</v>
      </c>
      <c r="I51" s="290">
        <f t="shared" si="26"/>
        <v>506494</v>
      </c>
      <c r="J51" s="290">
        <f t="shared" si="26"/>
        <v>3136</v>
      </c>
      <c r="K51" s="290">
        <f t="shared" si="26"/>
        <v>25169</v>
      </c>
      <c r="L51" s="290">
        <f t="shared" si="26"/>
        <v>-111561</v>
      </c>
      <c r="M51" s="291">
        <f t="shared" si="26"/>
        <v>475181</v>
      </c>
      <c r="N51" s="290">
        <f t="shared" si="26"/>
        <v>-147806</v>
      </c>
      <c r="O51" s="291">
        <f t="shared" si="26"/>
        <v>622987</v>
      </c>
      <c r="P51" s="290">
        <f t="shared" si="26"/>
        <v>0</v>
      </c>
      <c r="Q51" s="291">
        <f t="shared" si="26"/>
        <v>-58251</v>
      </c>
      <c r="R51" s="290">
        <f t="shared" si="26"/>
        <v>0</v>
      </c>
      <c r="S51" s="291">
        <f t="shared" si="26"/>
        <v>564736</v>
      </c>
      <c r="U51" s="291">
        <f t="shared" si="26"/>
        <v>-147806</v>
      </c>
      <c r="V51" s="291">
        <f t="shared" si="26"/>
        <v>416930</v>
      </c>
      <c r="W51" s="294" t="s">
        <v>44</v>
      </c>
      <c r="X51" s="294" t="s">
        <v>124</v>
      </c>
      <c r="Y51" s="291">
        <f>(Y47+Y50)</f>
        <v>416930</v>
      </c>
      <c r="Z51" s="291">
        <f>(Z47+Z50)</f>
        <v>0</v>
      </c>
      <c r="AA51" s="291">
        <f>(AA47+AA50)</f>
        <v>215183</v>
      </c>
      <c r="AB51" s="291">
        <f>(AB47+AB50)</f>
        <v>201747</v>
      </c>
      <c r="AD51" s="291">
        <f>(AD47+AD50)</f>
        <v>123855</v>
      </c>
      <c r="AE51" s="291">
        <f aca="true" t="shared" si="27" ref="AE51:AJ51">(AE47+AE50)</f>
        <v>39503</v>
      </c>
      <c r="AF51" s="291">
        <f t="shared" si="27"/>
        <v>155842</v>
      </c>
      <c r="AG51" s="291">
        <f t="shared" si="27"/>
        <v>4727</v>
      </c>
      <c r="AH51" s="291">
        <f t="shared" si="27"/>
        <v>93003</v>
      </c>
      <c r="AJ51" s="291">
        <f t="shared" si="27"/>
        <v>319200</v>
      </c>
      <c r="AK51" s="291">
        <f>(AK47+AK50)</f>
        <v>97730</v>
      </c>
      <c r="AL51" s="291">
        <f>(AL47+AL50)</f>
        <v>416930</v>
      </c>
      <c r="AN51" s="294" t="s">
        <v>44</v>
      </c>
      <c r="AO51" s="294" t="s">
        <v>124</v>
      </c>
      <c r="AP51" s="291">
        <f aca="true" t="shared" si="28" ref="AP51:AU51">(AP47+AP50)</f>
        <v>215183</v>
      </c>
      <c r="AQ51" s="291">
        <f t="shared" si="28"/>
        <v>66494</v>
      </c>
      <c r="AR51" s="291">
        <f t="shared" si="28"/>
        <v>20666</v>
      </c>
      <c r="AS51" s="291">
        <f t="shared" si="28"/>
        <v>100994</v>
      </c>
      <c r="AT51" s="291">
        <f t="shared" si="28"/>
        <v>2905</v>
      </c>
      <c r="AU51" s="291">
        <f t="shared" si="28"/>
        <v>24124</v>
      </c>
      <c r="AW51" s="291">
        <f aca="true" t="shared" si="29" ref="AW51:BB51">(AW47+AW50)</f>
        <v>201747</v>
      </c>
      <c r="AX51" s="291">
        <f t="shared" si="29"/>
        <v>57361</v>
      </c>
      <c r="AY51" s="291">
        <f t="shared" si="29"/>
        <v>18837</v>
      </c>
      <c r="AZ51" s="291">
        <f t="shared" si="29"/>
        <v>54848</v>
      </c>
      <c r="BA51" s="291">
        <f t="shared" si="29"/>
        <v>1822</v>
      </c>
      <c r="BB51" s="291">
        <f t="shared" si="29"/>
        <v>68879</v>
      </c>
    </row>
    <row r="52" spans="25:47" ht="12.75">
      <c r="Y52" s="48"/>
      <c r="Z52" s="48"/>
      <c r="AA52" s="48"/>
      <c r="AB52" s="48"/>
      <c r="AP52" s="48"/>
      <c r="AQ52" s="48"/>
      <c r="AR52" s="48"/>
      <c r="AS52" s="48"/>
      <c r="AT52" s="48"/>
      <c r="AU52" s="48"/>
    </row>
    <row r="53" spans="42:47" ht="12.75">
      <c r="AP53" s="48"/>
      <c r="AQ53" s="48"/>
      <c r="AR53" s="48"/>
      <c r="AS53" s="48"/>
      <c r="AT53" s="48"/>
      <c r="AU53" s="48"/>
    </row>
  </sheetData>
  <mergeCells count="6">
    <mergeCell ref="AD1:AH1"/>
    <mergeCell ref="AP1:BB1"/>
    <mergeCell ref="AD2:AH2"/>
    <mergeCell ref="AJ2:AL2"/>
    <mergeCell ref="AQ2:AU2"/>
    <mergeCell ref="AX2:BB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Önállóan gazdálkodó intézmények
2003.évi pénzmaradvány, eredmény elszámolása&amp;R&amp;"Times New Roman CE,Normál\10.sz.melléklet
ezer ft-ban</oddHeader>
    <oddFooter>&amp;L&amp;"Times New Roman CE,Normál\&amp;8&amp;D/&amp;T/Tóthné&amp;C&amp;"Times New Roman CE,Normál\&amp;8&amp;F/&amp;A/Tóthné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23.125" style="0" customWidth="1"/>
    <col min="4" max="4" width="8.00390625" style="0" customWidth="1"/>
    <col min="5" max="5" width="7.75390625" style="0" customWidth="1"/>
    <col min="6" max="6" width="7.875" style="0" customWidth="1"/>
    <col min="8" max="8" width="8.125" style="0" customWidth="1"/>
    <col min="9" max="10" width="8.375" style="0" customWidth="1"/>
    <col min="11" max="11" width="7.625" style="0" customWidth="1"/>
    <col min="13" max="13" width="0.37109375" style="0" customWidth="1"/>
    <col min="14" max="14" width="9.125" style="0" hidden="1" customWidth="1"/>
    <col min="15" max="15" width="8.00390625" style="0" customWidth="1"/>
    <col min="16" max="16" width="8.25390625" style="0" customWidth="1"/>
    <col min="17" max="17" width="8.125" style="0" customWidth="1"/>
    <col min="18" max="19" width="7.75390625" style="0" customWidth="1"/>
    <col min="20" max="20" width="7.875" style="0" customWidth="1"/>
    <col min="21" max="21" width="1.00390625" style="0" customWidth="1"/>
  </cols>
  <sheetData>
    <row r="1" spans="1:20" ht="12.75">
      <c r="A1" s="483" t="s">
        <v>44</v>
      </c>
      <c r="B1" s="483" t="s">
        <v>44</v>
      </c>
      <c r="C1" s="483" t="s">
        <v>44</v>
      </c>
      <c r="D1" s="130"/>
      <c r="E1" s="484"/>
      <c r="F1" s="130"/>
      <c r="G1" s="130"/>
      <c r="H1" s="485"/>
      <c r="I1" s="486"/>
      <c r="J1" s="487"/>
      <c r="K1" s="130"/>
      <c r="L1" s="130"/>
      <c r="M1" s="392"/>
      <c r="N1" s="392"/>
      <c r="O1" s="488" t="s">
        <v>449</v>
      </c>
      <c r="P1" s="489"/>
      <c r="Q1" s="489"/>
      <c r="R1" s="489"/>
      <c r="S1" s="489"/>
      <c r="T1" s="490"/>
    </row>
    <row r="2" spans="1:20" ht="12.75">
      <c r="A2" s="491" t="s">
        <v>46</v>
      </c>
      <c r="B2" s="491" t="s">
        <v>180</v>
      </c>
      <c r="C2" s="491" t="s">
        <v>181</v>
      </c>
      <c r="D2" s="121" t="s">
        <v>256</v>
      </c>
      <c r="E2" s="492" t="s">
        <v>219</v>
      </c>
      <c r="F2" s="121" t="s">
        <v>257</v>
      </c>
      <c r="G2" s="121" t="s">
        <v>272</v>
      </c>
      <c r="H2" s="493" t="s">
        <v>217</v>
      </c>
      <c r="I2" s="494"/>
      <c r="J2" s="495"/>
      <c r="K2" s="121" t="s">
        <v>273</v>
      </c>
      <c r="L2" s="121" t="s">
        <v>373</v>
      </c>
      <c r="M2" s="392"/>
      <c r="N2" s="392"/>
      <c r="O2" s="130"/>
      <c r="P2" s="130"/>
      <c r="Q2" s="130"/>
      <c r="R2" s="130"/>
      <c r="S2" s="130"/>
      <c r="T2" s="130"/>
    </row>
    <row r="3" spans="1:20" ht="12.75">
      <c r="A3" s="491" t="s">
        <v>43</v>
      </c>
      <c r="B3" s="491" t="s">
        <v>182</v>
      </c>
      <c r="C3" s="496" t="s">
        <v>183</v>
      </c>
      <c r="D3" s="127"/>
      <c r="E3" s="492" t="s">
        <v>299</v>
      </c>
      <c r="F3" s="127"/>
      <c r="G3" s="121" t="s">
        <v>304</v>
      </c>
      <c r="H3" s="121" t="s">
        <v>223</v>
      </c>
      <c r="I3" s="121" t="s">
        <v>220</v>
      </c>
      <c r="J3" s="121" t="s">
        <v>357</v>
      </c>
      <c r="K3" s="121" t="s">
        <v>374</v>
      </c>
      <c r="L3" s="121" t="s">
        <v>259</v>
      </c>
      <c r="M3" s="392"/>
      <c r="N3" s="392"/>
      <c r="O3" s="121" t="s">
        <v>260</v>
      </c>
      <c r="P3" s="121" t="s">
        <v>375</v>
      </c>
      <c r="Q3" s="121" t="s">
        <v>262</v>
      </c>
      <c r="R3" s="121" t="s">
        <v>41</v>
      </c>
      <c r="S3" s="121" t="s">
        <v>263</v>
      </c>
      <c r="T3" s="121" t="s">
        <v>234</v>
      </c>
    </row>
    <row r="4" spans="1:20" ht="12.75">
      <c r="A4" s="491" t="s">
        <v>44</v>
      </c>
      <c r="B4" s="491" t="s">
        <v>43</v>
      </c>
      <c r="C4" s="496"/>
      <c r="D4" s="127"/>
      <c r="E4" s="492" t="s">
        <v>275</v>
      </c>
      <c r="F4" s="127"/>
      <c r="G4" s="127"/>
      <c r="H4" s="121" t="s">
        <v>248</v>
      </c>
      <c r="I4" s="127"/>
      <c r="J4" s="127"/>
      <c r="K4" s="127"/>
      <c r="L4" s="127" t="s">
        <v>304</v>
      </c>
      <c r="M4" s="392"/>
      <c r="N4" s="392"/>
      <c r="O4" s="121" t="s">
        <v>265</v>
      </c>
      <c r="P4" s="121" t="s">
        <v>376</v>
      </c>
      <c r="Q4" s="121" t="s">
        <v>377</v>
      </c>
      <c r="R4" s="127"/>
      <c r="S4" s="127"/>
      <c r="T4" s="127"/>
    </row>
    <row r="5" spans="1:20" ht="12.75">
      <c r="A5" s="497"/>
      <c r="B5" s="497"/>
      <c r="C5" s="498"/>
      <c r="D5" s="499"/>
      <c r="E5" s="500" t="s">
        <v>268</v>
      </c>
      <c r="F5" s="237" t="s">
        <v>268</v>
      </c>
      <c r="G5" s="499"/>
      <c r="H5" s="499"/>
      <c r="I5" s="499"/>
      <c r="J5" s="499"/>
      <c r="K5" s="499"/>
      <c r="L5" s="499"/>
      <c r="M5" s="392"/>
      <c r="N5" s="392"/>
      <c r="O5" s="499"/>
      <c r="P5" s="499"/>
      <c r="Q5" s="499"/>
      <c r="R5" s="499"/>
      <c r="S5" s="499"/>
      <c r="T5" s="499"/>
    </row>
    <row r="6" spans="1:20" ht="12.75">
      <c r="A6" s="491"/>
      <c r="B6" s="491"/>
      <c r="C6" s="501"/>
      <c r="D6" s="393" t="s">
        <v>35</v>
      </c>
      <c r="E6" s="393" t="s">
        <v>36</v>
      </c>
      <c r="F6" s="393" t="s">
        <v>37</v>
      </c>
      <c r="G6" s="393" t="s">
        <v>378</v>
      </c>
      <c r="H6" s="393" t="s">
        <v>39</v>
      </c>
      <c r="I6" s="393">
        <v>6</v>
      </c>
      <c r="J6" s="393" t="s">
        <v>447</v>
      </c>
      <c r="K6" s="393" t="s">
        <v>55</v>
      </c>
      <c r="L6" s="393" t="s">
        <v>448</v>
      </c>
      <c r="M6" s="392"/>
      <c r="N6" s="392"/>
      <c r="O6" s="393" t="s">
        <v>58</v>
      </c>
      <c r="P6" s="393" t="s">
        <v>60</v>
      </c>
      <c r="Q6" s="393" t="s">
        <v>62</v>
      </c>
      <c r="R6" s="393" t="s">
        <v>64</v>
      </c>
      <c r="S6" s="393" t="s">
        <v>66</v>
      </c>
      <c r="T6" s="502" t="s">
        <v>450</v>
      </c>
    </row>
    <row r="7" spans="1:20" ht="12.75">
      <c r="A7" s="227"/>
      <c r="B7" s="124"/>
      <c r="C7" s="124"/>
      <c r="D7" s="299"/>
      <c r="E7" s="124"/>
      <c r="F7" s="124"/>
      <c r="G7" s="124"/>
      <c r="H7" s="124"/>
      <c r="I7" s="124"/>
      <c r="J7" s="124"/>
      <c r="K7" s="124"/>
      <c r="L7" s="124"/>
      <c r="O7" s="125"/>
      <c r="P7" s="125"/>
      <c r="Q7" s="125"/>
      <c r="R7" s="125"/>
      <c r="S7" s="125"/>
      <c r="T7" s="125"/>
    </row>
    <row r="8" spans="1:20" ht="12.75">
      <c r="A8" s="394">
        <v>1</v>
      </c>
      <c r="B8" s="394" t="s">
        <v>35</v>
      </c>
      <c r="C8" s="314" t="s">
        <v>185</v>
      </c>
      <c r="D8" s="395">
        <f>'[1]int.bev.'!EM7</f>
        <v>201767</v>
      </c>
      <c r="E8" s="314">
        <v>0</v>
      </c>
      <c r="F8" s="395">
        <f>'[1]int.kiad.'!DJ7</f>
        <v>201767</v>
      </c>
      <c r="G8" s="289">
        <f>D8-E8-F8</f>
        <v>0</v>
      </c>
      <c r="H8" s="395">
        <f>'[1]int.bev.'!DW7</f>
        <v>113598</v>
      </c>
      <c r="I8" s="395">
        <f>'[1]int.bev.'!DX7</f>
        <v>110512</v>
      </c>
      <c r="J8" s="289">
        <f>H8-I8</f>
        <v>3086</v>
      </c>
      <c r="K8" s="314">
        <v>-3086</v>
      </c>
      <c r="L8" s="289">
        <f>G8+J8+K8</f>
        <v>0</v>
      </c>
      <c r="M8" s="296"/>
      <c r="N8" s="296"/>
      <c r="O8" s="314">
        <v>0</v>
      </c>
      <c r="P8" s="314">
        <v>0</v>
      </c>
      <c r="Q8" s="314">
        <v>0</v>
      </c>
      <c r="R8" s="314">
        <v>0</v>
      </c>
      <c r="S8" s="314">
        <v>0</v>
      </c>
      <c r="T8" s="289">
        <f>SUM(O8:S8)</f>
        <v>0</v>
      </c>
    </row>
    <row r="9" spans="1:20" ht="12.75">
      <c r="A9" s="394">
        <v>1</v>
      </c>
      <c r="B9" s="394" t="s">
        <v>36</v>
      </c>
      <c r="C9" s="314" t="s">
        <v>186</v>
      </c>
      <c r="D9" s="395">
        <f>'[1]int.bev.'!EM8</f>
        <v>668246</v>
      </c>
      <c r="E9" s="314">
        <v>0</v>
      </c>
      <c r="F9" s="395">
        <f>'[1]int.kiad.'!DJ8</f>
        <v>662142</v>
      </c>
      <c r="G9" s="289">
        <f>D9-E9-F9</f>
        <v>6104</v>
      </c>
      <c r="H9" s="395">
        <f>'[1]int.bev.'!DW8</f>
        <v>517005</v>
      </c>
      <c r="I9" s="395">
        <f>'[1]int.bev.'!DX8</f>
        <v>527502</v>
      </c>
      <c r="J9" s="289">
        <f>H9-I9</f>
        <v>-10497</v>
      </c>
      <c r="K9" s="314">
        <v>4393</v>
      </c>
      <c r="L9" s="289">
        <f>G9+J9+K9</f>
        <v>0</v>
      </c>
      <c r="M9" s="296"/>
      <c r="N9" s="296"/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289">
        <f>SUM(O9:S9)</f>
        <v>0</v>
      </c>
    </row>
    <row r="10" spans="1:20" ht="12.75">
      <c r="A10" s="503">
        <v>1</v>
      </c>
      <c r="B10" s="396"/>
      <c r="C10" s="396" t="s">
        <v>187</v>
      </c>
      <c r="D10" s="397">
        <f>SUM(D8:D9)</f>
        <v>870013</v>
      </c>
      <c r="E10" s="379">
        <f aca="true" t="shared" si="0" ref="E10:L10">SUM(E8:E9)</f>
        <v>0</v>
      </c>
      <c r="F10" s="379">
        <f t="shared" si="0"/>
        <v>863909</v>
      </c>
      <c r="G10" s="379">
        <f t="shared" si="0"/>
        <v>6104</v>
      </c>
      <c r="H10" s="379">
        <f>SUM(H8:H9)</f>
        <v>630603</v>
      </c>
      <c r="I10" s="379">
        <f>SUM(I8:I9)</f>
        <v>638014</v>
      </c>
      <c r="J10" s="379">
        <f>SUM(J8:J9)</f>
        <v>-7411</v>
      </c>
      <c r="K10" s="379">
        <f t="shared" si="0"/>
        <v>1307</v>
      </c>
      <c r="L10" s="379">
        <f t="shared" si="0"/>
        <v>0</v>
      </c>
      <c r="M10" s="296"/>
      <c r="N10" s="296"/>
      <c r="O10" s="379">
        <f aca="true" t="shared" si="1" ref="O10:T10">SUM(O8:O9)</f>
        <v>0</v>
      </c>
      <c r="P10" s="379">
        <f t="shared" si="1"/>
        <v>0</v>
      </c>
      <c r="Q10" s="379">
        <f t="shared" si="1"/>
        <v>0</v>
      </c>
      <c r="R10" s="379">
        <f t="shared" si="1"/>
        <v>0</v>
      </c>
      <c r="S10" s="379">
        <f t="shared" si="1"/>
        <v>0</v>
      </c>
      <c r="T10" s="379">
        <f t="shared" si="1"/>
        <v>0</v>
      </c>
    </row>
    <row r="11" spans="1:20" ht="12.75">
      <c r="A11" s="51"/>
      <c r="B11" s="51"/>
      <c r="C11" s="51"/>
      <c r="D11" s="303"/>
      <c r="E11" s="51"/>
      <c r="F11" s="51"/>
      <c r="G11" s="51"/>
      <c r="H11" s="51"/>
      <c r="I11" s="51"/>
      <c r="J11" s="51"/>
      <c r="K11" s="51"/>
      <c r="L11" s="51"/>
      <c r="O11" s="128"/>
      <c r="P11" s="128"/>
      <c r="Q11" s="128"/>
      <c r="R11" s="128"/>
      <c r="S11" s="128"/>
      <c r="T11" s="128"/>
    </row>
    <row r="12" spans="1:20" ht="12.75">
      <c r="A12" s="528">
        <v>8</v>
      </c>
      <c r="B12" s="504" t="s">
        <v>35</v>
      </c>
      <c r="C12" s="286" t="s">
        <v>188</v>
      </c>
      <c r="D12" s="398">
        <f>'[1]int.bev.'!EM23</f>
        <v>62629</v>
      </c>
      <c r="E12" s="286">
        <v>1028</v>
      </c>
      <c r="F12" s="398">
        <f>'[1]int.kiad.'!DJ23</f>
        <v>70302</v>
      </c>
      <c r="G12" s="278">
        <f>D12-E12-F12</f>
        <v>-8701</v>
      </c>
      <c r="H12" s="398">
        <f>'[1]int.bev.'!DW23</f>
        <v>70233</v>
      </c>
      <c r="I12" s="398">
        <f>'[1]int.bev.'!DX23</f>
        <v>58676</v>
      </c>
      <c r="J12" s="278">
        <f>H12-I12</f>
        <v>11557</v>
      </c>
      <c r="K12" s="286">
        <v>110</v>
      </c>
      <c r="L12" s="278">
        <f>G12+J12+K12</f>
        <v>2966</v>
      </c>
      <c r="M12" s="382"/>
      <c r="N12" s="382"/>
      <c r="O12" s="286">
        <v>1101</v>
      </c>
      <c r="P12" s="286">
        <v>352</v>
      </c>
      <c r="Q12" s="278">
        <f>L12-O12-P12-R12-S12</f>
        <v>1513</v>
      </c>
      <c r="R12" s="286">
        <v>0</v>
      </c>
      <c r="S12" s="286">
        <v>0</v>
      </c>
      <c r="T12" s="278">
        <f>SUM(O12:S12)</f>
        <v>2966</v>
      </c>
    </row>
    <row r="13" spans="1:20" ht="12.75">
      <c r="A13" s="529">
        <v>8</v>
      </c>
      <c r="B13" s="504" t="s">
        <v>36</v>
      </c>
      <c r="C13" s="286" t="s">
        <v>189</v>
      </c>
      <c r="D13" s="398">
        <f>'[1]int.bev.'!EM24</f>
        <v>18311</v>
      </c>
      <c r="E13" s="286">
        <v>120</v>
      </c>
      <c r="F13" s="398">
        <f>'[1]int.kiad.'!DJ24</f>
        <v>18311</v>
      </c>
      <c r="G13" s="278">
        <f aca="true" t="shared" si="2" ref="G13:G30">D13-E13-F13</f>
        <v>-120</v>
      </c>
      <c r="H13" s="398">
        <f>'[1]int.bev.'!DW24</f>
        <v>16924</v>
      </c>
      <c r="I13" s="398">
        <f>'[1]int.bev.'!DX24</f>
        <v>16804</v>
      </c>
      <c r="J13" s="278">
        <f aca="true" t="shared" si="3" ref="J13:J30">H13-I13</f>
        <v>120</v>
      </c>
      <c r="K13" s="286">
        <v>0</v>
      </c>
      <c r="L13" s="278">
        <f>G13+J13+K13</f>
        <v>0</v>
      </c>
      <c r="M13" s="382"/>
      <c r="N13" s="382"/>
      <c r="O13" s="286">
        <v>0</v>
      </c>
      <c r="P13" s="286">
        <v>0</v>
      </c>
      <c r="Q13" s="278">
        <f aca="true" t="shared" si="4" ref="Q13:Q30">L13-O13-P13-R13-S13</f>
        <v>0</v>
      </c>
      <c r="R13" s="286">
        <v>0</v>
      </c>
      <c r="S13" s="286">
        <v>0</v>
      </c>
      <c r="T13" s="278">
        <f aca="true" t="shared" si="5" ref="T13:T30">SUM(O13:S13)</f>
        <v>0</v>
      </c>
    </row>
    <row r="14" spans="1:20" ht="12.75">
      <c r="A14" s="529">
        <v>8</v>
      </c>
      <c r="B14" s="504" t="s">
        <v>37</v>
      </c>
      <c r="C14" s="286" t="s">
        <v>190</v>
      </c>
      <c r="D14" s="398">
        <f>'[1]int.bev.'!EM25</f>
        <v>53955</v>
      </c>
      <c r="E14" s="286">
        <v>483</v>
      </c>
      <c r="F14" s="398">
        <f>'[1]int.kiad.'!DJ25</f>
        <v>63669</v>
      </c>
      <c r="G14" s="278">
        <f t="shared" si="2"/>
        <v>-10197</v>
      </c>
      <c r="H14" s="398">
        <f>'[1]int.bev.'!DW25</f>
        <v>61230</v>
      </c>
      <c r="I14" s="398">
        <f>'[1]int.bev.'!DX25</f>
        <v>50319</v>
      </c>
      <c r="J14" s="278">
        <f t="shared" si="3"/>
        <v>10911</v>
      </c>
      <c r="K14" s="286">
        <v>211</v>
      </c>
      <c r="L14" s="278">
        <f aca="true" t="shared" si="6" ref="L14:L30">G14+J14+K14</f>
        <v>925</v>
      </c>
      <c r="M14" s="382"/>
      <c r="N14" s="382"/>
      <c r="O14" s="286">
        <v>224</v>
      </c>
      <c r="P14" s="286">
        <v>72</v>
      </c>
      <c r="Q14" s="278">
        <f t="shared" si="4"/>
        <v>629</v>
      </c>
      <c r="R14" s="286">
        <v>0</v>
      </c>
      <c r="S14" s="286">
        <v>0</v>
      </c>
      <c r="T14" s="278">
        <f t="shared" si="5"/>
        <v>925</v>
      </c>
    </row>
    <row r="15" spans="1:20" ht="12.75">
      <c r="A15" s="529">
        <v>8</v>
      </c>
      <c r="B15" s="504" t="s">
        <v>38</v>
      </c>
      <c r="C15" s="286" t="s">
        <v>191</v>
      </c>
      <c r="D15" s="398">
        <f>'[1]int.bev.'!EM26</f>
        <v>66793</v>
      </c>
      <c r="E15" s="286">
        <v>795</v>
      </c>
      <c r="F15" s="398">
        <f>'[1]int.kiad.'!DJ26</f>
        <v>75949</v>
      </c>
      <c r="G15" s="278">
        <f t="shared" si="2"/>
        <v>-9951</v>
      </c>
      <c r="H15" s="398">
        <f>'[1]int.bev.'!DW26</f>
        <v>73574</v>
      </c>
      <c r="I15" s="398">
        <f>'[1]int.bev.'!DX26</f>
        <v>61737</v>
      </c>
      <c r="J15" s="278">
        <f t="shared" si="3"/>
        <v>11837</v>
      </c>
      <c r="K15" s="286">
        <v>-291</v>
      </c>
      <c r="L15" s="278">
        <f t="shared" si="6"/>
        <v>1595</v>
      </c>
      <c r="M15" s="382"/>
      <c r="N15" s="382"/>
      <c r="O15" s="286">
        <v>312</v>
      </c>
      <c r="P15" s="286">
        <v>100</v>
      </c>
      <c r="Q15" s="278">
        <f t="shared" si="4"/>
        <v>1183</v>
      </c>
      <c r="R15" s="286">
        <v>0</v>
      </c>
      <c r="S15" s="286">
        <v>0</v>
      </c>
      <c r="T15" s="278">
        <f t="shared" si="5"/>
        <v>1595</v>
      </c>
    </row>
    <row r="16" spans="1:20" ht="12.75">
      <c r="A16" s="529">
        <v>8</v>
      </c>
      <c r="B16" s="504" t="s">
        <v>39</v>
      </c>
      <c r="C16" s="286" t="s">
        <v>192</v>
      </c>
      <c r="D16" s="398">
        <f>'[1]int.bev.'!EM27</f>
        <v>61747</v>
      </c>
      <c r="E16" s="286">
        <v>1214</v>
      </c>
      <c r="F16" s="398">
        <f>'[1]int.kiad.'!DJ27</f>
        <v>69949</v>
      </c>
      <c r="G16" s="278">
        <f t="shared" si="2"/>
        <v>-9416</v>
      </c>
      <c r="H16" s="398">
        <f>'[1]int.bev.'!DW27</f>
        <v>70821</v>
      </c>
      <c r="I16" s="398">
        <f>'[1]int.bev.'!DX27</f>
        <v>57296</v>
      </c>
      <c r="J16" s="278">
        <f t="shared" si="3"/>
        <v>13525</v>
      </c>
      <c r="K16" s="286">
        <v>-280</v>
      </c>
      <c r="L16" s="278">
        <f t="shared" si="6"/>
        <v>3829</v>
      </c>
      <c r="M16" s="382"/>
      <c r="N16" s="382"/>
      <c r="O16" s="286">
        <v>1040</v>
      </c>
      <c r="P16" s="286">
        <v>333</v>
      </c>
      <c r="Q16" s="278">
        <f t="shared" si="4"/>
        <v>2456</v>
      </c>
      <c r="R16" s="286">
        <v>0</v>
      </c>
      <c r="S16" s="286">
        <v>0</v>
      </c>
      <c r="T16" s="278">
        <f t="shared" si="5"/>
        <v>3829</v>
      </c>
    </row>
    <row r="17" spans="1:20" ht="12.75">
      <c r="A17" s="529">
        <v>8</v>
      </c>
      <c r="B17" s="504" t="s">
        <v>40</v>
      </c>
      <c r="C17" s="286" t="s">
        <v>193</v>
      </c>
      <c r="D17" s="398">
        <f>'[1]int.bev.'!EM28</f>
        <v>23420</v>
      </c>
      <c r="E17" s="286">
        <v>659</v>
      </c>
      <c r="F17" s="398">
        <f>'[1]int.kiad.'!DJ28</f>
        <v>23420</v>
      </c>
      <c r="G17" s="278">
        <f t="shared" si="2"/>
        <v>-659</v>
      </c>
      <c r="H17" s="398">
        <f>'[1]int.bev.'!DW28</f>
        <v>20906</v>
      </c>
      <c r="I17" s="398">
        <f>'[1]int.bev.'!DX28</f>
        <v>20247</v>
      </c>
      <c r="J17" s="278">
        <f t="shared" si="3"/>
        <v>659</v>
      </c>
      <c r="K17" s="286">
        <v>0</v>
      </c>
      <c r="L17" s="278">
        <f t="shared" si="6"/>
        <v>0</v>
      </c>
      <c r="M17" s="382"/>
      <c r="N17" s="382"/>
      <c r="O17" s="286">
        <v>0</v>
      </c>
      <c r="P17" s="286">
        <v>0</v>
      </c>
      <c r="Q17" s="278">
        <f t="shared" si="4"/>
        <v>0</v>
      </c>
      <c r="R17" s="286">
        <v>0</v>
      </c>
      <c r="S17" s="286">
        <v>0</v>
      </c>
      <c r="T17" s="278">
        <f t="shared" si="5"/>
        <v>0</v>
      </c>
    </row>
    <row r="18" spans="1:20" ht="12.75">
      <c r="A18" s="529">
        <v>8</v>
      </c>
      <c r="B18" s="504" t="s">
        <v>42</v>
      </c>
      <c r="C18" s="286" t="s">
        <v>194</v>
      </c>
      <c r="D18" s="398">
        <f>'[1]int.bev.'!EM29</f>
        <v>43366</v>
      </c>
      <c r="E18" s="286">
        <v>641</v>
      </c>
      <c r="F18" s="398">
        <f>'[1]int.kiad.'!DJ29</f>
        <v>49161</v>
      </c>
      <c r="G18" s="278">
        <f t="shared" si="2"/>
        <v>-6436</v>
      </c>
      <c r="H18" s="398">
        <f>'[1]int.bev.'!DW29</f>
        <v>49410</v>
      </c>
      <c r="I18" s="398">
        <f>'[1]int.bev.'!DX29</f>
        <v>40962</v>
      </c>
      <c r="J18" s="278">
        <f t="shared" si="3"/>
        <v>8448</v>
      </c>
      <c r="K18" s="286">
        <v>-65</v>
      </c>
      <c r="L18" s="278">
        <f t="shared" si="6"/>
        <v>1947</v>
      </c>
      <c r="M18" s="382"/>
      <c r="N18" s="382"/>
      <c r="O18" s="286">
        <v>730</v>
      </c>
      <c r="P18" s="286">
        <v>186</v>
      </c>
      <c r="Q18" s="278">
        <f t="shared" si="4"/>
        <v>1031</v>
      </c>
      <c r="R18" s="286">
        <v>0</v>
      </c>
      <c r="S18" s="286">
        <v>0</v>
      </c>
      <c r="T18" s="278">
        <f t="shared" si="5"/>
        <v>1947</v>
      </c>
    </row>
    <row r="19" spans="1:20" ht="12.75">
      <c r="A19" s="529">
        <v>8</v>
      </c>
      <c r="B19" s="504" t="s">
        <v>55</v>
      </c>
      <c r="C19" s="286" t="s">
        <v>195</v>
      </c>
      <c r="D19" s="398">
        <f>'[1]int.bev.'!EM30</f>
        <v>54679</v>
      </c>
      <c r="E19" s="286">
        <v>875</v>
      </c>
      <c r="F19" s="398">
        <f>'[1]int.kiad.'!DJ30</f>
        <v>61832</v>
      </c>
      <c r="G19" s="278">
        <f t="shared" si="2"/>
        <v>-8028</v>
      </c>
      <c r="H19" s="398">
        <f>'[1]int.bev.'!DW30</f>
        <v>58769</v>
      </c>
      <c r="I19" s="398">
        <f>'[1]int.bev.'!DX30</f>
        <v>50993</v>
      </c>
      <c r="J19" s="278">
        <f t="shared" si="3"/>
        <v>7776</v>
      </c>
      <c r="K19" s="286">
        <v>302</v>
      </c>
      <c r="L19" s="278">
        <f t="shared" si="6"/>
        <v>50</v>
      </c>
      <c r="M19" s="382"/>
      <c r="N19" s="382"/>
      <c r="O19" s="286">
        <v>0</v>
      </c>
      <c r="P19" s="286">
        <v>0</v>
      </c>
      <c r="Q19" s="278">
        <f t="shared" si="4"/>
        <v>50</v>
      </c>
      <c r="R19" s="286">
        <v>0</v>
      </c>
      <c r="S19" s="286">
        <v>0</v>
      </c>
      <c r="T19" s="278">
        <f t="shared" si="5"/>
        <v>50</v>
      </c>
    </row>
    <row r="20" spans="1:20" ht="12.75">
      <c r="A20" s="529">
        <v>8</v>
      </c>
      <c r="B20" s="504" t="s">
        <v>45</v>
      </c>
      <c r="C20" s="286" t="s">
        <v>196</v>
      </c>
      <c r="D20" s="398">
        <f>'[1]int.bev.'!EM31</f>
        <v>44575</v>
      </c>
      <c r="E20" s="286">
        <v>282</v>
      </c>
      <c r="F20" s="398">
        <f>'[1]int.kiad.'!DJ31</f>
        <v>51247</v>
      </c>
      <c r="G20" s="278">
        <f t="shared" si="2"/>
        <v>-6954</v>
      </c>
      <c r="H20" s="398">
        <f>'[1]int.bev.'!DW31</f>
        <v>52069</v>
      </c>
      <c r="I20" s="398">
        <f>'[1]int.bev.'!DX31</f>
        <v>42309</v>
      </c>
      <c r="J20" s="278">
        <f t="shared" si="3"/>
        <v>9760</v>
      </c>
      <c r="K20" s="286">
        <v>-769</v>
      </c>
      <c r="L20" s="278">
        <f t="shared" si="6"/>
        <v>2037</v>
      </c>
      <c r="M20" s="382"/>
      <c r="N20" s="382"/>
      <c r="O20" s="286">
        <v>501</v>
      </c>
      <c r="P20" s="286">
        <v>161</v>
      </c>
      <c r="Q20" s="278">
        <f t="shared" si="4"/>
        <v>1375</v>
      </c>
      <c r="R20" s="286">
        <v>0</v>
      </c>
      <c r="S20" s="286">
        <v>0</v>
      </c>
      <c r="T20" s="278">
        <f t="shared" si="5"/>
        <v>2037</v>
      </c>
    </row>
    <row r="21" spans="1:20" ht="12.75">
      <c r="A21" s="529">
        <v>8</v>
      </c>
      <c r="B21" s="504" t="s">
        <v>58</v>
      </c>
      <c r="C21" s="286" t="s">
        <v>197</v>
      </c>
      <c r="D21" s="398">
        <f>'[1]int.bev.'!EM32</f>
        <v>45610</v>
      </c>
      <c r="E21" s="286">
        <v>877</v>
      </c>
      <c r="F21" s="398">
        <f>'[1]int.kiad.'!DJ32</f>
        <v>53105</v>
      </c>
      <c r="G21" s="278">
        <f t="shared" si="2"/>
        <v>-8372</v>
      </c>
      <c r="H21" s="398">
        <f>'[1]int.bev.'!DW32</f>
        <v>49809</v>
      </c>
      <c r="I21" s="398">
        <f>'[1]int.bev.'!DX32</f>
        <v>41802</v>
      </c>
      <c r="J21" s="278">
        <f t="shared" si="3"/>
        <v>8007</v>
      </c>
      <c r="K21" s="286">
        <v>1039</v>
      </c>
      <c r="L21" s="278">
        <f t="shared" si="6"/>
        <v>674</v>
      </c>
      <c r="M21" s="382"/>
      <c r="N21" s="382"/>
      <c r="O21" s="286">
        <v>302</v>
      </c>
      <c r="P21" s="286">
        <v>96</v>
      </c>
      <c r="Q21" s="278">
        <f t="shared" si="4"/>
        <v>276</v>
      </c>
      <c r="R21" s="286">
        <v>0</v>
      </c>
      <c r="S21" s="286">
        <v>0</v>
      </c>
      <c r="T21" s="278">
        <f t="shared" si="5"/>
        <v>674</v>
      </c>
    </row>
    <row r="22" spans="1:20" ht="12.75">
      <c r="A22" s="529">
        <v>8</v>
      </c>
      <c r="B22" s="504" t="s">
        <v>60</v>
      </c>
      <c r="C22" s="286" t="s">
        <v>198</v>
      </c>
      <c r="D22" s="398">
        <f>'[1]int.bev.'!EM33</f>
        <v>22605</v>
      </c>
      <c r="E22" s="286">
        <v>0</v>
      </c>
      <c r="F22" s="398">
        <f>'[1]int.kiad.'!DJ33</f>
        <v>22605</v>
      </c>
      <c r="G22" s="278">
        <f t="shared" si="2"/>
        <v>0</v>
      </c>
      <c r="H22" s="398">
        <f>'[1]int.bev.'!DW33</f>
        <v>21208</v>
      </c>
      <c r="I22" s="398">
        <f>'[1]int.bev.'!DX33</f>
        <v>21208</v>
      </c>
      <c r="J22" s="278">
        <f t="shared" si="3"/>
        <v>0</v>
      </c>
      <c r="K22" s="286">
        <v>0</v>
      </c>
      <c r="L22" s="278">
        <f t="shared" si="6"/>
        <v>0</v>
      </c>
      <c r="M22" s="382"/>
      <c r="N22" s="382"/>
      <c r="O22" s="286">
        <v>0</v>
      </c>
      <c r="P22" s="286">
        <v>0</v>
      </c>
      <c r="Q22" s="278">
        <f t="shared" si="4"/>
        <v>0</v>
      </c>
      <c r="R22" s="286">
        <v>0</v>
      </c>
      <c r="S22" s="286">
        <v>0</v>
      </c>
      <c r="T22" s="278">
        <f t="shared" si="5"/>
        <v>0</v>
      </c>
    </row>
    <row r="23" spans="1:20" ht="12.75">
      <c r="A23" s="529">
        <v>8</v>
      </c>
      <c r="B23" s="504" t="s">
        <v>62</v>
      </c>
      <c r="C23" s="286" t="s">
        <v>199</v>
      </c>
      <c r="D23" s="398">
        <f>'[1]int.bev.'!EM34</f>
        <v>17065</v>
      </c>
      <c r="E23" s="286">
        <v>1298</v>
      </c>
      <c r="F23" s="398">
        <f>'[1]int.kiad.'!DJ34</f>
        <v>17065</v>
      </c>
      <c r="G23" s="278">
        <f t="shared" si="2"/>
        <v>-1298</v>
      </c>
      <c r="H23" s="398">
        <f>'[1]int.bev.'!DW34</f>
        <v>14340</v>
      </c>
      <c r="I23" s="398">
        <f>'[1]int.bev.'!DX34</f>
        <v>13042</v>
      </c>
      <c r="J23" s="278">
        <f t="shared" si="3"/>
        <v>1298</v>
      </c>
      <c r="K23" s="286">
        <v>0</v>
      </c>
      <c r="L23" s="278">
        <f t="shared" si="6"/>
        <v>0</v>
      </c>
      <c r="M23" s="382"/>
      <c r="N23" s="382"/>
      <c r="O23" s="286">
        <v>0</v>
      </c>
      <c r="P23" s="286">
        <v>0</v>
      </c>
      <c r="Q23" s="278">
        <f t="shared" si="4"/>
        <v>0</v>
      </c>
      <c r="R23" s="286">
        <v>0</v>
      </c>
      <c r="S23" s="286">
        <v>0</v>
      </c>
      <c r="T23" s="278">
        <f t="shared" si="5"/>
        <v>0</v>
      </c>
    </row>
    <row r="24" spans="1:20" ht="12.75">
      <c r="A24" s="529">
        <v>8</v>
      </c>
      <c r="B24" s="504" t="s">
        <v>64</v>
      </c>
      <c r="C24" s="286" t="s">
        <v>200</v>
      </c>
      <c r="D24" s="398">
        <f>'[1]int.bev.'!EM35</f>
        <v>47408</v>
      </c>
      <c r="E24" s="286">
        <v>399</v>
      </c>
      <c r="F24" s="398">
        <f>'[1]int.kiad.'!DJ35</f>
        <v>53288</v>
      </c>
      <c r="G24" s="278">
        <f t="shared" si="2"/>
        <v>-6279</v>
      </c>
      <c r="H24" s="398">
        <f>'[1]int.bev.'!DW35</f>
        <v>50643</v>
      </c>
      <c r="I24" s="398">
        <f>'[1]int.bev.'!DX35</f>
        <v>44615</v>
      </c>
      <c r="J24" s="278">
        <f t="shared" si="3"/>
        <v>6028</v>
      </c>
      <c r="K24" s="286">
        <v>885</v>
      </c>
      <c r="L24" s="278">
        <f t="shared" si="6"/>
        <v>634</v>
      </c>
      <c r="M24" s="382"/>
      <c r="N24" s="382"/>
      <c r="O24" s="286">
        <v>472</v>
      </c>
      <c r="P24" s="286">
        <v>152</v>
      </c>
      <c r="Q24" s="278">
        <f t="shared" si="4"/>
        <v>10</v>
      </c>
      <c r="R24" s="286">
        <v>0</v>
      </c>
      <c r="S24" s="286">
        <v>0</v>
      </c>
      <c r="T24" s="278">
        <f t="shared" si="5"/>
        <v>634</v>
      </c>
    </row>
    <row r="25" spans="1:20" ht="12.75">
      <c r="A25" s="529">
        <v>8</v>
      </c>
      <c r="B25" s="504" t="s">
        <v>66</v>
      </c>
      <c r="C25" s="286" t="s">
        <v>201</v>
      </c>
      <c r="D25" s="398">
        <f>'[1]int.bev.'!EM36</f>
        <v>47657</v>
      </c>
      <c r="E25" s="286">
        <v>151</v>
      </c>
      <c r="F25" s="398">
        <f>'[1]int.kiad.'!DJ36</f>
        <v>58242</v>
      </c>
      <c r="G25" s="278">
        <f t="shared" si="2"/>
        <v>-10736</v>
      </c>
      <c r="H25" s="398">
        <f>'[1]int.bev.'!DW36</f>
        <v>57815</v>
      </c>
      <c r="I25" s="398">
        <f>'[1]int.bev.'!DX36</f>
        <v>45402</v>
      </c>
      <c r="J25" s="278">
        <f t="shared" si="3"/>
        <v>12413</v>
      </c>
      <c r="K25" s="286">
        <v>292</v>
      </c>
      <c r="L25" s="278">
        <f t="shared" si="6"/>
        <v>1969</v>
      </c>
      <c r="M25" s="382"/>
      <c r="N25" s="382"/>
      <c r="O25" s="286">
        <v>587</v>
      </c>
      <c r="P25" s="286">
        <v>188</v>
      </c>
      <c r="Q25" s="278">
        <f t="shared" si="4"/>
        <v>1194</v>
      </c>
      <c r="R25" s="286">
        <v>0</v>
      </c>
      <c r="S25" s="286">
        <v>0</v>
      </c>
      <c r="T25" s="278">
        <f t="shared" si="5"/>
        <v>1969</v>
      </c>
    </row>
    <row r="26" spans="1:20" ht="12.75">
      <c r="A26" s="529">
        <v>8</v>
      </c>
      <c r="B26" s="504" t="s">
        <v>68</v>
      </c>
      <c r="C26" s="286" t="s">
        <v>202</v>
      </c>
      <c r="D26" s="398">
        <f>'[1]int.bev.'!EM37</f>
        <v>17450</v>
      </c>
      <c r="E26" s="286">
        <v>153</v>
      </c>
      <c r="F26" s="398">
        <f>'[1]int.kiad.'!DJ37</f>
        <v>17450</v>
      </c>
      <c r="G26" s="278">
        <f t="shared" si="2"/>
        <v>-153</v>
      </c>
      <c r="H26" s="398">
        <f>'[1]int.bev.'!DW37</f>
        <v>16627</v>
      </c>
      <c r="I26" s="398">
        <f>'[1]int.bev.'!DX37</f>
        <v>16474</v>
      </c>
      <c r="J26" s="278">
        <f t="shared" si="3"/>
        <v>153</v>
      </c>
      <c r="K26" s="286">
        <v>0</v>
      </c>
      <c r="L26" s="278">
        <f t="shared" si="6"/>
        <v>0</v>
      </c>
      <c r="M26" s="382"/>
      <c r="N26" s="382"/>
      <c r="O26" s="286">
        <v>0</v>
      </c>
      <c r="P26" s="286">
        <v>0</v>
      </c>
      <c r="Q26" s="278">
        <f t="shared" si="4"/>
        <v>0</v>
      </c>
      <c r="R26" s="286">
        <v>0</v>
      </c>
      <c r="S26" s="286">
        <v>0</v>
      </c>
      <c r="T26" s="278">
        <f t="shared" si="5"/>
        <v>0</v>
      </c>
    </row>
    <row r="27" spans="1:20" ht="12.75">
      <c r="A27" s="529">
        <v>8</v>
      </c>
      <c r="B27" s="504" t="s">
        <v>70</v>
      </c>
      <c r="C27" s="286" t="s">
        <v>203</v>
      </c>
      <c r="D27" s="398">
        <f>'[1]int.bev.'!EM38</f>
        <v>50181</v>
      </c>
      <c r="E27" s="286">
        <v>0</v>
      </c>
      <c r="F27" s="398">
        <f>'[1]int.kiad.'!DJ38</f>
        <v>58859</v>
      </c>
      <c r="G27" s="278">
        <f t="shared" si="2"/>
        <v>-8678</v>
      </c>
      <c r="H27" s="398">
        <f>'[1]int.bev.'!DW38</f>
        <v>57537</v>
      </c>
      <c r="I27" s="398">
        <f>'[1]int.bev.'!DX38</f>
        <v>48983</v>
      </c>
      <c r="J27" s="278">
        <f t="shared" si="3"/>
        <v>8554</v>
      </c>
      <c r="K27" s="286">
        <v>221</v>
      </c>
      <c r="L27" s="278">
        <f t="shared" si="6"/>
        <v>97</v>
      </c>
      <c r="M27" s="382"/>
      <c r="N27" s="382"/>
      <c r="O27" s="286">
        <v>0</v>
      </c>
      <c r="P27" s="286">
        <v>0</v>
      </c>
      <c r="Q27" s="278">
        <f t="shared" si="4"/>
        <v>97</v>
      </c>
      <c r="R27" s="286">
        <v>0</v>
      </c>
      <c r="S27" s="286">
        <v>0</v>
      </c>
      <c r="T27" s="278">
        <f t="shared" si="5"/>
        <v>97</v>
      </c>
    </row>
    <row r="28" spans="1:20" ht="12.75">
      <c r="A28" s="529">
        <v>8</v>
      </c>
      <c r="B28" s="504" t="s">
        <v>72</v>
      </c>
      <c r="C28" s="286" t="s">
        <v>204</v>
      </c>
      <c r="D28" s="398">
        <f>'[1]int.bev.'!EM39</f>
        <v>17973</v>
      </c>
      <c r="E28" s="286">
        <v>20</v>
      </c>
      <c r="F28" s="398">
        <f>'[1]int.kiad.'!DJ39</f>
        <v>17973</v>
      </c>
      <c r="G28" s="278">
        <f t="shared" si="2"/>
        <v>-20</v>
      </c>
      <c r="H28" s="398">
        <f>'[1]int.bev.'!DW39</f>
        <v>17404</v>
      </c>
      <c r="I28" s="398">
        <f>'[1]int.bev.'!DX39</f>
        <v>17384</v>
      </c>
      <c r="J28" s="278">
        <f t="shared" si="3"/>
        <v>20</v>
      </c>
      <c r="K28" s="286">
        <v>0</v>
      </c>
      <c r="L28" s="278">
        <f t="shared" si="6"/>
        <v>0</v>
      </c>
      <c r="M28" s="382"/>
      <c r="N28" s="382"/>
      <c r="O28" s="286">
        <v>0</v>
      </c>
      <c r="P28" s="286">
        <v>0</v>
      </c>
      <c r="Q28" s="278">
        <f t="shared" si="4"/>
        <v>0</v>
      </c>
      <c r="R28" s="286">
        <v>0</v>
      </c>
      <c r="S28" s="286">
        <v>0</v>
      </c>
      <c r="T28" s="278">
        <f t="shared" si="5"/>
        <v>0</v>
      </c>
    </row>
    <row r="29" spans="1:20" ht="12.75">
      <c r="A29" s="529">
        <v>8</v>
      </c>
      <c r="B29" s="504" t="s">
        <v>74</v>
      </c>
      <c r="C29" s="286" t="s">
        <v>205</v>
      </c>
      <c r="D29" s="398">
        <f>'[1]int.bev.'!EM40</f>
        <v>42188</v>
      </c>
      <c r="E29" s="286">
        <v>659</v>
      </c>
      <c r="F29" s="398">
        <f>'[1]int.kiad.'!DJ40</f>
        <v>45984</v>
      </c>
      <c r="G29" s="278">
        <f t="shared" si="2"/>
        <v>-4455</v>
      </c>
      <c r="H29" s="398">
        <f>'[1]int.bev.'!DW40</f>
        <v>43986</v>
      </c>
      <c r="I29" s="398">
        <f>'[1]int.bev.'!DX40</f>
        <v>39493</v>
      </c>
      <c r="J29" s="278">
        <f t="shared" si="3"/>
        <v>4493</v>
      </c>
      <c r="K29" s="286">
        <v>25</v>
      </c>
      <c r="L29" s="278">
        <f t="shared" si="6"/>
        <v>63</v>
      </c>
      <c r="M29" s="382"/>
      <c r="N29" s="382"/>
      <c r="O29" s="286">
        <v>0</v>
      </c>
      <c r="P29" s="286">
        <v>0</v>
      </c>
      <c r="Q29" s="278">
        <f t="shared" si="4"/>
        <v>63</v>
      </c>
      <c r="R29" s="286">
        <v>0</v>
      </c>
      <c r="S29" s="286">
        <v>0</v>
      </c>
      <c r="T29" s="278">
        <f t="shared" si="5"/>
        <v>63</v>
      </c>
    </row>
    <row r="30" spans="1:20" ht="12.75">
      <c r="A30" s="529">
        <v>8</v>
      </c>
      <c r="B30" s="504" t="s">
        <v>76</v>
      </c>
      <c r="C30" s="286" t="s">
        <v>206</v>
      </c>
      <c r="D30" s="398">
        <f>'[1]int.bev.'!EM41</f>
        <v>63820</v>
      </c>
      <c r="E30" s="286">
        <v>586</v>
      </c>
      <c r="F30" s="398">
        <f>'[1]int.kiad.'!DJ41</f>
        <v>70554</v>
      </c>
      <c r="G30" s="278">
        <f t="shared" si="2"/>
        <v>-7320</v>
      </c>
      <c r="H30" s="398">
        <f>'[1]int.bev.'!DW41</f>
        <v>68358</v>
      </c>
      <c r="I30" s="398">
        <f>'[1]int.bev.'!DX41</f>
        <v>60254</v>
      </c>
      <c r="J30" s="278">
        <f t="shared" si="3"/>
        <v>8104</v>
      </c>
      <c r="K30" s="286">
        <v>-128</v>
      </c>
      <c r="L30" s="278">
        <f t="shared" si="6"/>
        <v>656</v>
      </c>
      <c r="M30" s="382"/>
      <c r="N30" s="382"/>
      <c r="O30" s="286">
        <v>0</v>
      </c>
      <c r="P30" s="286">
        <v>0</v>
      </c>
      <c r="Q30" s="278">
        <f t="shared" si="4"/>
        <v>656</v>
      </c>
      <c r="R30" s="286">
        <v>0</v>
      </c>
      <c r="S30" s="286">
        <v>0</v>
      </c>
      <c r="T30" s="278">
        <f t="shared" si="5"/>
        <v>656</v>
      </c>
    </row>
    <row r="31" spans="1:20" ht="12.75">
      <c r="A31" s="530"/>
      <c r="B31" s="286"/>
      <c r="C31" s="286"/>
      <c r="D31" s="505"/>
      <c r="E31" s="286"/>
      <c r="F31" s="286"/>
      <c r="G31" s="286"/>
      <c r="H31" s="286"/>
      <c r="I31" s="286"/>
      <c r="J31" s="286"/>
      <c r="K31" s="286"/>
      <c r="L31" s="286"/>
      <c r="M31" s="382"/>
      <c r="N31" s="382"/>
      <c r="O31" s="506"/>
      <c r="P31" s="506"/>
      <c r="Q31" s="506"/>
      <c r="R31" s="506"/>
      <c r="S31" s="506"/>
      <c r="T31" s="506"/>
    </row>
    <row r="32" spans="1:20" ht="12.75">
      <c r="A32" s="531">
        <v>8</v>
      </c>
      <c r="B32" s="507"/>
      <c r="C32" s="507" t="s">
        <v>207</v>
      </c>
      <c r="D32" s="508">
        <f>SUM(D12:D30)</f>
        <v>801432</v>
      </c>
      <c r="E32" s="281">
        <f aca="true" t="shared" si="7" ref="E32:T32">SUM(E12:E30)</f>
        <v>10240</v>
      </c>
      <c r="F32" s="281">
        <f t="shared" si="7"/>
        <v>898965</v>
      </c>
      <c r="G32" s="281">
        <f t="shared" si="7"/>
        <v>-107773</v>
      </c>
      <c r="H32" s="281">
        <f t="shared" si="7"/>
        <v>871663</v>
      </c>
      <c r="I32" s="281">
        <f t="shared" si="7"/>
        <v>748000</v>
      </c>
      <c r="J32" s="281">
        <f t="shared" si="7"/>
        <v>123663</v>
      </c>
      <c r="K32" s="281">
        <f t="shared" si="7"/>
        <v>1552</v>
      </c>
      <c r="L32" s="281">
        <f t="shared" si="7"/>
        <v>17442</v>
      </c>
      <c r="M32" s="382"/>
      <c r="N32" s="382"/>
      <c r="O32" s="281">
        <f t="shared" si="7"/>
        <v>5269</v>
      </c>
      <c r="P32" s="281">
        <f t="shared" si="7"/>
        <v>1640</v>
      </c>
      <c r="Q32" s="281">
        <f t="shared" si="7"/>
        <v>10533</v>
      </c>
      <c r="R32" s="281">
        <f t="shared" si="7"/>
        <v>0</v>
      </c>
      <c r="S32" s="281">
        <f t="shared" si="7"/>
        <v>0</v>
      </c>
      <c r="T32" s="281">
        <f t="shared" si="7"/>
        <v>17442</v>
      </c>
    </row>
    <row r="33" spans="1:20" ht="12.75">
      <c r="A33" s="532">
        <v>8</v>
      </c>
      <c r="B33" s="509" t="s">
        <v>78</v>
      </c>
      <c r="C33" s="510" t="s">
        <v>208</v>
      </c>
      <c r="D33" s="398">
        <f>'[1]int.bev.'!EM49</f>
        <v>49766</v>
      </c>
      <c r="E33" s="286">
        <v>2158</v>
      </c>
      <c r="F33" s="398">
        <f>'[1]int.kiad.'!DJ49</f>
        <v>52859</v>
      </c>
      <c r="G33" s="278">
        <f>D33-E33-F33</f>
        <v>-5251</v>
      </c>
      <c r="H33" s="398">
        <f>'[1]int.bev.'!DW49</f>
        <v>60426</v>
      </c>
      <c r="I33" s="398">
        <f>'[1]int.bev.'!DX49</f>
        <v>45028</v>
      </c>
      <c r="J33" s="278">
        <f>H33-I33</f>
        <v>15398</v>
      </c>
      <c r="K33" s="286">
        <v>-4768</v>
      </c>
      <c r="L33" s="278">
        <f>G33+J33+K33</f>
        <v>5379</v>
      </c>
      <c r="M33" s="382"/>
      <c r="N33" s="382"/>
      <c r="O33" s="286">
        <v>1434</v>
      </c>
      <c r="P33" s="286">
        <v>459</v>
      </c>
      <c r="Q33" s="278">
        <f>L33-O33-P33-R33-S33</f>
        <v>3486</v>
      </c>
      <c r="R33" s="286">
        <v>0</v>
      </c>
      <c r="S33" s="286">
        <v>0</v>
      </c>
      <c r="T33" s="278">
        <f>SUM(O33:S33)</f>
        <v>5379</v>
      </c>
    </row>
    <row r="34" spans="1:20" ht="12.75">
      <c r="A34" s="529">
        <v>8</v>
      </c>
      <c r="B34" s="511">
        <v>21.1</v>
      </c>
      <c r="C34" s="505" t="s">
        <v>451</v>
      </c>
      <c r="D34" s="398">
        <f>'[1]int.bev.'!EM50</f>
        <v>406072</v>
      </c>
      <c r="E34" s="286">
        <v>4424</v>
      </c>
      <c r="F34" s="398">
        <f>'[1]int.kiad.'!DJ50</f>
        <v>289845</v>
      </c>
      <c r="G34" s="278">
        <f>D34-E34-F34</f>
        <v>111803</v>
      </c>
      <c r="H34" s="512">
        <v>149159</v>
      </c>
      <c r="I34" s="398">
        <f>'[1]int.bev.'!DX50</f>
        <v>244692</v>
      </c>
      <c r="J34" s="278">
        <f>H34-I34</f>
        <v>-95533</v>
      </c>
      <c r="K34" s="286">
        <v>3199</v>
      </c>
      <c r="L34" s="278">
        <f>G34+J34+K34</f>
        <v>19469</v>
      </c>
      <c r="M34" s="382"/>
      <c r="N34" s="382"/>
      <c r="O34" s="286">
        <v>7065</v>
      </c>
      <c r="P34" s="286">
        <v>2307</v>
      </c>
      <c r="Q34" s="278">
        <f>L34-O34-P34-R34-S34</f>
        <v>8820</v>
      </c>
      <c r="R34" s="286">
        <v>30</v>
      </c>
      <c r="S34" s="286">
        <v>1247</v>
      </c>
      <c r="T34" s="278">
        <f>SUM(O34:S34)</f>
        <v>19469</v>
      </c>
    </row>
    <row r="35" spans="1:20" ht="12.75">
      <c r="A35" s="531">
        <v>8</v>
      </c>
      <c r="B35" s="507"/>
      <c r="C35" s="513" t="s">
        <v>245</v>
      </c>
      <c r="D35" s="281">
        <f aca="true" t="shared" si="8" ref="D35:L35">SUM(D32:D34)</f>
        <v>1257270</v>
      </c>
      <c r="E35" s="281">
        <f t="shared" si="8"/>
        <v>16822</v>
      </c>
      <c r="F35" s="281">
        <f t="shared" si="8"/>
        <v>1241669</v>
      </c>
      <c r="G35" s="281">
        <f t="shared" si="8"/>
        <v>-1221</v>
      </c>
      <c r="H35" s="281">
        <f t="shared" si="8"/>
        <v>1081248</v>
      </c>
      <c r="I35" s="281">
        <f t="shared" si="8"/>
        <v>1037720</v>
      </c>
      <c r="J35" s="281">
        <f t="shared" si="8"/>
        <v>43528</v>
      </c>
      <c r="K35" s="281">
        <f t="shared" si="8"/>
        <v>-17</v>
      </c>
      <c r="L35" s="281">
        <f t="shared" si="8"/>
        <v>42290</v>
      </c>
      <c r="M35" s="382"/>
      <c r="N35" s="382"/>
      <c r="O35" s="281">
        <f aca="true" t="shared" si="9" ref="O35:T35">SUM(O32:O34)</f>
        <v>13768</v>
      </c>
      <c r="P35" s="281">
        <f t="shared" si="9"/>
        <v>4406</v>
      </c>
      <c r="Q35" s="281">
        <f t="shared" si="9"/>
        <v>22839</v>
      </c>
      <c r="R35" s="281">
        <f t="shared" si="9"/>
        <v>30</v>
      </c>
      <c r="S35" s="281">
        <f t="shared" si="9"/>
        <v>1247</v>
      </c>
      <c r="T35" s="281">
        <f t="shared" si="9"/>
        <v>42290</v>
      </c>
    </row>
    <row r="36" spans="1:20" ht="12.75">
      <c r="A36" s="304"/>
      <c r="B36" s="48"/>
      <c r="C36" s="48"/>
      <c r="D36" s="51"/>
      <c r="E36" s="51"/>
      <c r="F36" s="51"/>
      <c r="G36" s="51"/>
      <c r="H36" s="51"/>
      <c r="I36" s="51"/>
      <c r="J36" s="51"/>
      <c r="K36" s="51"/>
      <c r="L36" s="51"/>
      <c r="O36" s="51"/>
      <c r="P36" s="51"/>
      <c r="Q36" s="51"/>
      <c r="R36" s="51"/>
      <c r="S36" s="51"/>
      <c r="T36" s="51"/>
    </row>
    <row r="37" spans="1:20" ht="12.75">
      <c r="A37" s="514" t="s">
        <v>116</v>
      </c>
      <c r="B37" s="514" t="s">
        <v>35</v>
      </c>
      <c r="C37" s="515" t="s">
        <v>210</v>
      </c>
      <c r="D37" s="516">
        <f>'[1]int.bev.'!EM56</f>
        <v>41238</v>
      </c>
      <c r="E37" s="517">
        <v>0</v>
      </c>
      <c r="F37" s="516">
        <f>'[1]int.kiad.'!DJ56</f>
        <v>40040</v>
      </c>
      <c r="G37" s="516">
        <f>D37-E37-F37</f>
        <v>1198</v>
      </c>
      <c r="H37" s="518">
        <f>'[1]int.bev.'!DW56</f>
        <v>40298</v>
      </c>
      <c r="I37" s="518">
        <f>'[1]int.bev.'!DX56</f>
        <v>39278</v>
      </c>
      <c r="J37" s="516">
        <f>H37-I37</f>
        <v>1020</v>
      </c>
      <c r="K37" s="517">
        <v>1112</v>
      </c>
      <c r="L37" s="516">
        <f>G37+J37+K37</f>
        <v>3330</v>
      </c>
      <c r="M37" s="385"/>
      <c r="N37" s="385"/>
      <c r="O37" s="517">
        <v>1500</v>
      </c>
      <c r="P37" s="517">
        <v>482</v>
      </c>
      <c r="Q37" s="517">
        <v>1341</v>
      </c>
      <c r="R37" s="517">
        <v>0</v>
      </c>
      <c r="S37" s="517">
        <v>7</v>
      </c>
      <c r="T37" s="516">
        <f>SUM(O37:S37)</f>
        <v>3330</v>
      </c>
    </row>
    <row r="38" spans="1:20" ht="12.75">
      <c r="A38" s="519"/>
      <c r="B38" s="520" t="s">
        <v>36</v>
      </c>
      <c r="C38" s="521" t="s">
        <v>379</v>
      </c>
      <c r="D38" s="522">
        <f>'[1]int.bev.'!EM57</f>
        <v>87064</v>
      </c>
      <c r="E38" s="523">
        <v>21</v>
      </c>
      <c r="F38" s="522">
        <f>'[1]int.kiad.'!DJ57</f>
        <v>86473</v>
      </c>
      <c r="G38" s="522">
        <f>D38-E38-F38</f>
        <v>570</v>
      </c>
      <c r="H38" s="524">
        <f>'[1]int.bev.'!DW57</f>
        <v>69562</v>
      </c>
      <c r="I38" s="524">
        <f>'[1]int.bev.'!DX57</f>
        <v>68463</v>
      </c>
      <c r="J38" s="341">
        <f>H38-I38</f>
        <v>1099</v>
      </c>
      <c r="K38" s="523">
        <v>-265</v>
      </c>
      <c r="L38" s="522">
        <f>G38+J38+K38</f>
        <v>1404</v>
      </c>
      <c r="M38" s="385"/>
      <c r="N38" s="385"/>
      <c r="O38" s="523">
        <v>96</v>
      </c>
      <c r="P38" s="523">
        <v>29</v>
      </c>
      <c r="Q38" s="523">
        <v>1277</v>
      </c>
      <c r="R38" s="523">
        <v>0</v>
      </c>
      <c r="S38" s="523">
        <v>2</v>
      </c>
      <c r="T38" s="522">
        <f>SUM(O38:S38)</f>
        <v>1404</v>
      </c>
    </row>
    <row r="39" spans="1:20" ht="12.75">
      <c r="A39" s="525"/>
      <c r="B39" s="525"/>
      <c r="C39" s="526" t="s">
        <v>118</v>
      </c>
      <c r="D39" s="527">
        <f aca="true" t="shared" si="10" ref="D39:L39">SUM(D37:D38)</f>
        <v>128302</v>
      </c>
      <c r="E39" s="527">
        <f t="shared" si="10"/>
        <v>21</v>
      </c>
      <c r="F39" s="527">
        <f t="shared" si="10"/>
        <v>126513</v>
      </c>
      <c r="G39" s="527">
        <f t="shared" si="10"/>
        <v>1768</v>
      </c>
      <c r="H39" s="527">
        <f t="shared" si="10"/>
        <v>109860</v>
      </c>
      <c r="I39" s="527">
        <f t="shared" si="10"/>
        <v>107741</v>
      </c>
      <c r="J39" s="527">
        <f t="shared" si="10"/>
        <v>2119</v>
      </c>
      <c r="K39" s="527">
        <f t="shared" si="10"/>
        <v>847</v>
      </c>
      <c r="L39" s="527">
        <f t="shared" si="10"/>
        <v>4734</v>
      </c>
      <c r="M39" s="385"/>
      <c r="N39" s="385"/>
      <c r="O39" s="527">
        <f aca="true" t="shared" si="11" ref="O39:T39">SUM(O37:O38)</f>
        <v>1596</v>
      </c>
      <c r="P39" s="527">
        <f t="shared" si="11"/>
        <v>511</v>
      </c>
      <c r="Q39" s="527">
        <f t="shared" si="11"/>
        <v>2618</v>
      </c>
      <c r="R39" s="527">
        <f t="shared" si="11"/>
        <v>0</v>
      </c>
      <c r="S39" s="527">
        <f t="shared" si="11"/>
        <v>9</v>
      </c>
      <c r="T39" s="527">
        <f t="shared" si="11"/>
        <v>4734</v>
      </c>
    </row>
    <row r="40" spans="4:12" ht="12.75">
      <c r="D40" s="48"/>
      <c r="E40" s="48"/>
      <c r="F40" s="48"/>
      <c r="G40" s="48"/>
      <c r="H40" s="48"/>
      <c r="I40" s="48"/>
      <c r="J40" s="48"/>
      <c r="K40" s="48"/>
      <c r="L40" s="48"/>
    </row>
    <row r="41" spans="4:12" ht="12.75">
      <c r="D41" s="48"/>
      <c r="E41" s="48"/>
      <c r="F41" s="48"/>
      <c r="G41" s="48"/>
      <c r="H41" s="48"/>
      <c r="I41" s="48"/>
      <c r="J41" s="48"/>
      <c r="K41" s="48"/>
      <c r="L41" s="48"/>
    </row>
    <row r="42" spans="4:12" ht="12.75">
      <c r="D42" s="48"/>
      <c r="E42" s="48"/>
      <c r="F42" s="48"/>
      <c r="G42" s="48"/>
      <c r="H42" s="48"/>
      <c r="I42" s="48"/>
      <c r="J42" s="48"/>
      <c r="K42" s="48"/>
      <c r="L42" s="48"/>
    </row>
    <row r="43" spans="4:12" ht="12.75">
      <c r="D43" s="48"/>
      <c r="E43" s="48"/>
      <c r="F43" s="48"/>
      <c r="G43" s="48"/>
      <c r="H43" s="48"/>
      <c r="I43" s="48"/>
      <c r="J43" s="48"/>
      <c r="K43" s="48"/>
      <c r="L43" s="48"/>
    </row>
    <row r="44" spans="4:12" ht="12.75">
      <c r="D44" s="48"/>
      <c r="E44" s="48"/>
      <c r="F44" s="48"/>
      <c r="G44" s="48"/>
      <c r="H44" s="48"/>
      <c r="I44" s="48"/>
      <c r="J44" s="48"/>
      <c r="K44" s="48"/>
      <c r="L44" s="48"/>
    </row>
    <row r="45" spans="4:12" ht="12.75">
      <c r="D45" s="48"/>
      <c r="E45" s="48"/>
      <c r="F45" s="48"/>
      <c r="G45" s="48"/>
      <c r="H45" s="48"/>
      <c r="I45" s="48"/>
      <c r="J45" s="48"/>
      <c r="K45" s="48"/>
      <c r="L45" s="48"/>
    </row>
  </sheetData>
  <mergeCells count="2">
    <mergeCell ref="O1:T1"/>
    <mergeCell ref="H2:J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CE,Normál\&amp;P/&amp;N
Részben önálló intézmények
 2003.évi pénzmaradvány elszámolás&amp;R&amp;"Times New Roman CE,Normál\ezer ft-ban</oddHeader>
    <oddFooter>&amp;L&amp;"Times New Roman CE,Normál\&amp;8&amp;D/&amp;T/Tóthné&amp;C&amp;"Times New Roman CE,Normál\&amp;8&amp;F/&amp;A/Tóthné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625" style="0" customWidth="1"/>
    <col min="2" max="2" width="24.125" style="0" customWidth="1"/>
    <col min="5" max="5" width="8.375" style="0" customWidth="1"/>
    <col min="6" max="6" width="11.25390625" style="0" customWidth="1"/>
    <col min="9" max="9" width="9.625" style="0" customWidth="1"/>
    <col min="10" max="10" width="0.37109375" style="0" customWidth="1"/>
    <col min="12" max="12" width="8.875" style="0" customWidth="1"/>
    <col min="14" max="14" width="10.75390625" style="0" customWidth="1"/>
    <col min="15" max="15" width="0.6171875" style="0" customWidth="1"/>
    <col min="19" max="19" width="7.75390625" style="0" customWidth="1"/>
  </cols>
  <sheetData>
    <row r="1" spans="1:21" ht="12.75">
      <c r="A1" s="399" t="s">
        <v>44</v>
      </c>
      <c r="B1" s="399" t="s">
        <v>44</v>
      </c>
      <c r="C1" s="477" t="s">
        <v>440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9"/>
      <c r="O1" s="392"/>
      <c r="P1" s="480" t="s">
        <v>291</v>
      </c>
      <c r="Q1" s="481"/>
      <c r="R1" s="481"/>
      <c r="S1" s="481"/>
      <c r="T1" s="482"/>
      <c r="U1" s="400"/>
    </row>
    <row r="2" spans="1:21" ht="12.75">
      <c r="A2" s="401" t="s">
        <v>46</v>
      </c>
      <c r="B2" s="401" t="s">
        <v>47</v>
      </c>
      <c r="C2" s="402" t="s">
        <v>408</v>
      </c>
      <c r="D2" s="402" t="s">
        <v>403</v>
      </c>
      <c r="E2" s="402" t="s">
        <v>343</v>
      </c>
      <c r="F2" s="403" t="s">
        <v>344</v>
      </c>
      <c r="G2" s="402" t="s">
        <v>362</v>
      </c>
      <c r="H2" s="402" t="s">
        <v>262</v>
      </c>
      <c r="I2" s="404" t="s">
        <v>234</v>
      </c>
      <c r="J2" s="404"/>
      <c r="K2" s="405" t="s">
        <v>358</v>
      </c>
      <c r="L2" s="405" t="s">
        <v>358</v>
      </c>
      <c r="M2" s="405" t="s">
        <v>359</v>
      </c>
      <c r="N2" s="406" t="s">
        <v>234</v>
      </c>
      <c r="O2" s="392"/>
      <c r="P2" s="406" t="s">
        <v>260</v>
      </c>
      <c r="Q2" s="406" t="s">
        <v>261</v>
      </c>
      <c r="R2" s="406" t="s">
        <v>262</v>
      </c>
      <c r="S2" s="406" t="s">
        <v>41</v>
      </c>
      <c r="T2" s="406" t="s">
        <v>262</v>
      </c>
      <c r="U2" s="405" t="s">
        <v>234</v>
      </c>
    </row>
    <row r="3" spans="1:21" ht="12.75">
      <c r="A3" s="401" t="s">
        <v>43</v>
      </c>
      <c r="B3" s="407" t="s">
        <v>48</v>
      </c>
      <c r="C3" s="402" t="s">
        <v>409</v>
      </c>
      <c r="D3" s="402" t="s">
        <v>404</v>
      </c>
      <c r="E3" s="402"/>
      <c r="F3" s="403" t="s">
        <v>363</v>
      </c>
      <c r="G3" s="402" t="s">
        <v>364</v>
      </c>
      <c r="H3" s="402" t="s">
        <v>365</v>
      </c>
      <c r="I3" s="404" t="s">
        <v>366</v>
      </c>
      <c r="J3" s="404"/>
      <c r="K3" s="405" t="s">
        <v>303</v>
      </c>
      <c r="L3" s="405" t="s">
        <v>303</v>
      </c>
      <c r="M3" s="405" t="s">
        <v>360</v>
      </c>
      <c r="N3" s="405" t="s">
        <v>367</v>
      </c>
      <c r="O3" s="392"/>
      <c r="P3" s="405" t="s">
        <v>265</v>
      </c>
      <c r="Q3" s="405" t="s">
        <v>266</v>
      </c>
      <c r="R3" s="405" t="s">
        <v>267</v>
      </c>
      <c r="S3" s="408"/>
      <c r="T3" s="405" t="s">
        <v>368</v>
      </c>
      <c r="U3" s="408"/>
    </row>
    <row r="4" spans="1:21" ht="12.75">
      <c r="A4" s="401" t="s">
        <v>44</v>
      </c>
      <c r="B4" s="409"/>
      <c r="C4" s="402" t="s">
        <v>369</v>
      </c>
      <c r="D4" s="402" t="s">
        <v>405</v>
      </c>
      <c r="E4" s="410"/>
      <c r="F4" s="411" t="s">
        <v>370</v>
      </c>
      <c r="G4" s="410"/>
      <c r="H4" s="402"/>
      <c r="I4" s="412"/>
      <c r="J4" s="412"/>
      <c r="K4" s="412" t="s">
        <v>371</v>
      </c>
      <c r="L4" s="412" t="s">
        <v>361</v>
      </c>
      <c r="M4" s="412"/>
      <c r="N4" s="413"/>
      <c r="O4" s="392"/>
      <c r="P4" s="413"/>
      <c r="Q4" s="413"/>
      <c r="R4" s="412" t="s">
        <v>271</v>
      </c>
      <c r="S4" s="413"/>
      <c r="T4" s="412" t="s">
        <v>271</v>
      </c>
      <c r="U4" s="413"/>
    </row>
    <row r="5" spans="1:21" ht="12.75">
      <c r="A5" s="414"/>
      <c r="B5" s="415"/>
      <c r="C5" s="416" t="s">
        <v>35</v>
      </c>
      <c r="D5" s="416" t="s">
        <v>36</v>
      </c>
      <c r="E5" s="416" t="s">
        <v>37</v>
      </c>
      <c r="F5" s="416" t="s">
        <v>38</v>
      </c>
      <c r="G5" s="416" t="s">
        <v>39</v>
      </c>
      <c r="H5" s="416" t="s">
        <v>40</v>
      </c>
      <c r="I5" s="417" t="s">
        <v>441</v>
      </c>
      <c r="J5" s="416"/>
      <c r="K5" s="416" t="s">
        <v>55</v>
      </c>
      <c r="L5" s="416" t="s">
        <v>45</v>
      </c>
      <c r="M5" s="416" t="s">
        <v>58</v>
      </c>
      <c r="N5" s="417" t="s">
        <v>442</v>
      </c>
      <c r="O5" s="392"/>
      <c r="P5" s="416" t="s">
        <v>62</v>
      </c>
      <c r="Q5" s="416" t="s">
        <v>64</v>
      </c>
      <c r="R5" s="416" t="s">
        <v>66</v>
      </c>
      <c r="S5" s="416" t="s">
        <v>68</v>
      </c>
      <c r="T5" s="416" t="s">
        <v>70</v>
      </c>
      <c r="U5" s="417" t="s">
        <v>443</v>
      </c>
    </row>
    <row r="6" spans="1:21" ht="12.75">
      <c r="A6" s="30" t="s">
        <v>35</v>
      </c>
      <c r="B6" s="30" t="s">
        <v>49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49">
        <f>SUM(C6:H6)</f>
        <v>0</v>
      </c>
      <c r="K6" s="241">
        <v>0</v>
      </c>
      <c r="L6" s="241">
        <v>0</v>
      </c>
      <c r="M6" s="241">
        <v>0</v>
      </c>
      <c r="N6" s="49">
        <f>SUM(I6:M6)</f>
        <v>0</v>
      </c>
      <c r="P6" s="241">
        <v>0</v>
      </c>
      <c r="Q6" s="241">
        <v>0</v>
      </c>
      <c r="R6" s="241">
        <v>0</v>
      </c>
      <c r="S6" s="241">
        <v>0</v>
      </c>
      <c r="T6" s="241">
        <v>0</v>
      </c>
      <c r="U6" s="53">
        <f>SUM(P6:T6)</f>
        <v>0</v>
      </c>
    </row>
    <row r="7" spans="1:21" ht="12.75">
      <c r="A7" s="309" t="s">
        <v>36</v>
      </c>
      <c r="B7" s="309" t="s">
        <v>50</v>
      </c>
      <c r="C7" s="314">
        <v>0</v>
      </c>
      <c r="D7" s="314">
        <v>0</v>
      </c>
      <c r="E7" s="314">
        <v>0</v>
      </c>
      <c r="F7" s="314">
        <v>0</v>
      </c>
      <c r="G7" s="314">
        <v>0</v>
      </c>
      <c r="H7" s="314">
        <v>0</v>
      </c>
      <c r="I7" s="289">
        <f aca="true" t="shared" si="0" ref="I7:I49">SUM(C7:H7)</f>
        <v>0</v>
      </c>
      <c r="J7" s="296"/>
      <c r="K7" s="380">
        <v>0</v>
      </c>
      <c r="L7" s="380">
        <v>0</v>
      </c>
      <c r="M7" s="380">
        <v>0</v>
      </c>
      <c r="N7" s="289">
        <f aca="true" t="shared" si="1" ref="N7:N49">SUM(I7:M7)</f>
        <v>0</v>
      </c>
      <c r="O7" s="296"/>
      <c r="P7" s="380">
        <v>0</v>
      </c>
      <c r="Q7" s="380">
        <v>0</v>
      </c>
      <c r="R7" s="380">
        <v>0</v>
      </c>
      <c r="S7" s="380">
        <v>0</v>
      </c>
      <c r="T7" s="380">
        <v>0</v>
      </c>
      <c r="U7" s="289">
        <f aca="true" t="shared" si="2" ref="U7:U49">SUM(P7:T7)</f>
        <v>0</v>
      </c>
    </row>
    <row r="8" spans="1:21" ht="12.75">
      <c r="A8" s="309" t="s">
        <v>37</v>
      </c>
      <c r="B8" s="309" t="s">
        <v>51</v>
      </c>
      <c r="C8" s="314">
        <v>170</v>
      </c>
      <c r="D8" s="314">
        <v>0</v>
      </c>
      <c r="E8" s="314">
        <v>0</v>
      </c>
      <c r="F8" s="314">
        <v>0</v>
      </c>
      <c r="G8" s="314">
        <v>0</v>
      </c>
      <c r="H8" s="314">
        <v>0</v>
      </c>
      <c r="I8" s="289">
        <f t="shared" si="0"/>
        <v>170</v>
      </c>
      <c r="J8" s="296"/>
      <c r="K8" s="380">
        <v>87</v>
      </c>
      <c r="L8" s="380">
        <v>97</v>
      </c>
      <c r="M8" s="380">
        <v>0</v>
      </c>
      <c r="N8" s="289">
        <f t="shared" si="1"/>
        <v>354</v>
      </c>
      <c r="O8" s="296"/>
      <c r="P8" s="380">
        <v>129</v>
      </c>
      <c r="Q8" s="380">
        <v>41</v>
      </c>
      <c r="R8" s="380">
        <v>184</v>
      </c>
      <c r="S8" s="380">
        <v>0</v>
      </c>
      <c r="T8" s="380">
        <v>0</v>
      </c>
      <c r="U8" s="289">
        <f t="shared" si="2"/>
        <v>354</v>
      </c>
    </row>
    <row r="9" spans="1:21" ht="12.75">
      <c r="A9" s="309" t="s">
        <v>38</v>
      </c>
      <c r="B9" s="310" t="s">
        <v>235</v>
      </c>
      <c r="C9" s="314">
        <v>0</v>
      </c>
      <c r="D9" s="314">
        <v>0</v>
      </c>
      <c r="E9" s="314">
        <v>0</v>
      </c>
      <c r="F9" s="314">
        <v>0</v>
      </c>
      <c r="G9" s="314">
        <v>0</v>
      </c>
      <c r="H9" s="314">
        <v>0</v>
      </c>
      <c r="I9" s="289">
        <f t="shared" si="0"/>
        <v>0</v>
      </c>
      <c r="J9" s="296"/>
      <c r="K9" s="380">
        <v>1004</v>
      </c>
      <c r="L9" s="380">
        <v>0</v>
      </c>
      <c r="M9" s="380">
        <v>4547</v>
      </c>
      <c r="N9" s="289">
        <f t="shared" si="1"/>
        <v>5551</v>
      </c>
      <c r="O9" s="296"/>
      <c r="P9" s="380">
        <v>1200</v>
      </c>
      <c r="Q9" s="380">
        <v>384</v>
      </c>
      <c r="R9" s="380">
        <v>2067</v>
      </c>
      <c r="S9" s="380">
        <v>1900</v>
      </c>
      <c r="T9" s="380">
        <v>0</v>
      </c>
      <c r="U9" s="289">
        <f t="shared" si="2"/>
        <v>5551</v>
      </c>
    </row>
    <row r="10" spans="1:21" ht="12.75">
      <c r="A10" s="309" t="s">
        <v>39</v>
      </c>
      <c r="B10" s="309" t="s">
        <v>53</v>
      </c>
      <c r="C10" s="314">
        <v>121</v>
      </c>
      <c r="D10" s="314">
        <v>0</v>
      </c>
      <c r="E10" s="314">
        <v>0</v>
      </c>
      <c r="F10" s="314">
        <v>0</v>
      </c>
      <c r="G10" s="314">
        <v>0</v>
      </c>
      <c r="H10" s="314">
        <v>2862</v>
      </c>
      <c r="I10" s="289">
        <f t="shared" si="0"/>
        <v>2983</v>
      </c>
      <c r="J10" s="296"/>
      <c r="K10" s="380">
        <v>0</v>
      </c>
      <c r="L10" s="380">
        <v>0</v>
      </c>
      <c r="M10" s="380">
        <v>7001</v>
      </c>
      <c r="N10" s="289">
        <f t="shared" si="1"/>
        <v>9984</v>
      </c>
      <c r="O10" s="296"/>
      <c r="P10" s="380">
        <v>3027</v>
      </c>
      <c r="Q10" s="380">
        <v>1014</v>
      </c>
      <c r="R10" s="380">
        <v>1013</v>
      </c>
      <c r="S10" s="380">
        <v>0</v>
      </c>
      <c r="T10" s="380">
        <v>4930</v>
      </c>
      <c r="U10" s="289">
        <f t="shared" si="2"/>
        <v>9984</v>
      </c>
    </row>
    <row r="11" spans="1:21" ht="12.75">
      <c r="A11" s="309" t="s">
        <v>40</v>
      </c>
      <c r="B11" s="309" t="s">
        <v>54</v>
      </c>
      <c r="C11" s="314">
        <v>0</v>
      </c>
      <c r="D11" s="314">
        <v>0</v>
      </c>
      <c r="E11" s="314">
        <v>0</v>
      </c>
      <c r="F11" s="314">
        <v>0</v>
      </c>
      <c r="G11" s="314">
        <v>0</v>
      </c>
      <c r="H11" s="314">
        <v>0</v>
      </c>
      <c r="I11" s="289">
        <f t="shared" si="0"/>
        <v>0</v>
      </c>
      <c r="J11" s="296"/>
      <c r="K11" s="380">
        <v>663</v>
      </c>
      <c r="L11" s="380">
        <v>0</v>
      </c>
      <c r="M11" s="380">
        <v>307</v>
      </c>
      <c r="N11" s="289">
        <f t="shared" si="1"/>
        <v>970</v>
      </c>
      <c r="O11" s="296"/>
      <c r="P11" s="380">
        <v>307</v>
      </c>
      <c r="Q11" s="380">
        <v>0</v>
      </c>
      <c r="R11" s="380">
        <v>663</v>
      </c>
      <c r="S11" s="380">
        <v>0</v>
      </c>
      <c r="T11" s="380">
        <v>0</v>
      </c>
      <c r="U11" s="289">
        <f t="shared" si="2"/>
        <v>970</v>
      </c>
    </row>
    <row r="12" spans="1:21" ht="12.75">
      <c r="A12" s="309" t="s">
        <v>42</v>
      </c>
      <c r="B12" s="309" t="s">
        <v>417</v>
      </c>
      <c r="C12" s="314">
        <v>0</v>
      </c>
      <c r="D12" s="314">
        <v>0</v>
      </c>
      <c r="E12" s="314">
        <v>0</v>
      </c>
      <c r="F12" s="314">
        <v>0</v>
      </c>
      <c r="G12" s="314">
        <v>0</v>
      </c>
      <c r="H12" s="314">
        <v>0</v>
      </c>
      <c r="I12" s="289">
        <f t="shared" si="0"/>
        <v>0</v>
      </c>
      <c r="J12" s="296"/>
      <c r="K12" s="380">
        <v>0</v>
      </c>
      <c r="L12" s="380">
        <v>0</v>
      </c>
      <c r="M12" s="380">
        <v>0</v>
      </c>
      <c r="N12" s="289">
        <f t="shared" si="1"/>
        <v>0</v>
      </c>
      <c r="O12" s="296"/>
      <c r="P12" s="380">
        <v>0</v>
      </c>
      <c r="Q12" s="380">
        <v>0</v>
      </c>
      <c r="R12" s="380">
        <v>0</v>
      </c>
      <c r="S12" s="380">
        <v>0</v>
      </c>
      <c r="T12" s="380">
        <v>0</v>
      </c>
      <c r="U12" s="289">
        <f t="shared" si="2"/>
        <v>0</v>
      </c>
    </row>
    <row r="13" spans="1:21" ht="12.75">
      <c r="A13" s="30" t="s">
        <v>55</v>
      </c>
      <c r="B13" s="30" t="s">
        <v>246</v>
      </c>
      <c r="C13" s="51">
        <v>376</v>
      </c>
      <c r="D13" s="51">
        <v>270</v>
      </c>
      <c r="E13" s="51">
        <v>0</v>
      </c>
      <c r="F13" s="51">
        <v>0</v>
      </c>
      <c r="G13" s="51">
        <v>0</v>
      </c>
      <c r="H13" s="51">
        <v>0</v>
      </c>
      <c r="I13" s="53">
        <f t="shared" si="0"/>
        <v>646</v>
      </c>
      <c r="K13" s="242">
        <v>4905</v>
      </c>
      <c r="L13" s="242">
        <v>427</v>
      </c>
      <c r="M13" s="242">
        <v>1470</v>
      </c>
      <c r="N13" s="53">
        <f t="shared" si="1"/>
        <v>7448</v>
      </c>
      <c r="P13" s="242">
        <v>376</v>
      </c>
      <c r="Q13" s="242">
        <v>0</v>
      </c>
      <c r="R13" s="242">
        <v>7072</v>
      </c>
      <c r="S13" s="242">
        <v>0</v>
      </c>
      <c r="T13" s="242">
        <v>0</v>
      </c>
      <c r="U13" s="53">
        <f t="shared" si="2"/>
        <v>7448</v>
      </c>
    </row>
    <row r="14" spans="1:21" ht="12.75">
      <c r="A14" s="277" t="s">
        <v>45</v>
      </c>
      <c r="B14" s="288" t="s">
        <v>57</v>
      </c>
      <c r="C14" s="286">
        <v>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78">
        <f t="shared" si="0"/>
        <v>0</v>
      </c>
      <c r="J14" s="382"/>
      <c r="K14" s="381">
        <v>114</v>
      </c>
      <c r="L14" s="381">
        <v>0</v>
      </c>
      <c r="M14" s="381">
        <v>300</v>
      </c>
      <c r="N14" s="278">
        <f t="shared" si="1"/>
        <v>414</v>
      </c>
      <c r="O14" s="382"/>
      <c r="P14" s="381">
        <v>0</v>
      </c>
      <c r="Q14" s="381">
        <v>0</v>
      </c>
      <c r="R14" s="381">
        <v>414</v>
      </c>
      <c r="S14" s="381">
        <v>0</v>
      </c>
      <c r="T14" s="381">
        <v>0</v>
      </c>
      <c r="U14" s="278">
        <f t="shared" si="2"/>
        <v>414</v>
      </c>
    </row>
    <row r="15" spans="1:21" ht="12.75">
      <c r="A15" s="277" t="s">
        <v>58</v>
      </c>
      <c r="B15" s="288" t="s">
        <v>59</v>
      </c>
      <c r="C15" s="286">
        <v>233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278">
        <f t="shared" si="0"/>
        <v>233</v>
      </c>
      <c r="J15" s="382"/>
      <c r="K15" s="381">
        <v>0</v>
      </c>
      <c r="L15" s="381">
        <v>0</v>
      </c>
      <c r="M15" s="381">
        <v>200</v>
      </c>
      <c r="N15" s="278">
        <f t="shared" si="1"/>
        <v>433</v>
      </c>
      <c r="O15" s="382"/>
      <c r="P15" s="381">
        <v>233</v>
      </c>
      <c r="Q15" s="381">
        <v>0</v>
      </c>
      <c r="R15" s="381">
        <v>200</v>
      </c>
      <c r="S15" s="381">
        <v>0</v>
      </c>
      <c r="T15" s="381">
        <v>0</v>
      </c>
      <c r="U15" s="278">
        <f t="shared" si="2"/>
        <v>433</v>
      </c>
    </row>
    <row r="16" spans="1:21" ht="12.75">
      <c r="A16" s="277" t="s">
        <v>60</v>
      </c>
      <c r="B16" s="288" t="s">
        <v>61</v>
      </c>
      <c r="C16" s="286">
        <v>0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78">
        <f t="shared" si="0"/>
        <v>0</v>
      </c>
      <c r="J16" s="382"/>
      <c r="K16" s="381">
        <v>1737</v>
      </c>
      <c r="L16" s="381">
        <v>21</v>
      </c>
      <c r="M16" s="381">
        <v>100</v>
      </c>
      <c r="N16" s="278">
        <f t="shared" si="1"/>
        <v>1858</v>
      </c>
      <c r="O16" s="382"/>
      <c r="P16" s="381">
        <v>0</v>
      </c>
      <c r="Q16" s="381">
        <v>0</v>
      </c>
      <c r="R16" s="381">
        <v>1858</v>
      </c>
      <c r="S16" s="381">
        <v>0</v>
      </c>
      <c r="T16" s="381">
        <v>0</v>
      </c>
      <c r="U16" s="278">
        <f t="shared" si="2"/>
        <v>1858</v>
      </c>
    </row>
    <row r="17" spans="1:21" ht="12.75">
      <c r="A17" s="277" t="s">
        <v>62</v>
      </c>
      <c r="B17" s="288" t="s">
        <v>63</v>
      </c>
      <c r="C17" s="286">
        <v>5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78">
        <f t="shared" si="0"/>
        <v>5</v>
      </c>
      <c r="J17" s="382"/>
      <c r="K17" s="381">
        <v>154</v>
      </c>
      <c r="L17" s="381">
        <v>14</v>
      </c>
      <c r="M17" s="381">
        <v>824</v>
      </c>
      <c r="N17" s="278">
        <f t="shared" si="1"/>
        <v>997</v>
      </c>
      <c r="O17" s="382"/>
      <c r="P17" s="381">
        <v>130</v>
      </c>
      <c r="Q17" s="381">
        <v>0</v>
      </c>
      <c r="R17" s="381">
        <v>867</v>
      </c>
      <c r="S17" s="381">
        <v>0</v>
      </c>
      <c r="T17" s="381">
        <v>0</v>
      </c>
      <c r="U17" s="278">
        <f t="shared" si="2"/>
        <v>997</v>
      </c>
    </row>
    <row r="18" spans="1:21" ht="12.75">
      <c r="A18" s="277" t="s">
        <v>64</v>
      </c>
      <c r="B18" s="288" t="s">
        <v>65</v>
      </c>
      <c r="C18" s="286">
        <v>0</v>
      </c>
      <c r="D18" s="286">
        <v>0</v>
      </c>
      <c r="E18" s="286">
        <v>0</v>
      </c>
      <c r="F18" s="286">
        <v>0</v>
      </c>
      <c r="G18" s="286">
        <v>0</v>
      </c>
      <c r="H18" s="286">
        <v>0</v>
      </c>
      <c r="I18" s="278">
        <f t="shared" si="0"/>
        <v>0</v>
      </c>
      <c r="J18" s="382"/>
      <c r="K18" s="381">
        <v>50</v>
      </c>
      <c r="L18" s="381">
        <v>0</v>
      </c>
      <c r="M18" s="381">
        <v>0</v>
      </c>
      <c r="N18" s="278">
        <f t="shared" si="1"/>
        <v>50</v>
      </c>
      <c r="O18" s="382"/>
      <c r="P18" s="381">
        <v>0</v>
      </c>
      <c r="Q18" s="381">
        <v>0</v>
      </c>
      <c r="R18" s="381">
        <v>50</v>
      </c>
      <c r="S18" s="381">
        <v>0</v>
      </c>
      <c r="T18" s="381">
        <v>0</v>
      </c>
      <c r="U18" s="278">
        <f t="shared" si="2"/>
        <v>50</v>
      </c>
    </row>
    <row r="19" spans="1:21" ht="12.75">
      <c r="A19" s="277" t="s">
        <v>66</v>
      </c>
      <c r="B19" s="288" t="s">
        <v>67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78">
        <f t="shared" si="0"/>
        <v>0</v>
      </c>
      <c r="J19" s="382"/>
      <c r="K19" s="381">
        <v>1198</v>
      </c>
      <c r="L19" s="381">
        <v>0</v>
      </c>
      <c r="M19" s="381">
        <v>0</v>
      </c>
      <c r="N19" s="278">
        <f t="shared" si="1"/>
        <v>1198</v>
      </c>
      <c r="O19" s="382"/>
      <c r="P19" s="381">
        <v>0</v>
      </c>
      <c r="Q19" s="381">
        <v>0</v>
      </c>
      <c r="R19" s="381">
        <v>1198</v>
      </c>
      <c r="S19" s="381">
        <v>0</v>
      </c>
      <c r="T19" s="381">
        <v>0</v>
      </c>
      <c r="U19" s="278">
        <f t="shared" si="2"/>
        <v>1198</v>
      </c>
    </row>
    <row r="20" spans="1:21" ht="12.75">
      <c r="A20" s="277" t="s">
        <v>68</v>
      </c>
      <c r="B20" s="288" t="s">
        <v>69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78">
        <f t="shared" si="0"/>
        <v>0</v>
      </c>
      <c r="J20" s="382"/>
      <c r="K20" s="381">
        <v>60</v>
      </c>
      <c r="L20" s="381">
        <v>0</v>
      </c>
      <c r="M20" s="381">
        <v>525</v>
      </c>
      <c r="N20" s="278">
        <f t="shared" si="1"/>
        <v>585</v>
      </c>
      <c r="O20" s="382"/>
      <c r="P20" s="381">
        <v>0</v>
      </c>
      <c r="Q20" s="381">
        <v>0</v>
      </c>
      <c r="R20" s="381">
        <v>585</v>
      </c>
      <c r="S20" s="381">
        <v>0</v>
      </c>
      <c r="T20" s="381">
        <v>0</v>
      </c>
      <c r="U20" s="278">
        <f t="shared" si="2"/>
        <v>585</v>
      </c>
    </row>
    <row r="21" spans="1:21" ht="12.75">
      <c r="A21" s="311" t="s">
        <v>70</v>
      </c>
      <c r="B21" s="288" t="s">
        <v>236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78">
        <f t="shared" si="0"/>
        <v>0</v>
      </c>
      <c r="J21" s="382"/>
      <c r="K21" s="381">
        <v>0</v>
      </c>
      <c r="L21" s="381">
        <v>2</v>
      </c>
      <c r="M21" s="381">
        <v>207</v>
      </c>
      <c r="N21" s="278">
        <f t="shared" si="1"/>
        <v>209</v>
      </c>
      <c r="O21" s="382"/>
      <c r="P21" s="381">
        <v>116</v>
      </c>
      <c r="Q21" s="381">
        <v>34</v>
      </c>
      <c r="R21" s="381">
        <v>59</v>
      </c>
      <c r="S21" s="381">
        <v>0</v>
      </c>
      <c r="T21" s="381">
        <v>0</v>
      </c>
      <c r="U21" s="278">
        <f t="shared" si="2"/>
        <v>209</v>
      </c>
    </row>
    <row r="22" spans="1:21" ht="12.75">
      <c r="A22" s="311" t="s">
        <v>72</v>
      </c>
      <c r="B22" s="288" t="s">
        <v>73</v>
      </c>
      <c r="C22" s="286">
        <v>0</v>
      </c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78">
        <f t="shared" si="0"/>
        <v>0</v>
      </c>
      <c r="J22" s="382"/>
      <c r="K22" s="381">
        <v>0</v>
      </c>
      <c r="L22" s="381">
        <v>0</v>
      </c>
      <c r="M22" s="381">
        <v>510</v>
      </c>
      <c r="N22" s="278">
        <f t="shared" si="1"/>
        <v>510</v>
      </c>
      <c r="O22" s="382"/>
      <c r="P22" s="381">
        <v>227</v>
      </c>
      <c r="Q22" s="381">
        <v>73</v>
      </c>
      <c r="R22" s="381">
        <v>210</v>
      </c>
      <c r="S22" s="381">
        <v>0</v>
      </c>
      <c r="T22" s="381">
        <v>0</v>
      </c>
      <c r="U22" s="278">
        <f t="shared" si="2"/>
        <v>510</v>
      </c>
    </row>
    <row r="23" spans="1:21" ht="12.75">
      <c r="A23" s="311" t="s">
        <v>74</v>
      </c>
      <c r="B23" s="288" t="s">
        <v>75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78">
        <f t="shared" si="0"/>
        <v>0</v>
      </c>
      <c r="J23" s="382"/>
      <c r="K23" s="381">
        <v>0</v>
      </c>
      <c r="L23" s="381">
        <v>39</v>
      </c>
      <c r="M23" s="381">
        <v>500</v>
      </c>
      <c r="N23" s="278">
        <f t="shared" si="1"/>
        <v>539</v>
      </c>
      <c r="O23" s="382"/>
      <c r="P23" s="381">
        <v>100</v>
      </c>
      <c r="Q23" s="381">
        <v>0</v>
      </c>
      <c r="R23" s="381">
        <v>262</v>
      </c>
      <c r="S23" s="381">
        <v>0</v>
      </c>
      <c r="T23" s="381">
        <v>177</v>
      </c>
      <c r="U23" s="278">
        <f t="shared" si="2"/>
        <v>539</v>
      </c>
    </row>
    <row r="24" spans="1:21" ht="12.75">
      <c r="A24" s="311" t="s">
        <v>76</v>
      </c>
      <c r="B24" s="288" t="s">
        <v>77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78">
        <f t="shared" si="0"/>
        <v>0</v>
      </c>
      <c r="J24" s="382"/>
      <c r="K24" s="381">
        <v>0</v>
      </c>
      <c r="L24" s="381">
        <v>0</v>
      </c>
      <c r="M24" s="381">
        <v>480</v>
      </c>
      <c r="N24" s="278">
        <f t="shared" si="1"/>
        <v>480</v>
      </c>
      <c r="O24" s="382"/>
      <c r="P24" s="381">
        <v>0</v>
      </c>
      <c r="Q24" s="381">
        <v>0</v>
      </c>
      <c r="R24" s="381">
        <v>180</v>
      </c>
      <c r="S24" s="381">
        <v>0</v>
      </c>
      <c r="T24" s="381">
        <v>300</v>
      </c>
      <c r="U24" s="278">
        <f t="shared" si="2"/>
        <v>480</v>
      </c>
    </row>
    <row r="25" spans="1:21" ht="12.75">
      <c r="A25" s="311" t="s">
        <v>78</v>
      </c>
      <c r="B25" s="288" t="s">
        <v>79</v>
      </c>
      <c r="C25" s="286">
        <v>0</v>
      </c>
      <c r="D25" s="286">
        <v>0</v>
      </c>
      <c r="E25" s="286">
        <v>0</v>
      </c>
      <c r="F25" s="286">
        <v>0</v>
      </c>
      <c r="G25" s="286">
        <v>0</v>
      </c>
      <c r="H25" s="286">
        <v>0</v>
      </c>
      <c r="I25" s="278">
        <f t="shared" si="0"/>
        <v>0</v>
      </c>
      <c r="J25" s="382"/>
      <c r="K25" s="381">
        <v>0</v>
      </c>
      <c r="L25" s="381">
        <v>44</v>
      </c>
      <c r="M25" s="381">
        <v>560</v>
      </c>
      <c r="N25" s="278">
        <f t="shared" si="1"/>
        <v>604</v>
      </c>
      <c r="O25" s="382"/>
      <c r="P25" s="381">
        <v>46</v>
      </c>
      <c r="Q25" s="381">
        <v>14</v>
      </c>
      <c r="R25" s="381">
        <v>544</v>
      </c>
      <c r="S25" s="381">
        <v>0</v>
      </c>
      <c r="T25" s="381">
        <v>0</v>
      </c>
      <c r="U25" s="278">
        <f t="shared" si="2"/>
        <v>604</v>
      </c>
    </row>
    <row r="26" spans="1:21" ht="12.75">
      <c r="A26" s="311" t="s">
        <v>80</v>
      </c>
      <c r="B26" s="288" t="s">
        <v>81</v>
      </c>
      <c r="C26" s="286">
        <v>0</v>
      </c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78">
        <f t="shared" si="0"/>
        <v>0</v>
      </c>
      <c r="J26" s="382"/>
      <c r="K26" s="381">
        <v>170</v>
      </c>
      <c r="L26" s="381">
        <v>0</v>
      </c>
      <c r="M26" s="381">
        <v>600</v>
      </c>
      <c r="N26" s="278">
        <f t="shared" si="1"/>
        <v>770</v>
      </c>
      <c r="O26" s="382"/>
      <c r="P26" s="381">
        <v>282</v>
      </c>
      <c r="Q26" s="381">
        <v>69</v>
      </c>
      <c r="R26" s="381">
        <v>319</v>
      </c>
      <c r="S26" s="381">
        <v>0</v>
      </c>
      <c r="T26" s="381">
        <v>100</v>
      </c>
      <c r="U26" s="278">
        <f t="shared" si="2"/>
        <v>770</v>
      </c>
    </row>
    <row r="27" spans="1:21" ht="12.75">
      <c r="A27" s="311" t="s">
        <v>82</v>
      </c>
      <c r="B27" s="288" t="s">
        <v>83</v>
      </c>
      <c r="C27" s="286">
        <v>0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278">
        <f t="shared" si="0"/>
        <v>0</v>
      </c>
      <c r="J27" s="382"/>
      <c r="K27" s="381">
        <v>61</v>
      </c>
      <c r="L27" s="381">
        <v>37</v>
      </c>
      <c r="M27" s="381">
        <v>734</v>
      </c>
      <c r="N27" s="278">
        <f t="shared" si="1"/>
        <v>832</v>
      </c>
      <c r="O27" s="382"/>
      <c r="P27" s="381">
        <v>0</v>
      </c>
      <c r="Q27" s="381">
        <v>0</v>
      </c>
      <c r="R27" s="381">
        <v>832</v>
      </c>
      <c r="S27" s="381">
        <v>0</v>
      </c>
      <c r="T27" s="381">
        <v>0</v>
      </c>
      <c r="U27" s="278">
        <f t="shared" si="2"/>
        <v>832</v>
      </c>
    </row>
    <row r="28" spans="1:21" ht="12.75">
      <c r="A28" s="311" t="s">
        <v>84</v>
      </c>
      <c r="B28" s="288" t="s">
        <v>85</v>
      </c>
      <c r="C28" s="286">
        <v>0</v>
      </c>
      <c r="D28" s="286">
        <v>0</v>
      </c>
      <c r="E28" s="286">
        <v>0</v>
      </c>
      <c r="F28" s="286">
        <v>0</v>
      </c>
      <c r="G28" s="286">
        <v>0</v>
      </c>
      <c r="H28" s="286">
        <v>1447</v>
      </c>
      <c r="I28" s="278">
        <f t="shared" si="0"/>
        <v>1447</v>
      </c>
      <c r="J28" s="382"/>
      <c r="K28" s="381">
        <v>158</v>
      </c>
      <c r="L28" s="381">
        <v>0</v>
      </c>
      <c r="M28" s="381">
        <v>417</v>
      </c>
      <c r="N28" s="278">
        <f t="shared" si="1"/>
        <v>2022</v>
      </c>
      <c r="O28" s="382"/>
      <c r="P28" s="381">
        <v>352</v>
      </c>
      <c r="Q28" s="381">
        <v>106</v>
      </c>
      <c r="R28" s="381">
        <v>1564</v>
      </c>
      <c r="S28" s="381">
        <v>0</v>
      </c>
      <c r="T28" s="381">
        <v>0</v>
      </c>
      <c r="U28" s="278">
        <f t="shared" si="2"/>
        <v>2022</v>
      </c>
    </row>
    <row r="29" spans="1:21" ht="12.75">
      <c r="A29" s="305" t="s">
        <v>86</v>
      </c>
      <c r="B29" s="312" t="s">
        <v>87</v>
      </c>
      <c r="C29" s="332">
        <v>75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41">
        <f t="shared" si="0"/>
        <v>75</v>
      </c>
      <c r="J29" s="385"/>
      <c r="K29" s="384">
        <v>78</v>
      </c>
      <c r="L29" s="384">
        <v>0</v>
      </c>
      <c r="M29" s="384">
        <v>7935</v>
      </c>
      <c r="N29" s="341">
        <f t="shared" si="1"/>
        <v>8088</v>
      </c>
      <c r="O29" s="385"/>
      <c r="P29" s="384">
        <v>75</v>
      </c>
      <c r="Q29" s="384">
        <v>0</v>
      </c>
      <c r="R29" s="384">
        <v>3252</v>
      </c>
      <c r="S29" s="384">
        <v>0</v>
      </c>
      <c r="T29" s="384">
        <v>4761</v>
      </c>
      <c r="U29" s="341">
        <f t="shared" si="2"/>
        <v>8088</v>
      </c>
    </row>
    <row r="30" spans="1:21" ht="12.75">
      <c r="A30" s="305" t="s">
        <v>88</v>
      </c>
      <c r="B30" s="312" t="s">
        <v>89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41">
        <f t="shared" si="0"/>
        <v>0</v>
      </c>
      <c r="J30" s="385"/>
      <c r="K30" s="384">
        <v>722</v>
      </c>
      <c r="L30" s="384">
        <v>0</v>
      </c>
      <c r="M30" s="384">
        <v>2740</v>
      </c>
      <c r="N30" s="341">
        <f t="shared" si="1"/>
        <v>3462</v>
      </c>
      <c r="O30" s="385"/>
      <c r="P30" s="384">
        <v>0</v>
      </c>
      <c r="Q30" s="384">
        <v>0</v>
      </c>
      <c r="R30" s="384">
        <v>2864</v>
      </c>
      <c r="S30" s="384">
        <v>458</v>
      </c>
      <c r="T30" s="384">
        <v>140</v>
      </c>
      <c r="U30" s="341">
        <f t="shared" si="2"/>
        <v>3462</v>
      </c>
    </row>
    <row r="31" spans="1:21" ht="12.75">
      <c r="A31" s="305" t="s">
        <v>90</v>
      </c>
      <c r="B31" s="89" t="s">
        <v>91</v>
      </c>
      <c r="C31" s="332">
        <v>0</v>
      </c>
      <c r="D31" s="332">
        <v>47</v>
      </c>
      <c r="E31" s="332">
        <v>0</v>
      </c>
      <c r="F31" s="332">
        <v>0</v>
      </c>
      <c r="G31" s="332">
        <v>0</v>
      </c>
      <c r="H31" s="332">
        <v>0</v>
      </c>
      <c r="I31" s="341">
        <f t="shared" si="0"/>
        <v>47</v>
      </c>
      <c r="J31" s="385"/>
      <c r="K31" s="384">
        <v>1688</v>
      </c>
      <c r="L31" s="384">
        <v>0</v>
      </c>
      <c r="M31" s="384">
        <v>6584</v>
      </c>
      <c r="N31" s="341">
        <f t="shared" si="1"/>
        <v>8319</v>
      </c>
      <c r="O31" s="385"/>
      <c r="P31" s="384">
        <v>0</v>
      </c>
      <c r="Q31" s="384">
        <v>0</v>
      </c>
      <c r="R31" s="384">
        <v>7352</v>
      </c>
      <c r="S31" s="384">
        <v>547</v>
      </c>
      <c r="T31" s="384">
        <v>420</v>
      </c>
      <c r="U31" s="341">
        <f t="shared" si="2"/>
        <v>8319</v>
      </c>
    </row>
    <row r="32" spans="1:21" ht="12.75">
      <c r="A32" s="305" t="s">
        <v>92</v>
      </c>
      <c r="B32" s="89" t="s">
        <v>93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0</v>
      </c>
      <c r="I32" s="341">
        <f t="shared" si="0"/>
        <v>0</v>
      </c>
      <c r="J32" s="385"/>
      <c r="K32" s="384">
        <v>961</v>
      </c>
      <c r="L32" s="384">
        <v>0</v>
      </c>
      <c r="M32" s="384">
        <v>8284</v>
      </c>
      <c r="N32" s="341">
        <f t="shared" si="1"/>
        <v>9245</v>
      </c>
      <c r="O32" s="385"/>
      <c r="P32" s="384">
        <v>0</v>
      </c>
      <c r="Q32" s="384">
        <v>0</v>
      </c>
      <c r="R32" s="384">
        <v>961</v>
      </c>
      <c r="S32" s="384">
        <v>0</v>
      </c>
      <c r="T32" s="384">
        <v>8284</v>
      </c>
      <c r="U32" s="341">
        <f t="shared" si="2"/>
        <v>9245</v>
      </c>
    </row>
    <row r="33" spans="1:21" ht="12.75">
      <c r="A33" s="305" t="s">
        <v>94</v>
      </c>
      <c r="B33" s="89" t="s">
        <v>95</v>
      </c>
      <c r="C33" s="332">
        <v>0</v>
      </c>
      <c r="D33" s="332">
        <v>0</v>
      </c>
      <c r="E33" s="332">
        <v>0</v>
      </c>
      <c r="F33" s="332">
        <v>0</v>
      </c>
      <c r="G33" s="332">
        <v>0</v>
      </c>
      <c r="H33" s="332">
        <v>0</v>
      </c>
      <c r="I33" s="341">
        <f t="shared" si="0"/>
        <v>0</v>
      </c>
      <c r="J33" s="385"/>
      <c r="K33" s="384">
        <v>1559</v>
      </c>
      <c r="L33" s="384">
        <v>0</v>
      </c>
      <c r="M33" s="384">
        <v>0</v>
      </c>
      <c r="N33" s="341">
        <f t="shared" si="1"/>
        <v>1559</v>
      </c>
      <c r="O33" s="385"/>
      <c r="P33" s="384">
        <v>0</v>
      </c>
      <c r="Q33" s="384">
        <v>0</v>
      </c>
      <c r="R33" s="384">
        <v>1559</v>
      </c>
      <c r="S33" s="384">
        <v>0</v>
      </c>
      <c r="T33" s="384">
        <v>0</v>
      </c>
      <c r="U33" s="341">
        <f t="shared" si="2"/>
        <v>1559</v>
      </c>
    </row>
    <row r="34" spans="1:21" ht="12.75">
      <c r="A34" s="305" t="s">
        <v>96</v>
      </c>
      <c r="B34" s="89" t="s">
        <v>97</v>
      </c>
      <c r="C34" s="332">
        <v>0</v>
      </c>
      <c r="D34" s="332">
        <v>0</v>
      </c>
      <c r="E34" s="332">
        <v>0</v>
      </c>
      <c r="F34" s="332">
        <v>0</v>
      </c>
      <c r="G34" s="332">
        <v>0</v>
      </c>
      <c r="H34" s="332">
        <v>0</v>
      </c>
      <c r="I34" s="341">
        <f t="shared" si="0"/>
        <v>0</v>
      </c>
      <c r="J34" s="385"/>
      <c r="K34" s="384">
        <v>0</v>
      </c>
      <c r="L34" s="384">
        <v>0</v>
      </c>
      <c r="M34" s="384">
        <v>2453</v>
      </c>
      <c r="N34" s="341">
        <f t="shared" si="1"/>
        <v>2453</v>
      </c>
      <c r="O34" s="385"/>
      <c r="P34" s="384">
        <v>132</v>
      </c>
      <c r="Q34" s="384">
        <v>0</v>
      </c>
      <c r="R34" s="384">
        <v>1332</v>
      </c>
      <c r="S34" s="384">
        <v>0</v>
      </c>
      <c r="T34" s="384">
        <v>989</v>
      </c>
      <c r="U34" s="341">
        <f t="shared" si="2"/>
        <v>2453</v>
      </c>
    </row>
    <row r="35" spans="1:21" ht="12.75">
      <c r="A35" s="305" t="s">
        <v>98</v>
      </c>
      <c r="B35" s="89" t="s">
        <v>99</v>
      </c>
      <c r="C35" s="332">
        <v>0</v>
      </c>
      <c r="D35" s="332">
        <v>0</v>
      </c>
      <c r="E35" s="332">
        <v>0</v>
      </c>
      <c r="F35" s="332">
        <v>0</v>
      </c>
      <c r="G35" s="332">
        <v>0</v>
      </c>
      <c r="H35" s="332">
        <v>0</v>
      </c>
      <c r="I35" s="341">
        <f t="shared" si="0"/>
        <v>0</v>
      </c>
      <c r="J35" s="385"/>
      <c r="K35" s="384">
        <v>0</v>
      </c>
      <c r="L35" s="384">
        <v>0</v>
      </c>
      <c r="M35" s="384">
        <v>494</v>
      </c>
      <c r="N35" s="341">
        <f t="shared" si="1"/>
        <v>494</v>
      </c>
      <c r="O35" s="385"/>
      <c r="P35" s="384">
        <v>0</v>
      </c>
      <c r="Q35" s="384">
        <v>0</v>
      </c>
      <c r="R35" s="384">
        <v>494</v>
      </c>
      <c r="S35" s="384">
        <v>0</v>
      </c>
      <c r="T35" s="384">
        <v>0</v>
      </c>
      <c r="U35" s="341">
        <f t="shared" si="2"/>
        <v>494</v>
      </c>
    </row>
    <row r="36" spans="1:21" ht="12.75">
      <c r="A36" s="305" t="s">
        <v>100</v>
      </c>
      <c r="B36" s="89" t="s">
        <v>101</v>
      </c>
      <c r="C36" s="332">
        <v>401</v>
      </c>
      <c r="D36" s="332">
        <v>0</v>
      </c>
      <c r="E36" s="332">
        <v>0</v>
      </c>
      <c r="F36" s="332">
        <v>2704</v>
      </c>
      <c r="G36" s="332">
        <v>0</v>
      </c>
      <c r="H36" s="332">
        <v>0</v>
      </c>
      <c r="I36" s="341">
        <f t="shared" si="0"/>
        <v>3105</v>
      </c>
      <c r="J36" s="385"/>
      <c r="K36" s="384">
        <v>1321</v>
      </c>
      <c r="L36" s="384">
        <v>0</v>
      </c>
      <c r="M36" s="384">
        <v>705</v>
      </c>
      <c r="N36" s="341">
        <f t="shared" si="1"/>
        <v>5131</v>
      </c>
      <c r="O36" s="385"/>
      <c r="P36" s="384">
        <v>1362</v>
      </c>
      <c r="Q36" s="384">
        <v>308</v>
      </c>
      <c r="R36" s="384">
        <v>3461</v>
      </c>
      <c r="S36" s="384">
        <v>0</v>
      </c>
      <c r="T36" s="384">
        <v>0</v>
      </c>
      <c r="U36" s="341">
        <f t="shared" si="2"/>
        <v>5131</v>
      </c>
    </row>
    <row r="37" spans="1:21" ht="12.75">
      <c r="A37" s="305" t="s">
        <v>102</v>
      </c>
      <c r="B37" s="313" t="s">
        <v>237</v>
      </c>
      <c r="C37" s="332">
        <v>59</v>
      </c>
      <c r="D37" s="332">
        <v>1258</v>
      </c>
      <c r="E37" s="332">
        <v>0</v>
      </c>
      <c r="F37" s="332">
        <v>0</v>
      </c>
      <c r="G37" s="332">
        <v>0</v>
      </c>
      <c r="H37" s="332">
        <v>3309</v>
      </c>
      <c r="I37" s="341">
        <f t="shared" si="0"/>
        <v>4626</v>
      </c>
      <c r="J37" s="385"/>
      <c r="K37" s="384">
        <v>2464</v>
      </c>
      <c r="L37" s="384">
        <v>0</v>
      </c>
      <c r="M37" s="384">
        <v>3794</v>
      </c>
      <c r="N37" s="341">
        <f t="shared" si="1"/>
        <v>10884</v>
      </c>
      <c r="O37" s="385"/>
      <c r="P37" s="384">
        <v>3466</v>
      </c>
      <c r="Q37" s="384">
        <v>1048</v>
      </c>
      <c r="R37" s="384">
        <v>5012</v>
      </c>
      <c r="S37" s="384">
        <v>0</v>
      </c>
      <c r="T37" s="384">
        <v>1358</v>
      </c>
      <c r="U37" s="341">
        <f t="shared" si="2"/>
        <v>10884</v>
      </c>
    </row>
    <row r="38" spans="1:21" ht="12.75">
      <c r="A38" s="305" t="s">
        <v>104</v>
      </c>
      <c r="B38" s="89" t="s">
        <v>105</v>
      </c>
      <c r="C38" s="332">
        <v>0</v>
      </c>
      <c r="D38" s="332">
        <v>0</v>
      </c>
      <c r="E38" s="332">
        <v>0</v>
      </c>
      <c r="F38" s="332">
        <v>0</v>
      </c>
      <c r="G38" s="332">
        <v>0</v>
      </c>
      <c r="H38" s="332">
        <v>0</v>
      </c>
      <c r="I38" s="341">
        <f t="shared" si="0"/>
        <v>0</v>
      </c>
      <c r="J38" s="385"/>
      <c r="K38" s="384">
        <v>0</v>
      </c>
      <c r="L38" s="384">
        <v>0</v>
      </c>
      <c r="M38" s="384">
        <v>1865</v>
      </c>
      <c r="N38" s="341">
        <f t="shared" si="1"/>
        <v>1865</v>
      </c>
      <c r="O38" s="385"/>
      <c r="P38" s="384">
        <v>0</v>
      </c>
      <c r="Q38" s="384">
        <v>0</v>
      </c>
      <c r="R38" s="384">
        <v>0</v>
      </c>
      <c r="S38" s="384">
        <v>0</v>
      </c>
      <c r="T38" s="384">
        <v>1865</v>
      </c>
      <c r="U38" s="341">
        <f t="shared" si="2"/>
        <v>1865</v>
      </c>
    </row>
    <row r="39" spans="1:21" ht="12.75">
      <c r="A39" s="305" t="s">
        <v>106</v>
      </c>
      <c r="B39" s="89" t="s">
        <v>107</v>
      </c>
      <c r="C39" s="332">
        <v>0</v>
      </c>
      <c r="D39" s="332">
        <v>0</v>
      </c>
      <c r="E39" s="332">
        <v>0</v>
      </c>
      <c r="F39" s="332">
        <v>0</v>
      </c>
      <c r="G39" s="332">
        <v>0</v>
      </c>
      <c r="H39" s="332">
        <v>0</v>
      </c>
      <c r="I39" s="341">
        <f t="shared" si="0"/>
        <v>0</v>
      </c>
      <c r="J39" s="385"/>
      <c r="K39" s="384">
        <v>0</v>
      </c>
      <c r="L39" s="384">
        <v>0</v>
      </c>
      <c r="M39" s="384">
        <v>0</v>
      </c>
      <c r="N39" s="341">
        <f t="shared" si="1"/>
        <v>0</v>
      </c>
      <c r="O39" s="385"/>
      <c r="P39" s="384">
        <v>0</v>
      </c>
      <c r="Q39" s="384">
        <v>0</v>
      </c>
      <c r="R39" s="384">
        <v>0</v>
      </c>
      <c r="S39" s="384">
        <v>0</v>
      </c>
      <c r="T39" s="384">
        <v>0</v>
      </c>
      <c r="U39" s="341">
        <f t="shared" si="2"/>
        <v>0</v>
      </c>
    </row>
    <row r="40" spans="1:21" ht="12.75">
      <c r="A40" s="305" t="s">
        <v>108</v>
      </c>
      <c r="B40" s="89" t="s">
        <v>109</v>
      </c>
      <c r="C40" s="332">
        <v>0</v>
      </c>
      <c r="D40" s="332">
        <v>0</v>
      </c>
      <c r="E40" s="332">
        <v>0</v>
      </c>
      <c r="F40" s="332">
        <v>0</v>
      </c>
      <c r="G40" s="332">
        <v>0</v>
      </c>
      <c r="H40" s="332">
        <v>0</v>
      </c>
      <c r="I40" s="341">
        <f t="shared" si="0"/>
        <v>0</v>
      </c>
      <c r="J40" s="385"/>
      <c r="K40" s="384">
        <v>870</v>
      </c>
      <c r="L40" s="384">
        <v>0</v>
      </c>
      <c r="M40" s="384">
        <v>25</v>
      </c>
      <c r="N40" s="341">
        <f t="shared" si="1"/>
        <v>895</v>
      </c>
      <c r="O40" s="385"/>
      <c r="P40" s="384">
        <v>0</v>
      </c>
      <c r="Q40" s="384">
        <v>0</v>
      </c>
      <c r="R40" s="384">
        <v>895</v>
      </c>
      <c r="S40" s="384">
        <v>0</v>
      </c>
      <c r="T40" s="384">
        <v>0</v>
      </c>
      <c r="U40" s="341">
        <f t="shared" si="2"/>
        <v>895</v>
      </c>
    </row>
    <row r="41" spans="1:21" ht="12.75">
      <c r="A41" s="344" t="s">
        <v>110</v>
      </c>
      <c r="B41" s="345" t="s">
        <v>111</v>
      </c>
      <c r="C41" s="348">
        <v>1</v>
      </c>
      <c r="D41" s="348">
        <v>0</v>
      </c>
      <c r="E41" s="348">
        <v>0</v>
      </c>
      <c r="F41" s="348">
        <v>0</v>
      </c>
      <c r="G41" s="348">
        <v>0</v>
      </c>
      <c r="H41" s="348">
        <v>0</v>
      </c>
      <c r="I41" s="357">
        <f t="shared" si="0"/>
        <v>1</v>
      </c>
      <c r="J41" s="388"/>
      <c r="K41" s="387">
        <v>87</v>
      </c>
      <c r="L41" s="387">
        <v>0</v>
      </c>
      <c r="M41" s="387">
        <v>300</v>
      </c>
      <c r="N41" s="357">
        <f t="shared" si="1"/>
        <v>388</v>
      </c>
      <c r="O41" s="388"/>
      <c r="P41" s="387">
        <v>1</v>
      </c>
      <c r="Q41" s="387">
        <v>0</v>
      </c>
      <c r="R41" s="387">
        <v>387</v>
      </c>
      <c r="S41" s="387">
        <v>0</v>
      </c>
      <c r="T41" s="387">
        <v>0</v>
      </c>
      <c r="U41" s="357">
        <f t="shared" si="2"/>
        <v>388</v>
      </c>
    </row>
    <row r="42" spans="1:21" ht="12.75">
      <c r="A42" s="344" t="s">
        <v>112</v>
      </c>
      <c r="B42" s="345" t="s">
        <v>5</v>
      </c>
      <c r="C42" s="348">
        <v>0</v>
      </c>
      <c r="D42" s="348">
        <v>0</v>
      </c>
      <c r="E42" s="348">
        <v>0</v>
      </c>
      <c r="F42" s="348">
        <v>0</v>
      </c>
      <c r="G42" s="348">
        <v>0</v>
      </c>
      <c r="H42" s="348">
        <v>0</v>
      </c>
      <c r="I42" s="357">
        <f t="shared" si="0"/>
        <v>0</v>
      </c>
      <c r="J42" s="388"/>
      <c r="K42" s="387">
        <v>901</v>
      </c>
      <c r="L42" s="387">
        <v>1</v>
      </c>
      <c r="M42" s="387">
        <v>1812</v>
      </c>
      <c r="N42" s="357">
        <f t="shared" si="1"/>
        <v>2714</v>
      </c>
      <c r="O42" s="388"/>
      <c r="P42" s="387">
        <v>0</v>
      </c>
      <c r="Q42" s="387">
        <v>0</v>
      </c>
      <c r="R42" s="387">
        <v>2714</v>
      </c>
      <c r="S42" s="387">
        <v>0</v>
      </c>
      <c r="T42" s="387">
        <v>0</v>
      </c>
      <c r="U42" s="357">
        <f t="shared" si="2"/>
        <v>2714</v>
      </c>
    </row>
    <row r="43" spans="1:21" ht="12.75">
      <c r="A43" s="344" t="s">
        <v>114</v>
      </c>
      <c r="B43" s="345" t="s">
        <v>115</v>
      </c>
      <c r="C43" s="348">
        <v>0</v>
      </c>
      <c r="D43" s="348">
        <v>0</v>
      </c>
      <c r="E43" s="348">
        <v>0</v>
      </c>
      <c r="F43" s="348">
        <v>0</v>
      </c>
      <c r="G43" s="348">
        <v>0</v>
      </c>
      <c r="H43" s="348">
        <v>0</v>
      </c>
      <c r="I43" s="357">
        <f t="shared" si="0"/>
        <v>0</v>
      </c>
      <c r="J43" s="388"/>
      <c r="K43" s="387">
        <v>0</v>
      </c>
      <c r="L43" s="387">
        <v>0</v>
      </c>
      <c r="M43" s="387">
        <v>0</v>
      </c>
      <c r="N43" s="357">
        <f t="shared" si="1"/>
        <v>0</v>
      </c>
      <c r="O43" s="388"/>
      <c r="P43" s="387">
        <v>0</v>
      </c>
      <c r="Q43" s="387">
        <v>0</v>
      </c>
      <c r="R43" s="387">
        <v>0</v>
      </c>
      <c r="S43" s="387">
        <v>0</v>
      </c>
      <c r="T43" s="387">
        <v>0</v>
      </c>
      <c r="U43" s="357">
        <f t="shared" si="2"/>
        <v>0</v>
      </c>
    </row>
    <row r="44" spans="1:21" ht="12.75">
      <c r="A44" s="346" t="s">
        <v>116</v>
      </c>
      <c r="B44" s="347" t="s">
        <v>118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302">
        <v>2418</v>
      </c>
      <c r="I44" s="367">
        <f t="shared" si="0"/>
        <v>2418</v>
      </c>
      <c r="J44" s="390"/>
      <c r="K44" s="300">
        <v>0</v>
      </c>
      <c r="L44" s="300">
        <v>0</v>
      </c>
      <c r="M44" s="300">
        <v>261</v>
      </c>
      <c r="N44" s="367">
        <f t="shared" si="1"/>
        <v>2679</v>
      </c>
      <c r="O44" s="390"/>
      <c r="P44" s="300">
        <v>48</v>
      </c>
      <c r="Q44" s="300">
        <v>13</v>
      </c>
      <c r="R44" s="300">
        <v>2618</v>
      </c>
      <c r="S44" s="300">
        <v>0</v>
      </c>
      <c r="T44" s="300">
        <v>0</v>
      </c>
      <c r="U44" s="367">
        <f t="shared" si="2"/>
        <v>2679</v>
      </c>
    </row>
    <row r="45" spans="1:21" ht="12.75">
      <c r="A45" s="31" t="s">
        <v>117</v>
      </c>
      <c r="B45" s="30" t="s">
        <v>120</v>
      </c>
      <c r="C45" s="51">
        <v>0</v>
      </c>
      <c r="D45" s="51">
        <v>0</v>
      </c>
      <c r="E45" s="51">
        <v>0</v>
      </c>
      <c r="F45" s="51">
        <v>0</v>
      </c>
      <c r="G45" s="51">
        <v>18379</v>
      </c>
      <c r="H45" s="51">
        <v>0</v>
      </c>
      <c r="I45" s="53">
        <f t="shared" si="0"/>
        <v>18379</v>
      </c>
      <c r="K45" s="242">
        <v>586</v>
      </c>
      <c r="L45" s="242">
        <v>0</v>
      </c>
      <c r="M45" s="242">
        <v>0</v>
      </c>
      <c r="N45" s="53">
        <f t="shared" si="1"/>
        <v>18965</v>
      </c>
      <c r="P45" s="242">
        <v>13924</v>
      </c>
      <c r="Q45" s="242">
        <v>4455</v>
      </c>
      <c r="R45" s="242">
        <v>586</v>
      </c>
      <c r="S45" s="242">
        <v>0</v>
      </c>
      <c r="T45" s="242">
        <v>0</v>
      </c>
      <c r="U45" s="53">
        <f t="shared" si="2"/>
        <v>18965</v>
      </c>
    </row>
    <row r="46" spans="1:21" ht="12.75">
      <c r="A46" s="31" t="s">
        <v>119</v>
      </c>
      <c r="B46" s="30" t="s">
        <v>247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3">
        <f t="shared" si="0"/>
        <v>0</v>
      </c>
      <c r="K46" s="122">
        <v>0</v>
      </c>
      <c r="L46" s="122">
        <v>0</v>
      </c>
      <c r="M46" s="122">
        <v>0</v>
      </c>
      <c r="N46" s="53">
        <f t="shared" si="1"/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53">
        <f t="shared" si="2"/>
        <v>0</v>
      </c>
    </row>
    <row r="47" spans="1:21" ht="12.75">
      <c r="A47" s="294" t="s">
        <v>44</v>
      </c>
      <c r="B47" s="294" t="s">
        <v>372</v>
      </c>
      <c r="C47" s="297">
        <f>SUM(C6:C46)</f>
        <v>1441</v>
      </c>
      <c r="D47" s="297">
        <f>SUM(D6:D46)</f>
        <v>1575</v>
      </c>
      <c r="E47" s="297">
        <f aca="true" t="shared" si="3" ref="E47:U47">SUM(E6:E46)</f>
        <v>0</v>
      </c>
      <c r="F47" s="297">
        <f t="shared" si="3"/>
        <v>2704</v>
      </c>
      <c r="G47" s="297">
        <f t="shared" si="3"/>
        <v>18379</v>
      </c>
      <c r="H47" s="297">
        <f t="shared" si="3"/>
        <v>10036</v>
      </c>
      <c r="I47" s="297">
        <f t="shared" si="3"/>
        <v>34135</v>
      </c>
      <c r="K47" s="297">
        <f t="shared" si="3"/>
        <v>21598</v>
      </c>
      <c r="L47" s="297">
        <f>SUM(L6:L46)</f>
        <v>682</v>
      </c>
      <c r="M47" s="297">
        <f>SUM(M6:M46)</f>
        <v>56534</v>
      </c>
      <c r="N47" s="297">
        <f>SUM(N6:N46)</f>
        <v>112949</v>
      </c>
      <c r="P47" s="297">
        <f t="shared" si="3"/>
        <v>25533</v>
      </c>
      <c r="Q47" s="297">
        <f t="shared" si="3"/>
        <v>7559</v>
      </c>
      <c r="R47" s="297">
        <f t="shared" si="3"/>
        <v>53628</v>
      </c>
      <c r="S47" s="297">
        <f t="shared" si="3"/>
        <v>2905</v>
      </c>
      <c r="T47" s="297">
        <f t="shared" si="3"/>
        <v>23324</v>
      </c>
      <c r="U47" s="297">
        <f t="shared" si="3"/>
        <v>112949</v>
      </c>
    </row>
    <row r="48" spans="1:21" ht="12.75">
      <c r="A48" s="48" t="s">
        <v>44</v>
      </c>
      <c r="B48" s="48" t="s">
        <v>277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61518</v>
      </c>
      <c r="I48" s="47">
        <f t="shared" si="0"/>
        <v>61518</v>
      </c>
      <c r="K48" s="48">
        <v>0</v>
      </c>
      <c r="L48" s="48">
        <v>0</v>
      </c>
      <c r="M48" s="48">
        <v>0</v>
      </c>
      <c r="N48" s="47">
        <f t="shared" si="1"/>
        <v>61518</v>
      </c>
      <c r="P48" s="48">
        <v>40961</v>
      </c>
      <c r="Q48" s="48">
        <v>13107</v>
      </c>
      <c r="R48" s="48">
        <v>6650</v>
      </c>
      <c r="S48" s="48">
        <v>0</v>
      </c>
      <c r="T48" s="48">
        <v>800</v>
      </c>
      <c r="U48" s="47">
        <f t="shared" si="2"/>
        <v>61518</v>
      </c>
    </row>
    <row r="49" spans="1:21" ht="12.75">
      <c r="A49" s="48"/>
      <c r="B49" s="48" t="s">
        <v>278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40716</v>
      </c>
      <c r="I49" s="47">
        <f t="shared" si="0"/>
        <v>40716</v>
      </c>
      <c r="K49" s="48">
        <v>0</v>
      </c>
      <c r="L49" s="48">
        <v>0</v>
      </c>
      <c r="M49" s="48">
        <v>0</v>
      </c>
      <c r="N49" s="47">
        <f t="shared" si="1"/>
        <v>40716</v>
      </c>
      <c r="P49" s="48">
        <v>0</v>
      </c>
      <c r="Q49" s="48">
        <v>0</v>
      </c>
      <c r="R49" s="48">
        <v>40716</v>
      </c>
      <c r="S49" s="48">
        <v>0</v>
      </c>
      <c r="T49" s="48">
        <v>0</v>
      </c>
      <c r="U49" s="47">
        <f t="shared" si="2"/>
        <v>40716</v>
      </c>
    </row>
    <row r="50" spans="1:21" ht="12.75">
      <c r="A50" s="295"/>
      <c r="B50" s="295" t="s">
        <v>279</v>
      </c>
      <c r="C50" s="290">
        <f>SUM(C48:C49)</f>
        <v>0</v>
      </c>
      <c r="D50" s="290">
        <f aca="true" t="shared" si="4" ref="D50:K50">SUM(D48:D49)</f>
        <v>0</v>
      </c>
      <c r="E50" s="290">
        <f t="shared" si="4"/>
        <v>0</v>
      </c>
      <c r="F50" s="290">
        <f t="shared" si="4"/>
        <v>0</v>
      </c>
      <c r="G50" s="290">
        <f t="shared" si="4"/>
        <v>0</v>
      </c>
      <c r="H50" s="290">
        <f t="shared" si="4"/>
        <v>102234</v>
      </c>
      <c r="I50" s="290">
        <f t="shared" si="4"/>
        <v>102234</v>
      </c>
      <c r="K50" s="290">
        <f t="shared" si="4"/>
        <v>0</v>
      </c>
      <c r="L50" s="290">
        <f>SUM(L48:L49)</f>
        <v>0</v>
      </c>
      <c r="M50" s="290">
        <f>SUM(M48:M49)</f>
        <v>0</v>
      </c>
      <c r="N50" s="290">
        <f>SUM(N48:N49)</f>
        <v>102234</v>
      </c>
      <c r="P50" s="290">
        <f aca="true" t="shared" si="5" ref="P50:U50">SUM(P48:P49)</f>
        <v>40961</v>
      </c>
      <c r="Q50" s="290">
        <f t="shared" si="5"/>
        <v>13107</v>
      </c>
      <c r="R50" s="290">
        <f t="shared" si="5"/>
        <v>47366</v>
      </c>
      <c r="S50" s="290">
        <f t="shared" si="5"/>
        <v>0</v>
      </c>
      <c r="T50" s="290">
        <f t="shared" si="5"/>
        <v>800</v>
      </c>
      <c r="U50" s="290">
        <f t="shared" si="5"/>
        <v>102234</v>
      </c>
    </row>
    <row r="51" spans="1:21" ht="12.75">
      <c r="A51" s="294" t="s">
        <v>44</v>
      </c>
      <c r="B51" s="294" t="s">
        <v>124</v>
      </c>
      <c r="C51" s="290">
        <f>C47+C50</f>
        <v>1441</v>
      </c>
      <c r="D51" s="290">
        <f aca="true" t="shared" si="6" ref="D51:K51">D47+D50</f>
        <v>1575</v>
      </c>
      <c r="E51" s="290">
        <f t="shared" si="6"/>
        <v>0</v>
      </c>
      <c r="F51" s="290">
        <f t="shared" si="6"/>
        <v>2704</v>
      </c>
      <c r="G51" s="290">
        <f t="shared" si="6"/>
        <v>18379</v>
      </c>
      <c r="H51" s="290">
        <f t="shared" si="6"/>
        <v>112270</v>
      </c>
      <c r="I51" s="290">
        <f t="shared" si="6"/>
        <v>136369</v>
      </c>
      <c r="K51" s="290">
        <f t="shared" si="6"/>
        <v>21598</v>
      </c>
      <c r="L51" s="290">
        <f>L47+L50</f>
        <v>682</v>
      </c>
      <c r="M51" s="290">
        <f>M47+M50</f>
        <v>56534</v>
      </c>
      <c r="N51" s="290">
        <f>N47+N50</f>
        <v>215183</v>
      </c>
      <c r="P51" s="290">
        <f aca="true" t="shared" si="7" ref="P51:U51">P47+P50</f>
        <v>66494</v>
      </c>
      <c r="Q51" s="290">
        <f t="shared" si="7"/>
        <v>20666</v>
      </c>
      <c r="R51" s="290">
        <f t="shared" si="7"/>
        <v>100994</v>
      </c>
      <c r="S51" s="290">
        <f t="shared" si="7"/>
        <v>2905</v>
      </c>
      <c r="T51" s="290">
        <f t="shared" si="7"/>
        <v>24124</v>
      </c>
      <c r="U51" s="290">
        <f t="shared" si="7"/>
        <v>215183</v>
      </c>
    </row>
  </sheetData>
  <mergeCells count="2">
    <mergeCell ref="C1:N1"/>
    <mergeCell ref="P1:T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Kötelezettségek 
2003.évi pénzmaradvány terhére&amp;R&amp;"Times New Roman CE,Normál\10/b.sz.melléklet
ezer ft-ban</oddHeader>
    <oddFooter>&amp;L&amp;"Times New Roman CE,Normál\&amp;8&amp;D/&amp;T/Tóthné&amp;C&amp;"Times New Roman CE,Normál\&amp;8&amp;F/&amp;A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12.75390625" style="0" customWidth="1"/>
    <col min="4" max="4" width="11.75390625" style="0" customWidth="1"/>
    <col min="5" max="5" width="10.125" style="0" customWidth="1"/>
    <col min="6" max="6" width="8.75390625" style="0" customWidth="1"/>
    <col min="7" max="7" width="5.125" style="0" customWidth="1"/>
    <col min="8" max="8" width="5.25390625" style="0" customWidth="1"/>
    <col min="9" max="9" width="37.125" style="0" customWidth="1"/>
    <col min="10" max="10" width="10.375" style="0" customWidth="1"/>
    <col min="11" max="11" width="11.125" style="0" customWidth="1"/>
    <col min="12" max="12" width="9.75390625" style="0" customWidth="1"/>
    <col min="13" max="13" width="9.00390625" style="0" customWidth="1"/>
  </cols>
  <sheetData>
    <row r="1" spans="1:13" ht="12.75">
      <c r="A1" s="565" t="s">
        <v>44</v>
      </c>
      <c r="B1" s="565" t="s">
        <v>44</v>
      </c>
      <c r="C1" s="566" t="s">
        <v>218</v>
      </c>
      <c r="D1" s="567"/>
      <c r="E1" s="567"/>
      <c r="F1" s="568"/>
      <c r="G1" s="579" t="s">
        <v>44</v>
      </c>
      <c r="H1" s="576" t="s">
        <v>44</v>
      </c>
      <c r="I1" s="576" t="s">
        <v>44</v>
      </c>
      <c r="J1" s="566" t="s">
        <v>178</v>
      </c>
      <c r="K1" s="567"/>
      <c r="L1" s="567"/>
      <c r="M1" s="568"/>
    </row>
    <row r="2" spans="1:13" ht="12.75">
      <c r="A2" s="569" t="s">
        <v>46</v>
      </c>
      <c r="B2" s="569" t="s">
        <v>47</v>
      </c>
      <c r="C2" s="566" t="s">
        <v>179</v>
      </c>
      <c r="D2" s="567"/>
      <c r="E2" s="567"/>
      <c r="F2" s="568"/>
      <c r="G2" s="580" t="s">
        <v>46</v>
      </c>
      <c r="H2" s="572" t="s">
        <v>180</v>
      </c>
      <c r="I2" s="572" t="s">
        <v>181</v>
      </c>
      <c r="J2" s="566" t="s">
        <v>179</v>
      </c>
      <c r="K2" s="567"/>
      <c r="L2" s="567"/>
      <c r="M2" s="568"/>
    </row>
    <row r="3" spans="1:13" ht="12.75">
      <c r="A3" s="569" t="s">
        <v>43</v>
      </c>
      <c r="B3" s="569" t="s">
        <v>48</v>
      </c>
      <c r="C3" s="570"/>
      <c r="D3" s="570"/>
      <c r="E3" s="570"/>
      <c r="F3" s="570"/>
      <c r="G3" s="580" t="s">
        <v>43</v>
      </c>
      <c r="H3" s="572" t="s">
        <v>182</v>
      </c>
      <c r="I3" s="572" t="s">
        <v>183</v>
      </c>
      <c r="J3" s="570"/>
      <c r="K3" s="570"/>
      <c r="L3" s="570"/>
      <c r="M3" s="570"/>
    </row>
    <row r="4" spans="1:13" ht="12.75">
      <c r="A4" s="569" t="s">
        <v>44</v>
      </c>
      <c r="B4" s="571"/>
      <c r="C4" s="572" t="s">
        <v>154</v>
      </c>
      <c r="D4" s="572" t="s">
        <v>223</v>
      </c>
      <c r="E4" s="572" t="s">
        <v>220</v>
      </c>
      <c r="F4" s="572" t="s">
        <v>221</v>
      </c>
      <c r="G4" s="580" t="s">
        <v>44</v>
      </c>
      <c r="H4" s="572" t="s">
        <v>43</v>
      </c>
      <c r="I4" s="577" t="s">
        <v>184</v>
      </c>
      <c r="J4" s="572" t="s">
        <v>154</v>
      </c>
      <c r="K4" s="572" t="s">
        <v>223</v>
      </c>
      <c r="L4" s="572" t="s">
        <v>220</v>
      </c>
      <c r="M4" s="572" t="s">
        <v>221</v>
      </c>
    </row>
    <row r="5" spans="1:13" ht="12.75">
      <c r="A5" s="573"/>
      <c r="B5" s="574"/>
      <c r="C5" s="575" t="s">
        <v>4</v>
      </c>
      <c r="D5" s="575" t="s">
        <v>4</v>
      </c>
      <c r="E5" s="575" t="s">
        <v>249</v>
      </c>
      <c r="F5" s="575" t="s">
        <v>222</v>
      </c>
      <c r="G5" s="581"/>
      <c r="H5" s="582"/>
      <c r="I5" s="578"/>
      <c r="J5" s="575" t="s">
        <v>4</v>
      </c>
      <c r="K5" s="575" t="s">
        <v>4</v>
      </c>
      <c r="L5" s="575" t="s">
        <v>249</v>
      </c>
      <c r="M5" s="575" t="s">
        <v>222</v>
      </c>
    </row>
    <row r="6" spans="1:13" ht="12.75">
      <c r="A6" s="30" t="s">
        <v>35</v>
      </c>
      <c r="B6" s="30" t="s">
        <v>49</v>
      </c>
      <c r="C6" s="238">
        <v>86</v>
      </c>
      <c r="D6" s="241">
        <v>86</v>
      </c>
      <c r="E6" s="241">
        <v>86</v>
      </c>
      <c r="F6" s="181">
        <f>E6/D6*100</f>
        <v>100</v>
      </c>
      <c r="G6" s="123"/>
      <c r="H6" s="124"/>
      <c r="I6" s="124"/>
      <c r="J6" s="124"/>
      <c r="K6" s="125"/>
      <c r="L6" s="125"/>
      <c r="M6" s="125"/>
    </row>
    <row r="7" spans="1:13" ht="12.75">
      <c r="A7" s="309" t="s">
        <v>36</v>
      </c>
      <c r="B7" s="309" t="s">
        <v>50</v>
      </c>
      <c r="C7" s="533">
        <v>82</v>
      </c>
      <c r="D7" s="380">
        <v>0</v>
      </c>
      <c r="E7" s="380">
        <v>0</v>
      </c>
      <c r="F7" s="319">
        <v>0</v>
      </c>
      <c r="G7" s="550">
        <v>1</v>
      </c>
      <c r="H7" s="314" t="s">
        <v>35</v>
      </c>
      <c r="I7" s="314" t="s">
        <v>185</v>
      </c>
      <c r="J7" s="314">
        <v>59</v>
      </c>
      <c r="K7" s="309">
        <v>59</v>
      </c>
      <c r="L7" s="309">
        <v>59</v>
      </c>
      <c r="M7" s="316">
        <f>L7/K7*100</f>
        <v>100</v>
      </c>
    </row>
    <row r="8" spans="1:13" ht="12.75">
      <c r="A8" s="309" t="s">
        <v>37</v>
      </c>
      <c r="B8" s="309" t="s">
        <v>51</v>
      </c>
      <c r="C8" s="533">
        <v>103</v>
      </c>
      <c r="D8" s="380">
        <v>99</v>
      </c>
      <c r="E8" s="380">
        <v>99</v>
      </c>
      <c r="F8" s="316">
        <f aca="true" t="shared" si="0" ref="F8:F56">E8/D8*100</f>
        <v>100</v>
      </c>
      <c r="G8" s="550">
        <v>1</v>
      </c>
      <c r="H8" s="314" t="s">
        <v>36</v>
      </c>
      <c r="I8" s="314" t="s">
        <v>186</v>
      </c>
      <c r="J8" s="289">
        <f>(J9-J7)</f>
        <v>27</v>
      </c>
      <c r="K8" s="289">
        <f>(K9-K7)</f>
        <v>27</v>
      </c>
      <c r="L8" s="289">
        <f>(L9-L7)</f>
        <v>27</v>
      </c>
      <c r="M8" s="551">
        <f>L8/K8*100</f>
        <v>100</v>
      </c>
    </row>
    <row r="9" spans="1:13" ht="12.75">
      <c r="A9" s="309" t="s">
        <v>38</v>
      </c>
      <c r="B9" s="310" t="s">
        <v>235</v>
      </c>
      <c r="C9" s="533">
        <v>39</v>
      </c>
      <c r="D9" s="380">
        <v>37</v>
      </c>
      <c r="E9" s="380">
        <v>37</v>
      </c>
      <c r="F9" s="316">
        <f t="shared" si="0"/>
        <v>100</v>
      </c>
      <c r="G9" s="552">
        <v>1</v>
      </c>
      <c r="H9" s="396"/>
      <c r="I9" s="396" t="s">
        <v>187</v>
      </c>
      <c r="J9" s="379">
        <f>(C6)</f>
        <v>86</v>
      </c>
      <c r="K9" s="379">
        <f>(D6)</f>
        <v>86</v>
      </c>
      <c r="L9" s="379">
        <f>(E6)</f>
        <v>86</v>
      </c>
      <c r="M9" s="553">
        <f>L9/K9*100</f>
        <v>100</v>
      </c>
    </row>
    <row r="10" spans="1:10" ht="12.75">
      <c r="A10" s="309" t="s">
        <v>39</v>
      </c>
      <c r="B10" s="309" t="s">
        <v>53</v>
      </c>
      <c r="C10" s="533">
        <v>63</v>
      </c>
      <c r="D10" s="380">
        <v>58</v>
      </c>
      <c r="E10" s="380">
        <v>58</v>
      </c>
      <c r="F10" s="316">
        <f t="shared" si="0"/>
        <v>100</v>
      </c>
      <c r="G10" s="129"/>
      <c r="H10" s="48"/>
      <c r="I10" s="48"/>
      <c r="J10" s="48"/>
    </row>
    <row r="11" spans="1:10" ht="12.75">
      <c r="A11" s="309" t="s">
        <v>40</v>
      </c>
      <c r="B11" s="309" t="s">
        <v>54</v>
      </c>
      <c r="C11" s="533">
        <v>31</v>
      </c>
      <c r="D11" s="380">
        <v>31</v>
      </c>
      <c r="E11" s="380">
        <v>31</v>
      </c>
      <c r="F11" s="316">
        <f t="shared" si="0"/>
        <v>100</v>
      </c>
      <c r="G11" s="48"/>
      <c r="H11" s="48"/>
      <c r="I11" s="48"/>
      <c r="J11" s="48"/>
    </row>
    <row r="12" spans="1:10" ht="12.75">
      <c r="A12" s="309" t="s">
        <v>42</v>
      </c>
      <c r="B12" s="309" t="s">
        <v>417</v>
      </c>
      <c r="C12" s="533">
        <v>60</v>
      </c>
      <c r="D12" s="380">
        <v>60</v>
      </c>
      <c r="E12" s="380">
        <v>55</v>
      </c>
      <c r="F12" s="316">
        <f t="shared" si="0"/>
        <v>91.66666666666666</v>
      </c>
      <c r="G12" s="48"/>
      <c r="H12" s="48"/>
      <c r="I12" s="48"/>
      <c r="J12" s="48"/>
    </row>
    <row r="13" spans="1:10" ht="12.75">
      <c r="A13" s="30" t="s">
        <v>55</v>
      </c>
      <c r="B13" s="30" t="s">
        <v>246</v>
      </c>
      <c r="C13" s="239">
        <v>469</v>
      </c>
      <c r="D13" s="242">
        <v>537</v>
      </c>
      <c r="E13" s="242">
        <v>537</v>
      </c>
      <c r="F13" s="181">
        <f t="shared" si="0"/>
        <v>100</v>
      </c>
      <c r="G13" s="48"/>
      <c r="H13" s="48"/>
      <c r="I13" s="48"/>
      <c r="J13" s="48"/>
    </row>
    <row r="14" spans="1:10" ht="12.75">
      <c r="A14" s="277" t="s">
        <v>45</v>
      </c>
      <c r="B14" s="288" t="s">
        <v>57</v>
      </c>
      <c r="C14" s="512">
        <v>51</v>
      </c>
      <c r="D14" s="381">
        <v>48</v>
      </c>
      <c r="E14" s="381">
        <v>48</v>
      </c>
      <c r="F14" s="324">
        <f t="shared" si="0"/>
        <v>100</v>
      </c>
      <c r="G14" s="48"/>
      <c r="H14" s="48"/>
      <c r="I14" s="48"/>
      <c r="J14" s="48"/>
    </row>
    <row r="15" spans="1:10" ht="12.75">
      <c r="A15" s="277" t="s">
        <v>58</v>
      </c>
      <c r="B15" s="288" t="s">
        <v>59</v>
      </c>
      <c r="C15" s="512">
        <v>52</v>
      </c>
      <c r="D15" s="381">
        <v>53</v>
      </c>
      <c r="E15" s="381">
        <v>53</v>
      </c>
      <c r="F15" s="324">
        <f t="shared" si="0"/>
        <v>100</v>
      </c>
      <c r="G15" s="48"/>
      <c r="H15" s="48"/>
      <c r="I15" s="48"/>
      <c r="J15" s="48"/>
    </row>
    <row r="16" spans="1:13" ht="12.75">
      <c r="A16" s="277" t="s">
        <v>60</v>
      </c>
      <c r="B16" s="288" t="s">
        <v>61</v>
      </c>
      <c r="C16" s="512">
        <v>65</v>
      </c>
      <c r="D16" s="381">
        <v>63</v>
      </c>
      <c r="E16" s="381">
        <v>63</v>
      </c>
      <c r="F16" s="324">
        <f t="shared" si="0"/>
        <v>100</v>
      </c>
      <c r="G16" s="579" t="s">
        <v>44</v>
      </c>
      <c r="H16" s="576" t="s">
        <v>44</v>
      </c>
      <c r="I16" s="576" t="s">
        <v>44</v>
      </c>
      <c r="J16" s="566" t="s">
        <v>178</v>
      </c>
      <c r="K16" s="567"/>
      <c r="L16" s="567"/>
      <c r="M16" s="568"/>
    </row>
    <row r="17" spans="1:13" ht="12.75">
      <c r="A17" s="277" t="s">
        <v>62</v>
      </c>
      <c r="B17" s="288" t="s">
        <v>63</v>
      </c>
      <c r="C17" s="512">
        <v>39</v>
      </c>
      <c r="D17" s="381">
        <v>40</v>
      </c>
      <c r="E17" s="381">
        <v>40</v>
      </c>
      <c r="F17" s="324">
        <f t="shared" si="0"/>
        <v>100</v>
      </c>
      <c r="G17" s="580" t="s">
        <v>46</v>
      </c>
      <c r="H17" s="572" t="s">
        <v>180</v>
      </c>
      <c r="I17" s="572" t="s">
        <v>181</v>
      </c>
      <c r="J17" s="566" t="s">
        <v>179</v>
      </c>
      <c r="K17" s="567"/>
      <c r="L17" s="567"/>
      <c r="M17" s="568"/>
    </row>
    <row r="18" spans="1:13" ht="12.75">
      <c r="A18" s="277" t="s">
        <v>64</v>
      </c>
      <c r="B18" s="288" t="s">
        <v>65</v>
      </c>
      <c r="C18" s="512">
        <v>61</v>
      </c>
      <c r="D18" s="381">
        <v>59</v>
      </c>
      <c r="E18" s="381">
        <v>59</v>
      </c>
      <c r="F18" s="324">
        <f t="shared" si="0"/>
        <v>100</v>
      </c>
      <c r="G18" s="580" t="s">
        <v>43</v>
      </c>
      <c r="H18" s="572" t="s">
        <v>182</v>
      </c>
      <c r="I18" s="572" t="s">
        <v>183</v>
      </c>
      <c r="J18" s="570"/>
      <c r="K18" s="570"/>
      <c r="L18" s="570"/>
      <c r="M18" s="570"/>
    </row>
    <row r="19" spans="1:13" ht="12.75">
      <c r="A19" s="277" t="s">
        <v>66</v>
      </c>
      <c r="B19" s="288" t="s">
        <v>67</v>
      </c>
      <c r="C19" s="512">
        <v>59</v>
      </c>
      <c r="D19" s="381">
        <v>57</v>
      </c>
      <c r="E19" s="381">
        <v>58</v>
      </c>
      <c r="F19" s="324">
        <f t="shared" si="0"/>
        <v>101.75438596491229</v>
      </c>
      <c r="G19" s="580" t="s">
        <v>44</v>
      </c>
      <c r="H19" s="572" t="s">
        <v>43</v>
      </c>
      <c r="I19" s="577" t="s">
        <v>184</v>
      </c>
      <c r="J19" s="572" t="s">
        <v>154</v>
      </c>
      <c r="K19" s="572" t="s">
        <v>223</v>
      </c>
      <c r="L19" s="572" t="s">
        <v>220</v>
      </c>
      <c r="M19" s="572" t="s">
        <v>221</v>
      </c>
    </row>
    <row r="20" spans="1:13" ht="12.75">
      <c r="A20" s="277" t="s">
        <v>68</v>
      </c>
      <c r="B20" s="288" t="s">
        <v>69</v>
      </c>
      <c r="C20" s="512">
        <v>56</v>
      </c>
      <c r="D20" s="381">
        <v>54</v>
      </c>
      <c r="E20" s="381">
        <v>54</v>
      </c>
      <c r="F20" s="324">
        <f t="shared" si="0"/>
        <v>100</v>
      </c>
      <c r="G20" s="581"/>
      <c r="H20" s="582"/>
      <c r="I20" s="578"/>
      <c r="J20" s="575" t="s">
        <v>4</v>
      </c>
      <c r="K20" s="575" t="s">
        <v>4</v>
      </c>
      <c r="L20" s="575" t="s">
        <v>249</v>
      </c>
      <c r="M20" s="575" t="s">
        <v>222</v>
      </c>
    </row>
    <row r="21" spans="1:13" ht="12.75">
      <c r="A21" s="311" t="s">
        <v>70</v>
      </c>
      <c r="B21" s="288" t="s">
        <v>236</v>
      </c>
      <c r="C21" s="512">
        <v>13</v>
      </c>
      <c r="D21" s="381">
        <v>13</v>
      </c>
      <c r="E21" s="381">
        <v>13</v>
      </c>
      <c r="F21" s="324">
        <f t="shared" si="0"/>
        <v>100</v>
      </c>
      <c r="G21" s="126"/>
      <c r="H21" s="51"/>
      <c r="I21" s="51"/>
      <c r="J21" s="51"/>
      <c r="K21" s="125"/>
      <c r="L21" s="128"/>
      <c r="M21" s="128"/>
    </row>
    <row r="22" spans="1:13" ht="12.75">
      <c r="A22" s="311" t="s">
        <v>72</v>
      </c>
      <c r="B22" s="288" t="s">
        <v>73</v>
      </c>
      <c r="C22" s="512">
        <v>48</v>
      </c>
      <c r="D22" s="381">
        <v>46</v>
      </c>
      <c r="E22" s="381">
        <v>46</v>
      </c>
      <c r="F22" s="324">
        <f t="shared" si="0"/>
        <v>100</v>
      </c>
      <c r="G22" s="126"/>
      <c r="H22" s="51"/>
      <c r="I22" s="51"/>
      <c r="J22" s="51"/>
      <c r="K22" s="128"/>
      <c r="L22" s="128"/>
      <c r="M22" s="128"/>
    </row>
    <row r="23" spans="1:13" ht="12.75">
      <c r="A23" s="311" t="s">
        <v>74</v>
      </c>
      <c r="B23" s="288" t="s">
        <v>75</v>
      </c>
      <c r="C23" s="512">
        <v>55</v>
      </c>
      <c r="D23" s="381">
        <v>52</v>
      </c>
      <c r="E23" s="381">
        <v>52</v>
      </c>
      <c r="F23" s="324">
        <f t="shared" si="0"/>
        <v>100</v>
      </c>
      <c r="G23" s="583">
        <v>8</v>
      </c>
      <c r="H23" s="286" t="s">
        <v>35</v>
      </c>
      <c r="I23" s="286" t="s">
        <v>188</v>
      </c>
      <c r="J23" s="286">
        <v>34</v>
      </c>
      <c r="K23" s="286">
        <v>25</v>
      </c>
      <c r="L23" s="286">
        <v>25</v>
      </c>
      <c r="M23" s="324">
        <f aca="true" t="shared" si="1" ref="M23:M41">L23/K23*100</f>
        <v>100</v>
      </c>
    </row>
    <row r="24" spans="1:13" ht="12.75">
      <c r="A24" s="311" t="s">
        <v>76</v>
      </c>
      <c r="B24" s="288" t="s">
        <v>77</v>
      </c>
      <c r="C24" s="512">
        <v>83</v>
      </c>
      <c r="D24" s="381">
        <v>79</v>
      </c>
      <c r="E24" s="381">
        <v>77</v>
      </c>
      <c r="F24" s="324">
        <f t="shared" si="0"/>
        <v>97.46835443037975</v>
      </c>
      <c r="G24" s="584">
        <v>8</v>
      </c>
      <c r="H24" s="286" t="s">
        <v>36</v>
      </c>
      <c r="I24" s="286" t="s">
        <v>189</v>
      </c>
      <c r="J24" s="286">
        <v>15</v>
      </c>
      <c r="K24" s="286">
        <v>0</v>
      </c>
      <c r="L24" s="286">
        <v>0</v>
      </c>
      <c r="M24" s="331">
        <v>0</v>
      </c>
    </row>
    <row r="25" spans="1:13" ht="12.75">
      <c r="A25" s="311" t="s">
        <v>78</v>
      </c>
      <c r="B25" s="288" t="s">
        <v>79</v>
      </c>
      <c r="C25" s="512">
        <v>70</v>
      </c>
      <c r="D25" s="381">
        <v>70</v>
      </c>
      <c r="E25" s="381">
        <v>70</v>
      </c>
      <c r="F25" s="324">
        <f t="shared" si="0"/>
        <v>100</v>
      </c>
      <c r="G25" s="584">
        <v>8</v>
      </c>
      <c r="H25" s="286" t="s">
        <v>37</v>
      </c>
      <c r="I25" s="286" t="s">
        <v>190</v>
      </c>
      <c r="J25" s="286">
        <v>23</v>
      </c>
      <c r="K25" s="286">
        <v>30</v>
      </c>
      <c r="L25" s="286">
        <v>30</v>
      </c>
      <c r="M25" s="324">
        <f t="shared" si="1"/>
        <v>100</v>
      </c>
    </row>
    <row r="26" spans="1:13" ht="12.75">
      <c r="A26" s="311" t="s">
        <v>80</v>
      </c>
      <c r="B26" s="288" t="s">
        <v>81</v>
      </c>
      <c r="C26" s="512">
        <v>30</v>
      </c>
      <c r="D26" s="381">
        <v>31</v>
      </c>
      <c r="E26" s="381">
        <v>30</v>
      </c>
      <c r="F26" s="324">
        <f t="shared" si="0"/>
        <v>96.7741935483871</v>
      </c>
      <c r="G26" s="584">
        <v>8</v>
      </c>
      <c r="H26" s="286" t="s">
        <v>38</v>
      </c>
      <c r="I26" s="286" t="s">
        <v>191</v>
      </c>
      <c r="J26" s="286">
        <v>37</v>
      </c>
      <c r="K26" s="286">
        <v>29</v>
      </c>
      <c r="L26" s="286">
        <v>29</v>
      </c>
      <c r="M26" s="324">
        <f t="shared" si="1"/>
        <v>100</v>
      </c>
    </row>
    <row r="27" spans="1:13" ht="12.75">
      <c r="A27" s="311" t="s">
        <v>82</v>
      </c>
      <c r="B27" s="288" t="s">
        <v>83</v>
      </c>
      <c r="C27" s="512">
        <v>58</v>
      </c>
      <c r="D27" s="381">
        <v>56</v>
      </c>
      <c r="E27" s="381">
        <v>56</v>
      </c>
      <c r="F27" s="324">
        <f t="shared" si="0"/>
        <v>100</v>
      </c>
      <c r="G27" s="584">
        <v>8</v>
      </c>
      <c r="H27" s="286" t="s">
        <v>39</v>
      </c>
      <c r="I27" s="286" t="s">
        <v>192</v>
      </c>
      <c r="J27" s="286">
        <v>36</v>
      </c>
      <c r="K27" s="286">
        <v>25</v>
      </c>
      <c r="L27" s="286">
        <v>25</v>
      </c>
      <c r="M27" s="324">
        <f t="shared" si="1"/>
        <v>100</v>
      </c>
    </row>
    <row r="28" spans="1:13" ht="12.75">
      <c r="A28" s="311" t="s">
        <v>84</v>
      </c>
      <c r="B28" s="288" t="s">
        <v>85</v>
      </c>
      <c r="C28" s="512">
        <v>138</v>
      </c>
      <c r="D28" s="381">
        <v>137</v>
      </c>
      <c r="E28" s="381">
        <v>137</v>
      </c>
      <c r="F28" s="324">
        <f t="shared" si="0"/>
        <v>100</v>
      </c>
      <c r="G28" s="584">
        <v>8</v>
      </c>
      <c r="H28" s="286" t="s">
        <v>40</v>
      </c>
      <c r="I28" s="286" t="s">
        <v>193</v>
      </c>
      <c r="J28" s="286">
        <v>20</v>
      </c>
      <c r="K28" s="286">
        <v>0</v>
      </c>
      <c r="L28" s="286">
        <v>0</v>
      </c>
      <c r="M28" s="331">
        <v>0</v>
      </c>
    </row>
    <row r="29" spans="1:13" ht="12.75">
      <c r="A29" s="311" t="s">
        <v>86</v>
      </c>
      <c r="B29" s="288" t="s">
        <v>87</v>
      </c>
      <c r="C29" s="512">
        <v>137</v>
      </c>
      <c r="D29" s="381">
        <v>121</v>
      </c>
      <c r="E29" s="381">
        <v>121</v>
      </c>
      <c r="F29" s="324">
        <f t="shared" si="0"/>
        <v>100</v>
      </c>
      <c r="G29" s="584">
        <v>8</v>
      </c>
      <c r="H29" s="286" t="s">
        <v>42</v>
      </c>
      <c r="I29" s="286" t="s">
        <v>194</v>
      </c>
      <c r="J29" s="286">
        <v>18</v>
      </c>
      <c r="K29" s="286">
        <v>26</v>
      </c>
      <c r="L29" s="286">
        <v>26</v>
      </c>
      <c r="M29" s="324">
        <f t="shared" si="1"/>
        <v>100</v>
      </c>
    </row>
    <row r="30" spans="1:13" ht="12.75">
      <c r="A30" s="305" t="s">
        <v>88</v>
      </c>
      <c r="B30" s="312" t="s">
        <v>89</v>
      </c>
      <c r="C30" s="534">
        <v>105</v>
      </c>
      <c r="D30" s="384">
        <v>103</v>
      </c>
      <c r="E30" s="384">
        <v>103</v>
      </c>
      <c r="F30" s="333">
        <f t="shared" si="0"/>
        <v>100</v>
      </c>
      <c r="G30" s="584">
        <v>8</v>
      </c>
      <c r="H30" s="286" t="s">
        <v>55</v>
      </c>
      <c r="I30" s="286" t="s">
        <v>195</v>
      </c>
      <c r="J30" s="286">
        <v>31</v>
      </c>
      <c r="K30" s="286">
        <v>23</v>
      </c>
      <c r="L30" s="286">
        <v>23</v>
      </c>
      <c r="M30" s="324">
        <f t="shared" si="1"/>
        <v>100</v>
      </c>
    </row>
    <row r="31" spans="1:13" ht="12.75">
      <c r="A31" s="305" t="s">
        <v>90</v>
      </c>
      <c r="B31" s="89" t="s">
        <v>91</v>
      </c>
      <c r="C31" s="534">
        <v>118</v>
      </c>
      <c r="D31" s="384">
        <v>118</v>
      </c>
      <c r="E31" s="384">
        <v>118</v>
      </c>
      <c r="F31" s="333">
        <f t="shared" si="0"/>
        <v>100</v>
      </c>
      <c r="G31" s="584">
        <v>8</v>
      </c>
      <c r="H31" s="286" t="s">
        <v>45</v>
      </c>
      <c r="I31" s="286" t="s">
        <v>196</v>
      </c>
      <c r="J31" s="286">
        <v>16</v>
      </c>
      <c r="K31" s="286">
        <v>29</v>
      </c>
      <c r="L31" s="286">
        <v>29</v>
      </c>
      <c r="M31" s="324">
        <f t="shared" si="1"/>
        <v>100</v>
      </c>
    </row>
    <row r="32" spans="1:13" ht="12.75">
      <c r="A32" s="305" t="s">
        <v>92</v>
      </c>
      <c r="B32" s="89" t="s">
        <v>93</v>
      </c>
      <c r="C32" s="534">
        <v>77</v>
      </c>
      <c r="D32" s="384">
        <v>76</v>
      </c>
      <c r="E32" s="384">
        <v>76</v>
      </c>
      <c r="F32" s="333">
        <f t="shared" si="0"/>
        <v>100</v>
      </c>
      <c r="G32" s="584">
        <v>8</v>
      </c>
      <c r="H32" s="286" t="s">
        <v>58</v>
      </c>
      <c r="I32" s="286" t="s">
        <v>197</v>
      </c>
      <c r="J32" s="286">
        <v>24</v>
      </c>
      <c r="K32" s="286">
        <v>22</v>
      </c>
      <c r="L32" s="286">
        <v>22</v>
      </c>
      <c r="M32" s="324">
        <f t="shared" si="1"/>
        <v>100</v>
      </c>
    </row>
    <row r="33" spans="1:13" ht="12.75">
      <c r="A33" s="305" t="s">
        <v>94</v>
      </c>
      <c r="B33" s="89" t="s">
        <v>95</v>
      </c>
      <c r="C33" s="534">
        <v>111</v>
      </c>
      <c r="D33" s="341">
        <v>111</v>
      </c>
      <c r="E33" s="384">
        <v>110</v>
      </c>
      <c r="F33" s="333">
        <f t="shared" si="0"/>
        <v>99.09909909909909</v>
      </c>
      <c r="G33" s="584">
        <v>8</v>
      </c>
      <c r="H33" s="286" t="s">
        <v>60</v>
      </c>
      <c r="I33" s="286" t="s">
        <v>198</v>
      </c>
      <c r="J33" s="286">
        <v>19</v>
      </c>
      <c r="K33" s="286">
        <v>0</v>
      </c>
      <c r="L33" s="286">
        <v>0</v>
      </c>
      <c r="M33" s="331">
        <v>0</v>
      </c>
    </row>
    <row r="34" spans="1:13" ht="12.75">
      <c r="A34" s="305" t="s">
        <v>96</v>
      </c>
      <c r="B34" s="89" t="s">
        <v>97</v>
      </c>
      <c r="C34" s="534">
        <v>34</v>
      </c>
      <c r="D34" s="384">
        <v>34</v>
      </c>
      <c r="E34" s="384">
        <v>34</v>
      </c>
      <c r="F34" s="333">
        <f t="shared" si="0"/>
        <v>100</v>
      </c>
      <c r="G34" s="584">
        <v>8</v>
      </c>
      <c r="H34" s="286" t="s">
        <v>62</v>
      </c>
      <c r="I34" s="286" t="s">
        <v>199</v>
      </c>
      <c r="J34" s="286">
        <v>16</v>
      </c>
      <c r="K34" s="286">
        <v>0</v>
      </c>
      <c r="L34" s="286">
        <v>0</v>
      </c>
      <c r="M34" s="331">
        <v>0</v>
      </c>
    </row>
    <row r="35" spans="1:13" ht="12.75">
      <c r="A35" s="305" t="s">
        <v>98</v>
      </c>
      <c r="B35" s="89" t="s">
        <v>99</v>
      </c>
      <c r="C35" s="534">
        <v>101</v>
      </c>
      <c r="D35" s="384">
        <v>99</v>
      </c>
      <c r="E35" s="384">
        <v>99</v>
      </c>
      <c r="F35" s="333">
        <f t="shared" si="0"/>
        <v>100</v>
      </c>
      <c r="G35" s="584">
        <v>8</v>
      </c>
      <c r="H35" s="286" t="s">
        <v>64</v>
      </c>
      <c r="I35" s="286" t="s">
        <v>200</v>
      </c>
      <c r="J35" s="286">
        <v>27</v>
      </c>
      <c r="K35" s="286">
        <v>22</v>
      </c>
      <c r="L35" s="286">
        <v>22</v>
      </c>
      <c r="M35" s="324">
        <f t="shared" si="1"/>
        <v>100</v>
      </c>
    </row>
    <row r="36" spans="1:13" ht="12.75">
      <c r="A36" s="305" t="s">
        <v>100</v>
      </c>
      <c r="B36" s="89" t="s">
        <v>101</v>
      </c>
      <c r="C36" s="534">
        <v>77</v>
      </c>
      <c r="D36" s="384">
        <v>77</v>
      </c>
      <c r="E36" s="384">
        <v>77</v>
      </c>
      <c r="F36" s="333">
        <f t="shared" si="0"/>
        <v>100</v>
      </c>
      <c r="G36" s="584">
        <v>8</v>
      </c>
      <c r="H36" s="286" t="s">
        <v>66</v>
      </c>
      <c r="I36" s="286" t="s">
        <v>201</v>
      </c>
      <c r="J36" s="286">
        <v>20</v>
      </c>
      <c r="K36" s="286">
        <v>28</v>
      </c>
      <c r="L36" s="286">
        <v>28</v>
      </c>
      <c r="M36" s="324">
        <f t="shared" si="1"/>
        <v>100</v>
      </c>
    </row>
    <row r="37" spans="1:13" ht="12.75">
      <c r="A37" s="305" t="s">
        <v>102</v>
      </c>
      <c r="B37" s="313" t="s">
        <v>237</v>
      </c>
      <c r="C37" s="534">
        <v>78</v>
      </c>
      <c r="D37" s="384">
        <v>124</v>
      </c>
      <c r="E37" s="384">
        <v>124</v>
      </c>
      <c r="F37" s="333">
        <f t="shared" si="0"/>
        <v>100</v>
      </c>
      <c r="G37" s="584">
        <v>8</v>
      </c>
      <c r="H37" s="286" t="s">
        <v>68</v>
      </c>
      <c r="I37" s="286" t="s">
        <v>202</v>
      </c>
      <c r="J37" s="286">
        <v>15</v>
      </c>
      <c r="K37" s="286">
        <v>0</v>
      </c>
      <c r="L37" s="286">
        <v>0</v>
      </c>
      <c r="M37" s="331">
        <v>0</v>
      </c>
    </row>
    <row r="38" spans="1:13" ht="12.75">
      <c r="A38" s="305" t="s">
        <v>104</v>
      </c>
      <c r="B38" s="89" t="s">
        <v>105</v>
      </c>
      <c r="C38" s="534">
        <v>71</v>
      </c>
      <c r="D38" s="384">
        <v>70</v>
      </c>
      <c r="E38" s="384">
        <v>70</v>
      </c>
      <c r="F38" s="333">
        <f t="shared" si="0"/>
        <v>100</v>
      </c>
      <c r="G38" s="584">
        <v>8</v>
      </c>
      <c r="H38" s="286" t="s">
        <v>70</v>
      </c>
      <c r="I38" s="286" t="s">
        <v>203</v>
      </c>
      <c r="J38" s="286">
        <v>15</v>
      </c>
      <c r="K38" s="286">
        <v>32</v>
      </c>
      <c r="L38" s="286">
        <v>32</v>
      </c>
      <c r="M38" s="324">
        <f t="shared" si="1"/>
        <v>100</v>
      </c>
    </row>
    <row r="39" spans="1:13" ht="12.75">
      <c r="A39" s="305" t="s">
        <v>106</v>
      </c>
      <c r="B39" s="89" t="s">
        <v>107</v>
      </c>
      <c r="C39" s="534">
        <v>51</v>
      </c>
      <c r="D39" s="384">
        <v>0</v>
      </c>
      <c r="E39" s="384">
        <v>0</v>
      </c>
      <c r="F39" s="336">
        <v>0</v>
      </c>
      <c r="G39" s="584">
        <v>8</v>
      </c>
      <c r="H39" s="286" t="s">
        <v>72</v>
      </c>
      <c r="I39" s="286" t="s">
        <v>204</v>
      </c>
      <c r="J39" s="286">
        <v>15</v>
      </c>
      <c r="K39" s="286">
        <v>0</v>
      </c>
      <c r="L39" s="286">
        <v>0</v>
      </c>
      <c r="M39" s="331">
        <v>0</v>
      </c>
    </row>
    <row r="40" spans="1:13" ht="12.75">
      <c r="A40" s="305" t="s">
        <v>108</v>
      </c>
      <c r="B40" s="89" t="s">
        <v>109</v>
      </c>
      <c r="C40" s="534">
        <v>56</v>
      </c>
      <c r="D40" s="384">
        <v>70</v>
      </c>
      <c r="E40" s="384">
        <v>69</v>
      </c>
      <c r="F40" s="333">
        <f t="shared" si="0"/>
        <v>98.57142857142858</v>
      </c>
      <c r="G40" s="584">
        <v>8</v>
      </c>
      <c r="H40" s="286" t="s">
        <v>74</v>
      </c>
      <c r="I40" s="286" t="s">
        <v>205</v>
      </c>
      <c r="J40" s="286">
        <v>19</v>
      </c>
      <c r="K40" s="286">
        <v>18</v>
      </c>
      <c r="L40" s="286">
        <v>18</v>
      </c>
      <c r="M40" s="324">
        <f t="shared" si="1"/>
        <v>100</v>
      </c>
    </row>
    <row r="41" spans="1:13" ht="12.75">
      <c r="A41" s="344" t="s">
        <v>110</v>
      </c>
      <c r="B41" s="345" t="s">
        <v>111</v>
      </c>
      <c r="C41" s="536">
        <v>41</v>
      </c>
      <c r="D41" s="387">
        <v>41</v>
      </c>
      <c r="E41" s="387">
        <v>41</v>
      </c>
      <c r="F41" s="350">
        <f t="shared" si="0"/>
        <v>100</v>
      </c>
      <c r="G41" s="584">
        <v>8</v>
      </c>
      <c r="H41" s="286" t="s">
        <v>76</v>
      </c>
      <c r="I41" s="286" t="s">
        <v>206</v>
      </c>
      <c r="J41" s="286">
        <v>35</v>
      </c>
      <c r="K41" s="286">
        <v>29</v>
      </c>
      <c r="L41" s="286">
        <v>29</v>
      </c>
      <c r="M41" s="324">
        <f t="shared" si="1"/>
        <v>100</v>
      </c>
    </row>
    <row r="42" spans="1:13" ht="12.75">
      <c r="A42" s="344" t="s">
        <v>112</v>
      </c>
      <c r="B42" s="345" t="s">
        <v>5</v>
      </c>
      <c r="C42" s="536">
        <v>219</v>
      </c>
      <c r="D42" s="387">
        <v>219</v>
      </c>
      <c r="E42" s="387">
        <v>219</v>
      </c>
      <c r="F42" s="350">
        <f t="shared" si="0"/>
        <v>100</v>
      </c>
      <c r="G42" s="584"/>
      <c r="H42" s="286"/>
      <c r="I42" s="286"/>
      <c r="J42" s="286"/>
      <c r="K42" s="286"/>
      <c r="L42" s="506"/>
      <c r="M42" s="506"/>
    </row>
    <row r="43" spans="1:13" ht="12.75">
      <c r="A43" s="344" t="s">
        <v>114</v>
      </c>
      <c r="B43" s="345" t="s">
        <v>115</v>
      </c>
      <c r="C43" s="536">
        <v>36</v>
      </c>
      <c r="D43" s="387">
        <v>40</v>
      </c>
      <c r="E43" s="387">
        <v>40</v>
      </c>
      <c r="F43" s="350">
        <f t="shared" si="0"/>
        <v>100</v>
      </c>
      <c r="G43" s="584"/>
      <c r="H43" s="286"/>
      <c r="I43" s="286"/>
      <c r="J43" s="286"/>
      <c r="K43" s="286"/>
      <c r="L43" s="506"/>
      <c r="M43" s="506"/>
    </row>
    <row r="44" spans="1:13" ht="12.75">
      <c r="A44" s="346" t="s">
        <v>116</v>
      </c>
      <c r="B44" s="347" t="s">
        <v>118</v>
      </c>
      <c r="C44" s="535">
        <v>38</v>
      </c>
      <c r="D44" s="300">
        <v>38</v>
      </c>
      <c r="E44" s="300">
        <v>39</v>
      </c>
      <c r="F44" s="361">
        <f t="shared" si="0"/>
        <v>102.63157894736842</v>
      </c>
      <c r="G44" s="585">
        <v>8</v>
      </c>
      <c r="H44" s="507"/>
      <c r="I44" s="507" t="s">
        <v>207</v>
      </c>
      <c r="J44" s="281">
        <f>SUM(J21:J43)</f>
        <v>435</v>
      </c>
      <c r="K44" s="281">
        <f>SUM(K21:K43)</f>
        <v>338</v>
      </c>
      <c r="L44" s="281">
        <f>SUM(L21:L43)</f>
        <v>338</v>
      </c>
      <c r="M44" s="554">
        <f>L44/K44*100</f>
        <v>100</v>
      </c>
    </row>
    <row r="45" spans="1:13" ht="12.75">
      <c r="A45" s="31" t="s">
        <v>117</v>
      </c>
      <c r="B45" s="30" t="s">
        <v>120</v>
      </c>
      <c r="C45" s="239">
        <v>76</v>
      </c>
      <c r="D45" s="242">
        <v>76</v>
      </c>
      <c r="E45" s="242">
        <v>76</v>
      </c>
      <c r="F45" s="181">
        <f t="shared" si="0"/>
        <v>100</v>
      </c>
      <c r="G45" s="586"/>
      <c r="H45" s="282"/>
      <c r="I45" s="282" t="s">
        <v>44</v>
      </c>
      <c r="J45" s="282"/>
      <c r="K45" s="382"/>
      <c r="L45" s="382"/>
      <c r="M45" s="382"/>
    </row>
    <row r="46" spans="1:13" ht="12.75">
      <c r="A46" s="31" t="s">
        <v>119</v>
      </c>
      <c r="B46" s="30" t="s">
        <v>247</v>
      </c>
      <c r="C46" s="240">
        <v>2</v>
      </c>
      <c r="D46" s="242">
        <v>2</v>
      </c>
      <c r="E46" s="242">
        <v>1</v>
      </c>
      <c r="F46" s="181">
        <f t="shared" si="0"/>
        <v>50</v>
      </c>
      <c r="G46" s="586"/>
      <c r="H46" s="282"/>
      <c r="I46" s="282"/>
      <c r="J46" s="282"/>
      <c r="K46" s="382"/>
      <c r="L46" s="382"/>
      <c r="M46" s="382"/>
    </row>
    <row r="47" spans="1:13" ht="12.75">
      <c r="A47" s="294" t="s">
        <v>44</v>
      </c>
      <c r="B47" s="294" t="s">
        <v>123</v>
      </c>
      <c r="C47" s="235">
        <f>SUM(C6:C46)</f>
        <v>3239</v>
      </c>
      <c r="D47" s="6">
        <f>SUM(D6:D46)</f>
        <v>3185</v>
      </c>
      <c r="E47" s="6">
        <f>SUM(E6:E46)</f>
        <v>3176</v>
      </c>
      <c r="F47" s="182">
        <f t="shared" si="0"/>
        <v>99.71742543171115</v>
      </c>
      <c r="G47" s="586"/>
      <c r="H47" s="282"/>
      <c r="I47" s="282" t="s">
        <v>44</v>
      </c>
      <c r="J47" s="282"/>
      <c r="K47" s="382"/>
      <c r="L47" s="382"/>
      <c r="M47" s="382"/>
    </row>
    <row r="48" spans="1:13" ht="12.75">
      <c r="A48" s="2"/>
      <c r="B48" s="15" t="s">
        <v>10</v>
      </c>
      <c r="C48" s="15">
        <v>54</v>
      </c>
      <c r="D48" s="15">
        <v>54</v>
      </c>
      <c r="E48" s="248">
        <v>49</v>
      </c>
      <c r="F48" s="182">
        <f t="shared" si="0"/>
        <v>90.74074074074075</v>
      </c>
      <c r="G48" s="587">
        <v>8</v>
      </c>
      <c r="H48" s="555" t="s">
        <v>78</v>
      </c>
      <c r="I48" s="285" t="s">
        <v>208</v>
      </c>
      <c r="J48" s="285">
        <v>20</v>
      </c>
      <c r="K48" s="285">
        <v>20</v>
      </c>
      <c r="L48" s="556">
        <v>20</v>
      </c>
      <c r="M48" s="557">
        <f>L48/K48*100</f>
        <v>100</v>
      </c>
    </row>
    <row r="49" spans="1:13" ht="12.75">
      <c r="A49" s="537"/>
      <c r="B49" s="415" t="s">
        <v>252</v>
      </c>
      <c r="C49" s="538">
        <v>5</v>
      </c>
      <c r="D49" s="539">
        <v>5</v>
      </c>
      <c r="E49" s="540">
        <v>5</v>
      </c>
      <c r="F49" s="246">
        <f t="shared" si="0"/>
        <v>100</v>
      </c>
      <c r="G49" s="584">
        <v>8</v>
      </c>
      <c r="H49" s="383">
        <v>21.1</v>
      </c>
      <c r="I49" s="286" t="s">
        <v>12</v>
      </c>
      <c r="J49" s="286">
        <v>14</v>
      </c>
      <c r="K49" s="286">
        <v>179</v>
      </c>
      <c r="L49" s="277">
        <v>179</v>
      </c>
      <c r="M49" s="324">
        <f>L49/K49*100</f>
        <v>100</v>
      </c>
    </row>
    <row r="50" spans="1:13" ht="12.75">
      <c r="A50" s="541"/>
      <c r="B50" s="541" t="s">
        <v>11</v>
      </c>
      <c r="C50" s="542">
        <v>240</v>
      </c>
      <c r="D50" s="247">
        <v>240</v>
      </c>
      <c r="E50" s="543">
        <v>240</v>
      </c>
      <c r="F50" s="244">
        <f t="shared" si="0"/>
        <v>100</v>
      </c>
      <c r="G50" s="584"/>
      <c r="H50" s="383"/>
      <c r="I50" s="286"/>
      <c r="J50" s="286"/>
      <c r="K50" s="506"/>
      <c r="L50" s="506"/>
      <c r="M50" s="506"/>
    </row>
    <row r="51" spans="1:13" ht="12.75">
      <c r="A51" s="39"/>
      <c r="B51" s="39" t="s">
        <v>12</v>
      </c>
      <c r="C51" s="544">
        <v>61</v>
      </c>
      <c r="D51" s="27">
        <v>62</v>
      </c>
      <c r="E51" s="545">
        <v>62</v>
      </c>
      <c r="F51" s="243">
        <f t="shared" si="0"/>
        <v>100</v>
      </c>
      <c r="G51" s="584"/>
      <c r="H51" s="383"/>
      <c r="I51" s="286"/>
      <c r="J51" s="286"/>
      <c r="K51" s="558"/>
      <c r="L51" s="558"/>
      <c r="M51" s="558"/>
    </row>
    <row r="52" spans="1:13" ht="12.75">
      <c r="A52" s="39"/>
      <c r="B52" s="39" t="s">
        <v>13</v>
      </c>
      <c r="C52" s="544">
        <v>0</v>
      </c>
      <c r="D52" s="27">
        <v>0</v>
      </c>
      <c r="E52" s="545">
        <v>0</v>
      </c>
      <c r="F52" s="546">
        <v>0</v>
      </c>
      <c r="G52" s="585">
        <v>8</v>
      </c>
      <c r="H52" s="507"/>
      <c r="I52" s="507" t="s">
        <v>209</v>
      </c>
      <c r="J52" s="281">
        <f>(J44+J48+J49+J50+J51)</f>
        <v>469</v>
      </c>
      <c r="K52" s="281">
        <f>(K44+K48+K49+K50+K51)</f>
        <v>537</v>
      </c>
      <c r="L52" s="281">
        <f>(L44+L48+L49+L50+L51)</f>
        <v>537</v>
      </c>
      <c r="M52" s="554">
        <f>L52/K52*100</f>
        <v>100</v>
      </c>
    </row>
    <row r="53" spans="1:10" ht="12.75">
      <c r="A53" s="39"/>
      <c r="B53" s="39" t="s">
        <v>14</v>
      </c>
      <c r="C53" s="544">
        <v>1</v>
      </c>
      <c r="D53" s="27">
        <v>1</v>
      </c>
      <c r="E53" s="545">
        <v>1</v>
      </c>
      <c r="F53" s="243">
        <f t="shared" si="0"/>
        <v>100</v>
      </c>
      <c r="G53" s="588"/>
      <c r="H53" s="48"/>
      <c r="I53" s="48"/>
      <c r="J53" s="48"/>
    </row>
    <row r="54" spans="1:13" ht="12.75">
      <c r="A54" s="39"/>
      <c r="B54" s="39" t="s">
        <v>15</v>
      </c>
      <c r="C54" s="547">
        <v>2</v>
      </c>
      <c r="D54" s="27">
        <v>2</v>
      </c>
      <c r="E54" s="545">
        <v>2</v>
      </c>
      <c r="F54" s="245">
        <f t="shared" si="0"/>
        <v>100</v>
      </c>
      <c r="G54" s="589" t="s">
        <v>116</v>
      </c>
      <c r="H54" s="559" t="s">
        <v>35</v>
      </c>
      <c r="I54" s="559" t="s">
        <v>210</v>
      </c>
      <c r="J54" s="559">
        <v>9</v>
      </c>
      <c r="K54" s="559">
        <v>9</v>
      </c>
      <c r="L54" s="560">
        <v>9</v>
      </c>
      <c r="M54" s="561">
        <f>L54/K54*100</f>
        <v>100</v>
      </c>
    </row>
    <row r="55" spans="1:13" ht="12.75">
      <c r="A55" s="415" t="s">
        <v>121</v>
      </c>
      <c r="B55" s="415" t="s">
        <v>16</v>
      </c>
      <c r="C55" s="548">
        <f>SUM(C50:C54)</f>
        <v>304</v>
      </c>
      <c r="D55" s="549">
        <f>SUM(D50:D54)</f>
        <v>305</v>
      </c>
      <c r="E55" s="549">
        <f>SUM(E50:E54)</f>
        <v>305</v>
      </c>
      <c r="F55" s="246">
        <f t="shared" si="0"/>
        <v>100</v>
      </c>
      <c r="G55" s="590"/>
      <c r="H55" s="562" t="s">
        <v>36</v>
      </c>
      <c r="I55" s="562" t="s">
        <v>118</v>
      </c>
      <c r="J55" s="563">
        <f>J56-J54</f>
        <v>29</v>
      </c>
      <c r="K55" s="563">
        <f>K56-K54</f>
        <v>29</v>
      </c>
      <c r="L55" s="563">
        <f>L56-L54</f>
        <v>30</v>
      </c>
      <c r="M55" s="564">
        <f>L55/K55*100</f>
        <v>103.44827586206897</v>
      </c>
    </row>
    <row r="56" spans="1:13" ht="12.75">
      <c r="A56" s="5" t="s">
        <v>44</v>
      </c>
      <c r="B56" s="5" t="s">
        <v>124</v>
      </c>
      <c r="C56" s="236">
        <f>(C47+C49+C55)</f>
        <v>3548</v>
      </c>
      <c r="D56" s="34">
        <f>(D47+D49+D55)</f>
        <v>3495</v>
      </c>
      <c r="E56" s="34">
        <f>(E47+E49+E55)</f>
        <v>3486</v>
      </c>
      <c r="F56" s="182">
        <f t="shared" si="0"/>
        <v>99.74248927038627</v>
      </c>
      <c r="G56" s="591" t="s">
        <v>116</v>
      </c>
      <c r="H56" s="132"/>
      <c r="I56" s="132" t="s">
        <v>211</v>
      </c>
      <c r="J56" s="133">
        <f>C44</f>
        <v>38</v>
      </c>
      <c r="K56" s="133">
        <f>D44</f>
        <v>38</v>
      </c>
      <c r="L56" s="133">
        <f>E44</f>
        <v>39</v>
      </c>
      <c r="M56" s="246">
        <f>L56/K56*100</f>
        <v>102.63157894736842</v>
      </c>
    </row>
    <row r="57" spans="7:13" ht="12.75">
      <c r="G57" s="588"/>
      <c r="H57" s="129"/>
      <c r="I57" s="129"/>
      <c r="J57" s="180"/>
      <c r="K57" s="180"/>
      <c r="L57" s="180"/>
      <c r="M57" s="180"/>
    </row>
    <row r="58" spans="7:13" ht="12.75">
      <c r="G58" s="588"/>
      <c r="H58" s="129"/>
      <c r="I58" s="129"/>
      <c r="J58" s="180"/>
      <c r="K58" s="180"/>
      <c r="L58" s="180"/>
      <c r="M58" s="180"/>
    </row>
    <row r="59" spans="7:13" ht="12.75">
      <c r="G59" s="131"/>
      <c r="H59" s="129"/>
      <c r="I59" s="129"/>
      <c r="J59" s="180"/>
      <c r="K59" s="180"/>
      <c r="L59" s="180"/>
      <c r="M59" s="180"/>
    </row>
    <row r="60" ht="12.75">
      <c r="G60" s="48"/>
    </row>
    <row r="61" ht="12.75">
      <c r="G61" s="46"/>
    </row>
  </sheetData>
  <mergeCells count="6">
    <mergeCell ref="J16:M16"/>
    <mergeCell ref="J17:M17"/>
    <mergeCell ref="C1:F1"/>
    <mergeCell ref="J1:M1"/>
    <mergeCell ref="C2:F2"/>
    <mergeCell ref="J2:M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CE,Normál\3/a.sz.melléklet
fő</oddHeader>
    <oddFooter>&amp;L&amp;"Times New Roman CE,Normál\&amp;8&amp;D/&amp;T/Csikerné&amp;C&amp;"Times New Roman CE,Normál\&amp;8&amp;F/&amp;A/Tóthné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2004-03-23T13:41:56Z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