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Munka1" sheetId="1" r:id="rId1"/>
  </sheets>
  <definedNames>
    <definedName name="_xlnm.Print_Titles" localSheetId="0">'Munka1'!$A:$B,'Munka1'!$1:$5</definedName>
  </definedNames>
  <calcPr fullCalcOnLoad="1"/>
</workbook>
</file>

<file path=xl/sharedStrings.xml><?xml version="1.0" encoding="utf-8"?>
<sst xmlns="http://schemas.openxmlformats.org/spreadsheetml/2006/main" count="530" uniqueCount="127">
  <si>
    <t>Pályázatot kiíró,</t>
  </si>
  <si>
    <t>Pályázati</t>
  </si>
  <si>
    <t>cél</t>
  </si>
  <si>
    <t>Igényelt</t>
  </si>
  <si>
    <t>Elnyert</t>
  </si>
  <si>
    <t>megnevezése</t>
  </si>
  <si>
    <t>támogatást nyújtó</t>
  </si>
  <si>
    <t>szerv</t>
  </si>
  <si>
    <t>Képző és Iparművészeti Lektorátus</t>
  </si>
  <si>
    <t>Somogyi sportolók emlékműve</t>
  </si>
  <si>
    <t>Belügyminisztérium</t>
  </si>
  <si>
    <t>Köztisztviselők idegen nyelvi képzése</t>
  </si>
  <si>
    <t>Desedai kerékpártároló és vizesblokk az arborétumnál</t>
  </si>
  <si>
    <t>Köztisztviselők informatikai képzése</t>
  </si>
  <si>
    <t>Működő gyermek és/vagy ifjúsági önkormányzatok működésének támogatása</t>
  </si>
  <si>
    <t>Ifjúsági referens továbbfoglalkoztatásának támogatása</t>
  </si>
  <si>
    <t>Dél-Dunántúli Reg. Idegenforg. Bizottság</t>
  </si>
  <si>
    <t>Támogatás</t>
  </si>
  <si>
    <t>Hulladékgyűjtő szigetek kialakítása</t>
  </si>
  <si>
    <t>Deseda tó partvédelme-beomló partszakaszon rőzsefal építése a vízminőség megóvása céljából</t>
  </si>
  <si>
    <t>Kaposvár Berzsenyi Park felújítása a települési összkép javítása érdekében</t>
  </si>
  <si>
    <t>SZT-TU-DDT-3 Magángyűjtemények és kiállítóhelyek c. kiadvány utánnyomása</t>
  </si>
  <si>
    <t>SZT-TU-12 Deseda tó természeti értékeit bemutató kiadvány</t>
  </si>
  <si>
    <t>Összesen</t>
  </si>
  <si>
    <t>1</t>
  </si>
  <si>
    <t>4</t>
  </si>
  <si>
    <t>SZt-TU-9 Deseda tó turisztikai fejlesztési terve</t>
  </si>
  <si>
    <t>Mindösszesen</t>
  </si>
  <si>
    <t>Ebből:</t>
  </si>
  <si>
    <t>Országos pályázat összesen</t>
  </si>
  <si>
    <t>Regionális/ megyei pályázat összesen</t>
  </si>
  <si>
    <t>SZT-TU-3 Magángyűjtemények és kiállítóhelyek c. kiadvány</t>
  </si>
  <si>
    <t>Kábítószerügyi Egyeztető Fórum működtetéséhez</t>
  </si>
  <si>
    <t>Közoktatás 2002.</t>
  </si>
  <si>
    <t>Taszári polgári repülőtér beruházás II. ütem</t>
  </si>
  <si>
    <t>Városi Fürdő fejlesztésére</t>
  </si>
  <si>
    <t>Kecelhegyi önkormányzati bérlakás építés</t>
  </si>
  <si>
    <t>OKÉV-Dél-Dunántúli Regionális Igazg.</t>
  </si>
  <si>
    <t>Rákóczi Stadion rekonstukciója I-III. üt. 2/3</t>
  </si>
  <si>
    <t>Minisztérium</t>
  </si>
  <si>
    <t xml:space="preserve">CÉDE </t>
  </si>
  <si>
    <t>Arány</t>
  </si>
  <si>
    <t>2</t>
  </si>
  <si>
    <t>3</t>
  </si>
  <si>
    <t>5=4/3</t>
  </si>
  <si>
    <t>8=7/6</t>
  </si>
  <si>
    <t>2001. évben benyújtott</t>
  </si>
  <si>
    <t>2002. évben benyújtott</t>
  </si>
  <si>
    <t>2003. évben benyújtott</t>
  </si>
  <si>
    <t>-</t>
  </si>
  <si>
    <t>folyamatban</t>
  </si>
  <si>
    <t>Szelektív települési szilárdhulladék kezelési közszolg. fejl.</t>
  </si>
  <si>
    <t>Sport támogatás</t>
  </si>
  <si>
    <t>Sportszakmai kiadványok</t>
  </si>
  <si>
    <t>Kaposvár, Fő u. 84. "Fecskeház" építése</t>
  </si>
  <si>
    <t>Környezetvédelmi és Vízügyi Minisztérium</t>
  </si>
  <si>
    <t>KAC</t>
  </si>
  <si>
    <t>Útgazdálkodási és Koordináziós Igazgatóság</t>
  </si>
  <si>
    <t>ÚT</t>
  </si>
  <si>
    <t>Nemzeti Kulturális Örökség Minisztériuma</t>
  </si>
  <si>
    <t>Nemzeti Örökség Program</t>
  </si>
  <si>
    <t>Érdekeltégnövelő támogatás</t>
  </si>
  <si>
    <t>Együd Á. Műv. Kp. nagytermének felújítása</t>
  </si>
  <si>
    <t>Informatikai és Hírközlési</t>
  </si>
  <si>
    <t>Önkormányzati számítástechnikai fejlesztések</t>
  </si>
  <si>
    <t>eMagyarország Pontok I.</t>
  </si>
  <si>
    <t>Foglalkoztatáspolitikai és Munkaügyi Minisztérium</t>
  </si>
  <si>
    <t>Közmunkaprogram</t>
  </si>
  <si>
    <t>Ormos Alapítvány</t>
  </si>
  <si>
    <t>ISO minősítés előkészítése</t>
  </si>
  <si>
    <t>Magyar Közigazgatási Intézet</t>
  </si>
  <si>
    <t>CAF továbbfejlesztése</t>
  </si>
  <si>
    <t>EU Kommunikációs Közalapítvány</t>
  </si>
  <si>
    <t>Megyék, megyei jogú városok önkormányzatainak szerepe az Európai Unióhoz való csatlakozásig</t>
  </si>
  <si>
    <t>Helyi médiumok műsortervének támogatása</t>
  </si>
  <si>
    <t>Önkormányzati bűnmegelőzési program</t>
  </si>
  <si>
    <t>Külterületi hulladékgyűjtő konténer beszerzése</t>
  </si>
  <si>
    <t>Kirándulások Kaposváron és környékén c. kiadvány</t>
  </si>
  <si>
    <t>Festők Városa hangulatfesztivál 2003.</t>
  </si>
  <si>
    <t>Augusztus 20-ai állami ünnep megünneplése- rendezvény támogatása</t>
  </si>
  <si>
    <t>PHARE: Füredi II. Laktanya rehabilitációja</t>
  </si>
  <si>
    <t>11=10/9</t>
  </si>
  <si>
    <t>Vis Maior</t>
  </si>
  <si>
    <t>Évforduló</t>
  </si>
  <si>
    <t>Települési összkép javítása rekonstrukcióval</t>
  </si>
  <si>
    <t>Dél-Dunántúli Reg. Ifjúsági Bizottság</t>
  </si>
  <si>
    <t>Káposztás ételek versenye</t>
  </si>
  <si>
    <t>Központ</t>
  </si>
  <si>
    <t>Adminisztrátor alkalamzása a Munkaügyi Kp-nál</t>
  </si>
  <si>
    <t>Közhasznú foglalkoztatása</t>
  </si>
  <si>
    <t>- Rippl-Rónai Közlekedési SZKI Kollégium rekonstrukciója</t>
  </si>
  <si>
    <t>- Csíky Gergely Színház rekonstrukciója</t>
  </si>
  <si>
    <t>- Széchenyi I. Ker. és Vendégl. SZKI Tanétterem és tanszálloda építése</t>
  </si>
  <si>
    <t>- Élelmiszeripari SZKI és Gimn. áthelyezése</t>
  </si>
  <si>
    <t xml:space="preserve">- Gyergyai A. Kollégium és Eötvös L. Műszaki SZKI rekonstrukciója                                </t>
  </si>
  <si>
    <t>Városi Fürdő nyitott 50 m-es medencéjének lefedése</t>
  </si>
  <si>
    <t>Turisztikai Célelőirányzat</t>
  </si>
  <si>
    <t>Nyugdíjasház építése</t>
  </si>
  <si>
    <r>
      <t xml:space="preserve">Cél- támogatás: </t>
    </r>
    <r>
      <rPr>
        <sz val="10"/>
        <rFont val="Times New Roman CE"/>
        <family val="1"/>
      </rPr>
      <t>Egészségügyi gép műszer beszerzés</t>
    </r>
  </si>
  <si>
    <t>Desedai Kisvasút megvalósíthatósági tanulmány</t>
  </si>
  <si>
    <t>Területfejlesztési célelőirányzat</t>
  </si>
  <si>
    <t>Útfenntartási és Fejlesztési Célelőirányzat</t>
  </si>
  <si>
    <t>ÚJÉV Köszöntő</t>
  </si>
  <si>
    <t>Újév köszöntő</t>
  </si>
  <si>
    <t>Ökoturizmus turisztikai fogadási feltételeinek javítása</t>
  </si>
  <si>
    <t>A nem nyert címzett támogatások nélkül</t>
  </si>
  <si>
    <t>(6.017.136)</t>
  </si>
  <si>
    <t>(347.400)</t>
  </si>
  <si>
    <t>Mindösszesen a nem nyert címzett támogatások nélkül</t>
  </si>
  <si>
    <t xml:space="preserve">Gazdasági </t>
  </si>
  <si>
    <t>Miniszterelnöki</t>
  </si>
  <si>
    <t>Hivatal</t>
  </si>
  <si>
    <t>Iparosított technikával épült lakóépületek energiamegtakarítást eredményező felújítása</t>
  </si>
  <si>
    <t>Országos Bűnmegelőzési</t>
  </si>
  <si>
    <t xml:space="preserve">Dél-Dunántúli Reg. </t>
  </si>
  <si>
    <t>Fejlesztési Tanács</t>
  </si>
  <si>
    <t xml:space="preserve">Somogy Megyei </t>
  </si>
  <si>
    <t>Munkaügyi Központ</t>
  </si>
  <si>
    <r>
      <t xml:space="preserve">Széchenyi terv                                                          </t>
    </r>
    <r>
      <rPr>
        <sz val="10"/>
        <rFont val="Times New Roman CE"/>
        <family val="1"/>
      </rPr>
      <t xml:space="preserve">   Iparosított technikával épült lakóépület energiamegtakarítást eredményező felújítása</t>
    </r>
  </si>
  <si>
    <t>Gyermek-, Ifjúsági és</t>
  </si>
  <si>
    <t>Sport Minisztérium</t>
  </si>
  <si>
    <t>Somogy Megyei</t>
  </si>
  <si>
    <t>Területfejlesztési Tanács</t>
  </si>
  <si>
    <t>Országos pályázat összesen a nem nyert címzett tám. nélkül</t>
  </si>
  <si>
    <r>
      <t xml:space="preserve">Pályázat Előkészítő Alap(PEA) </t>
    </r>
    <r>
      <rPr>
        <b/>
        <sz val="10"/>
        <rFont val="Times New Roman CE"/>
        <family val="1"/>
      </rPr>
      <t>/1</t>
    </r>
  </si>
  <si>
    <r>
      <t xml:space="preserve">1/ </t>
    </r>
    <r>
      <rPr>
        <sz val="10"/>
        <rFont val="Times New Roman CE"/>
        <family val="1"/>
      </rPr>
      <t>A PEA pályázatok esetében az összegeket nem szerepeltettük az összegzésnél, mivel a pályázat elnyerése nem "összeget" jelent, hanem a projekt további kidolgozását.</t>
    </r>
  </si>
  <si>
    <r>
      <t>Címzett támogatások</t>
    </r>
    <r>
      <rPr>
        <sz val="10"/>
        <rFont val="Times New Roman CE"/>
        <family val="1"/>
      </rPr>
      <t xml:space="preserve">                                                              - Táncsics Mihály Gimn. melléképületeinek és kerítésének rekonstrukciója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</si>
</sst>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&quot;.&quot;"/>
    <numFmt numFmtId="166" formatCode="General\."/>
    <numFmt numFmtId="167" formatCode="yyyy\-mm\-dd"/>
    <numFmt numFmtId="168" formatCode="mmm/yyyy"/>
    <numFmt numFmtId="169" formatCode="0.0%"/>
  </numFmts>
  <fonts count="4">
    <font>
      <sz val="10"/>
      <name val="Times New Roman CE"/>
      <family val="0"/>
    </font>
    <font>
      <b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hair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49" fontId="0" fillId="0" borderId="1" xfId="0" applyNumberFormat="1" applyFont="1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3" fontId="0" fillId="0" borderId="3" xfId="0" applyNumberFormat="1" applyBorder="1" applyAlignment="1">
      <alignment horizontal="center" vertical="top"/>
    </xf>
    <xf numFmtId="3" fontId="0" fillId="0" borderId="4" xfId="0" applyNumberFormat="1" applyBorder="1" applyAlignment="1">
      <alignment horizontal="center" vertical="top"/>
    </xf>
    <xf numFmtId="3" fontId="0" fillId="0" borderId="5" xfId="0" applyNumberFormat="1" applyBorder="1" applyAlignment="1">
      <alignment horizontal="center" vertical="top"/>
    </xf>
    <xf numFmtId="0" fontId="2" fillId="0" borderId="0" xfId="0" applyFont="1" applyAlignment="1">
      <alignment vertical="top"/>
    </xf>
    <xf numFmtId="3" fontId="0" fillId="0" borderId="6" xfId="0" applyNumberFormat="1" applyBorder="1" applyAlignment="1">
      <alignment vertical="top"/>
    </xf>
    <xf numFmtId="3" fontId="0" fillId="0" borderId="6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1" fillId="0" borderId="8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1" fillId="0" borderId="11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3" fontId="0" fillId="0" borderId="3" xfId="0" applyNumberFormat="1" applyFill="1" applyBorder="1" applyAlignment="1">
      <alignment vertical="top"/>
    </xf>
    <xf numFmtId="3" fontId="0" fillId="0" borderId="2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0" fillId="0" borderId="12" xfId="0" applyNumberFormat="1" applyFill="1" applyBorder="1" applyAlignment="1">
      <alignment vertical="top"/>
    </xf>
    <xf numFmtId="3" fontId="0" fillId="0" borderId="13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horizontal="right"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vertical="top"/>
    </xf>
    <xf numFmtId="49" fontId="0" fillId="0" borderId="16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vertical="top" wrapText="1"/>
    </xf>
    <xf numFmtId="49" fontId="0" fillId="0" borderId="16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3" fontId="0" fillId="0" borderId="3" xfId="0" applyNumberFormat="1" applyFont="1" applyBorder="1" applyAlignment="1">
      <alignment vertical="top"/>
    </xf>
    <xf numFmtId="3" fontId="0" fillId="0" borderId="20" xfId="0" applyNumberFormat="1" applyBorder="1" applyAlignment="1">
      <alignment vertical="top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3" fontId="0" fillId="0" borderId="22" xfId="0" applyNumberFormat="1" applyFont="1" applyFill="1" applyBorder="1" applyAlignment="1">
      <alignment vertical="top"/>
    </xf>
    <xf numFmtId="3" fontId="0" fillId="0" borderId="23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vertical="top" wrapText="1"/>
    </xf>
    <xf numFmtId="3" fontId="0" fillId="0" borderId="24" xfId="0" applyNumberFormat="1" applyFill="1" applyBorder="1" applyAlignment="1">
      <alignment vertical="top"/>
    </xf>
    <xf numFmtId="0" fontId="0" fillId="0" borderId="25" xfId="0" applyBorder="1" applyAlignment="1">
      <alignment horizontal="center" vertical="top"/>
    </xf>
    <xf numFmtId="3" fontId="0" fillId="0" borderId="10" xfId="0" applyNumberFormat="1" applyFill="1" applyBorder="1" applyAlignment="1">
      <alignment vertical="top" wrapText="1"/>
    </xf>
    <xf numFmtId="0" fontId="0" fillId="0" borderId="26" xfId="0" applyBorder="1" applyAlignment="1">
      <alignment vertical="top"/>
    </xf>
    <xf numFmtId="3" fontId="1" fillId="0" borderId="4" xfId="0" applyNumberFormat="1" applyFont="1" applyFill="1" applyBorder="1" applyAlignment="1">
      <alignment vertical="top"/>
    </xf>
    <xf numFmtId="3" fontId="1" fillId="0" borderId="5" xfId="0" applyNumberFormat="1" applyFont="1" applyFill="1" applyBorder="1" applyAlignment="1">
      <alignment vertical="top"/>
    </xf>
    <xf numFmtId="169" fontId="0" fillId="0" borderId="27" xfId="0" applyNumberFormat="1" applyBorder="1" applyAlignment="1">
      <alignment vertical="top"/>
    </xf>
    <xf numFmtId="169" fontId="1" fillId="0" borderId="28" xfId="0" applyNumberFormat="1" applyFont="1" applyBorder="1" applyAlignment="1">
      <alignment vertical="top"/>
    </xf>
    <xf numFmtId="169" fontId="0" fillId="0" borderId="29" xfId="0" applyNumberFormat="1" applyBorder="1" applyAlignment="1">
      <alignment vertical="top"/>
    </xf>
    <xf numFmtId="169" fontId="0" fillId="0" borderId="30" xfId="0" applyNumberFormat="1" applyBorder="1" applyAlignment="1">
      <alignment vertical="top"/>
    </xf>
    <xf numFmtId="169" fontId="0" fillId="0" borderId="31" xfId="0" applyNumberFormat="1" applyBorder="1" applyAlignment="1">
      <alignment vertical="top"/>
    </xf>
    <xf numFmtId="169" fontId="0" fillId="0" borderId="32" xfId="0" applyNumberFormat="1" applyBorder="1" applyAlignment="1">
      <alignment vertical="top"/>
    </xf>
    <xf numFmtId="169" fontId="1" fillId="0" borderId="26" xfId="0" applyNumberFormat="1" applyFont="1" applyBorder="1" applyAlignment="1">
      <alignment vertical="top"/>
    </xf>
    <xf numFmtId="3" fontId="0" fillId="0" borderId="22" xfId="0" applyNumberFormat="1" applyFill="1" applyBorder="1" applyAlignment="1">
      <alignment horizontal="right" vertical="top"/>
    </xf>
    <xf numFmtId="169" fontId="0" fillId="0" borderId="33" xfId="0" applyNumberFormat="1" applyBorder="1" applyAlignment="1">
      <alignment vertical="top"/>
    </xf>
    <xf numFmtId="169" fontId="1" fillId="0" borderId="34" xfId="0" applyNumberFormat="1" applyFont="1" applyBorder="1" applyAlignment="1">
      <alignment vertical="top"/>
    </xf>
    <xf numFmtId="169" fontId="0" fillId="0" borderId="35" xfId="0" applyNumberFormat="1" applyBorder="1" applyAlignment="1">
      <alignment vertical="top"/>
    </xf>
    <xf numFmtId="49" fontId="0" fillId="0" borderId="36" xfId="0" applyNumberFormat="1" applyFont="1" applyBorder="1" applyAlignment="1">
      <alignment vertical="top" wrapText="1"/>
    </xf>
    <xf numFmtId="49" fontId="0" fillId="0" borderId="37" xfId="0" applyNumberFormat="1" applyFont="1" applyBorder="1" applyAlignment="1">
      <alignment vertical="top" wrapText="1"/>
    </xf>
    <xf numFmtId="49" fontId="0" fillId="0" borderId="38" xfId="0" applyNumberFormat="1" applyFont="1" applyBorder="1" applyAlignment="1">
      <alignment vertical="top" wrapText="1"/>
    </xf>
    <xf numFmtId="49" fontId="0" fillId="0" borderId="39" xfId="0" applyNumberFormat="1" applyFont="1" applyBorder="1" applyAlignment="1">
      <alignment vertical="top" wrapText="1"/>
    </xf>
    <xf numFmtId="3" fontId="0" fillId="0" borderId="24" xfId="0" applyNumberFormat="1" applyFont="1" applyFill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41" xfId="0" applyNumberFormat="1" applyBorder="1" applyAlignment="1">
      <alignment vertical="top"/>
    </xf>
    <xf numFmtId="169" fontId="0" fillId="0" borderId="26" xfId="0" applyNumberFormat="1" applyFont="1" applyBorder="1" applyAlignment="1">
      <alignment vertical="top"/>
    </xf>
    <xf numFmtId="169" fontId="0" fillId="0" borderId="35" xfId="0" applyNumberFormat="1" applyFont="1" applyBorder="1" applyAlignment="1">
      <alignment vertical="top"/>
    </xf>
    <xf numFmtId="169" fontId="0" fillId="0" borderId="42" xfId="0" applyNumberFormat="1" applyFont="1" applyBorder="1" applyAlignment="1">
      <alignment vertical="top"/>
    </xf>
    <xf numFmtId="169" fontId="0" fillId="0" borderId="31" xfId="0" applyNumberFormat="1" applyFont="1" applyBorder="1" applyAlignment="1">
      <alignment vertical="top"/>
    </xf>
    <xf numFmtId="169" fontId="0" fillId="0" borderId="32" xfId="0" applyNumberFormat="1" applyFont="1" applyBorder="1" applyAlignment="1">
      <alignment vertical="top"/>
    </xf>
    <xf numFmtId="0" fontId="0" fillId="0" borderId="42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 vertical="top"/>
    </xf>
    <xf numFmtId="3" fontId="0" fillId="0" borderId="40" xfId="0" applyNumberFormat="1" applyFill="1" applyBorder="1" applyAlignment="1">
      <alignment vertical="top"/>
    </xf>
    <xf numFmtId="3" fontId="0" fillId="0" borderId="23" xfId="0" applyNumberFormat="1" applyFill="1" applyBorder="1" applyAlignment="1">
      <alignment horizontal="right" vertical="top"/>
    </xf>
    <xf numFmtId="3" fontId="0" fillId="0" borderId="43" xfId="0" applyNumberFormat="1" applyFill="1" applyBorder="1" applyAlignment="1">
      <alignment horizontal="center" vertical="top"/>
    </xf>
    <xf numFmtId="3" fontId="0" fillId="0" borderId="44" xfId="0" applyNumberFormat="1" applyFill="1" applyBorder="1" applyAlignment="1">
      <alignment horizontal="center" vertical="top"/>
    </xf>
    <xf numFmtId="0" fontId="0" fillId="0" borderId="45" xfId="0" applyNumberFormat="1" applyBorder="1" applyAlignment="1">
      <alignment horizontal="center" vertical="top"/>
    </xf>
    <xf numFmtId="0" fontId="0" fillId="0" borderId="30" xfId="0" applyNumberFormat="1" applyBorder="1" applyAlignment="1">
      <alignment horizontal="center" vertical="top"/>
    </xf>
    <xf numFmtId="169" fontId="0" fillId="0" borderId="46" xfId="0" applyNumberFormat="1" applyBorder="1" applyAlignment="1">
      <alignment vertical="top"/>
    </xf>
    <xf numFmtId="3" fontId="0" fillId="0" borderId="47" xfId="0" applyNumberFormat="1" applyFill="1" applyBorder="1" applyAlignment="1">
      <alignment vertical="top"/>
    </xf>
    <xf numFmtId="3" fontId="0" fillId="0" borderId="48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horizontal="center" vertical="top"/>
    </xf>
    <xf numFmtId="3" fontId="0" fillId="0" borderId="6" xfId="0" applyNumberFormat="1" applyFill="1" applyBorder="1" applyAlignment="1">
      <alignment horizontal="center" vertical="top"/>
    </xf>
    <xf numFmtId="0" fontId="0" fillId="0" borderId="32" xfId="0" applyNumberFormat="1" applyBorder="1" applyAlignment="1">
      <alignment horizontal="center" vertical="top"/>
    </xf>
    <xf numFmtId="3" fontId="0" fillId="0" borderId="13" xfId="0" applyNumberFormat="1" applyFill="1" applyBorder="1" applyAlignment="1">
      <alignment horizontal="right" vertical="top"/>
    </xf>
    <xf numFmtId="3" fontId="0" fillId="0" borderId="2" xfId="0" applyNumberFormat="1" applyFont="1" applyFill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169" fontId="0" fillId="0" borderId="30" xfId="0" applyNumberFormat="1" applyFont="1" applyBorder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3" fontId="0" fillId="0" borderId="7" xfId="0" applyNumberFormat="1" applyFont="1" applyFill="1" applyBorder="1" applyAlignment="1">
      <alignment vertical="top"/>
    </xf>
    <xf numFmtId="3" fontId="0" fillId="0" borderId="3" xfId="0" applyNumberFormat="1" applyFont="1" applyFill="1" applyBorder="1" applyAlignment="1">
      <alignment horizontal="right" vertical="top"/>
    </xf>
    <xf numFmtId="3" fontId="0" fillId="0" borderId="22" xfId="0" applyNumberFormat="1" applyFill="1" applyBorder="1" applyAlignment="1">
      <alignment vertical="top"/>
    </xf>
    <xf numFmtId="49" fontId="1" fillId="0" borderId="19" xfId="0" applyNumberFormat="1" applyFont="1" applyBorder="1" applyAlignment="1">
      <alignment vertical="top" wrapText="1"/>
    </xf>
    <xf numFmtId="49" fontId="0" fillId="0" borderId="37" xfId="0" applyNumberFormat="1" applyFont="1" applyBorder="1" applyAlignment="1">
      <alignment vertical="top"/>
    </xf>
    <xf numFmtId="49" fontId="0" fillId="0" borderId="38" xfId="0" applyNumberFormat="1" applyFont="1" applyBorder="1" applyAlignment="1">
      <alignment vertical="top"/>
    </xf>
    <xf numFmtId="49" fontId="1" fillId="0" borderId="49" xfId="0" applyNumberFormat="1" applyFont="1" applyBorder="1" applyAlignment="1">
      <alignment vertical="top" wrapText="1"/>
    </xf>
    <xf numFmtId="49" fontId="0" fillId="0" borderId="50" xfId="0" applyNumberFormat="1" applyFont="1" applyBorder="1" applyAlignment="1">
      <alignment vertical="top" wrapText="1"/>
    </xf>
    <xf numFmtId="49" fontId="0" fillId="0" borderId="51" xfId="0" applyNumberFormat="1" applyFont="1" applyBorder="1" applyAlignment="1">
      <alignment vertical="top" wrapText="1"/>
    </xf>
    <xf numFmtId="49" fontId="1" fillId="0" borderId="37" xfId="0" applyNumberFormat="1" applyFont="1" applyBorder="1" applyAlignment="1">
      <alignment vertical="top" wrapText="1"/>
    </xf>
    <xf numFmtId="49" fontId="0" fillId="0" borderId="52" xfId="0" applyNumberFormat="1" applyFont="1" applyBorder="1" applyAlignment="1">
      <alignment vertical="top" wrapText="1"/>
    </xf>
    <xf numFmtId="49" fontId="1" fillId="0" borderId="53" xfId="0" applyNumberFormat="1" applyFont="1" applyBorder="1" applyAlignment="1">
      <alignment vertical="top" wrapText="1"/>
    </xf>
    <xf numFmtId="49" fontId="0" fillId="0" borderId="54" xfId="0" applyNumberFormat="1" applyFont="1" applyBorder="1" applyAlignment="1">
      <alignment vertical="top" wrapText="1"/>
    </xf>
    <xf numFmtId="49" fontId="1" fillId="0" borderId="55" xfId="0" applyNumberFormat="1" applyFont="1" applyBorder="1" applyAlignment="1">
      <alignment vertical="top" wrapText="1"/>
    </xf>
    <xf numFmtId="49" fontId="0" fillId="0" borderId="54" xfId="0" applyNumberFormat="1" applyFont="1" applyBorder="1" applyAlignment="1">
      <alignment horizontal="center" vertical="top"/>
    </xf>
    <xf numFmtId="49" fontId="0" fillId="0" borderId="51" xfId="0" applyNumberFormat="1" applyFont="1" applyBorder="1" applyAlignment="1">
      <alignment horizontal="center" vertical="top"/>
    </xf>
    <xf numFmtId="0" fontId="0" fillId="0" borderId="51" xfId="0" applyFont="1" applyBorder="1" applyAlignment="1">
      <alignment vertical="top"/>
    </xf>
    <xf numFmtId="49" fontId="0" fillId="0" borderId="55" xfId="0" applyNumberFormat="1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 vertical="top"/>
    </xf>
    <xf numFmtId="0" fontId="0" fillId="0" borderId="26" xfId="0" applyNumberFormat="1" applyBorder="1" applyAlignment="1">
      <alignment horizontal="center" vertical="top"/>
    </xf>
    <xf numFmtId="169" fontId="0" fillId="0" borderId="57" xfId="0" applyNumberFormat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" fontId="0" fillId="0" borderId="13" xfId="0" applyNumberFormat="1" applyFill="1" applyBorder="1" applyAlignment="1">
      <alignment horizontal="center" vertical="top"/>
    </xf>
    <xf numFmtId="0" fontId="0" fillId="0" borderId="31" xfId="0" applyNumberFormat="1" applyBorder="1" applyAlignment="1">
      <alignment horizontal="center" vertical="top"/>
    </xf>
    <xf numFmtId="49" fontId="2" fillId="0" borderId="58" xfId="0" applyNumberFormat="1" applyFont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 vertical="top"/>
    </xf>
    <xf numFmtId="3" fontId="2" fillId="0" borderId="60" xfId="0" applyNumberFormat="1" applyFont="1" applyBorder="1" applyAlignment="1">
      <alignment horizontal="center" vertical="top"/>
    </xf>
    <xf numFmtId="3" fontId="2" fillId="0" borderId="61" xfId="0" applyNumberFormat="1" applyFont="1" applyBorder="1" applyAlignment="1">
      <alignment horizontal="center" vertical="top"/>
    </xf>
    <xf numFmtId="0" fontId="3" fillId="0" borderId="62" xfId="0" applyFont="1" applyBorder="1" applyAlignment="1">
      <alignment horizontal="center" vertical="top"/>
    </xf>
    <xf numFmtId="3" fontId="0" fillId="0" borderId="10" xfId="0" applyNumberFormat="1" applyFill="1" applyBorder="1" applyAlignment="1">
      <alignment horizontal="center" vertical="top"/>
    </xf>
    <xf numFmtId="3" fontId="0" fillId="0" borderId="7" xfId="0" applyNumberFormat="1" applyFill="1" applyBorder="1" applyAlignment="1">
      <alignment horizontal="center" vertical="top"/>
    </xf>
    <xf numFmtId="49" fontId="1" fillId="0" borderId="54" xfId="0" applyNumberFormat="1" applyFont="1" applyBorder="1" applyAlignment="1">
      <alignment vertical="top" wrapText="1"/>
    </xf>
    <xf numFmtId="49" fontId="1" fillId="0" borderId="51" xfId="0" applyNumberFormat="1" applyFont="1" applyBorder="1" applyAlignment="1">
      <alignment vertical="top" wrapText="1"/>
    </xf>
    <xf numFmtId="49" fontId="1" fillId="0" borderId="51" xfId="0" applyNumberFormat="1" applyFont="1" applyBorder="1" applyAlignment="1">
      <alignment vertical="top"/>
    </xf>
    <xf numFmtId="49" fontId="0" fillId="0" borderId="51" xfId="0" applyNumberFormat="1" applyFont="1" applyBorder="1" applyAlignment="1">
      <alignment vertical="top"/>
    </xf>
    <xf numFmtId="49" fontId="1" fillId="0" borderId="63" xfId="0" applyNumberFormat="1" applyFont="1" applyBorder="1" applyAlignment="1">
      <alignment horizontal="center" vertical="top"/>
    </xf>
    <xf numFmtId="49" fontId="1" fillId="0" borderId="63" xfId="0" applyNumberFormat="1" applyFont="1" applyBorder="1" applyAlignment="1">
      <alignment vertical="top" wrapText="1"/>
    </xf>
    <xf numFmtId="3" fontId="1" fillId="0" borderId="63" xfId="0" applyNumberFormat="1" applyFont="1" applyFill="1" applyBorder="1" applyAlignment="1">
      <alignment vertical="top"/>
    </xf>
    <xf numFmtId="169" fontId="1" fillId="0" borderId="63" xfId="0" applyNumberFormat="1" applyFont="1" applyBorder="1" applyAlignment="1">
      <alignment vertical="top"/>
    </xf>
    <xf numFmtId="0" fontId="0" fillId="0" borderId="63" xfId="0" applyNumberForma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3" fontId="1" fillId="0" borderId="19" xfId="0" applyNumberFormat="1" applyFont="1" applyFill="1" applyBorder="1" applyAlignment="1">
      <alignment vertical="top"/>
    </xf>
    <xf numFmtId="169" fontId="1" fillId="0" borderId="19" xfId="0" applyNumberFormat="1" applyFont="1" applyBorder="1" applyAlignment="1">
      <alignment vertical="top"/>
    </xf>
    <xf numFmtId="0" fontId="0" fillId="0" borderId="19" xfId="0" applyNumberFormat="1" applyBorder="1" applyAlignment="1">
      <alignment horizontal="center" vertical="top"/>
    </xf>
    <xf numFmtId="49" fontId="1" fillId="0" borderId="56" xfId="0" applyNumberFormat="1" applyFont="1" applyBorder="1" applyAlignment="1">
      <alignment vertical="top" wrapText="1"/>
    </xf>
    <xf numFmtId="3" fontId="1" fillId="0" borderId="61" xfId="0" applyNumberFormat="1" applyFont="1" applyBorder="1" applyAlignment="1">
      <alignment vertical="top" wrapText="1"/>
    </xf>
    <xf numFmtId="169" fontId="1" fillId="0" borderId="59" xfId="0" applyNumberFormat="1" applyFont="1" applyBorder="1" applyAlignment="1">
      <alignment vertical="top"/>
    </xf>
    <xf numFmtId="3" fontId="1" fillId="0" borderId="60" xfId="0" applyNumberFormat="1" applyFont="1" applyFill="1" applyBorder="1" applyAlignment="1">
      <alignment vertical="top"/>
    </xf>
    <xf numFmtId="3" fontId="1" fillId="0" borderId="61" xfId="0" applyNumberFormat="1" applyFont="1" applyFill="1" applyBorder="1" applyAlignment="1">
      <alignment vertical="top"/>
    </xf>
    <xf numFmtId="49" fontId="1" fillId="0" borderId="64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horizontal="center" vertical="top"/>
    </xf>
    <xf numFmtId="169" fontId="1" fillId="0" borderId="65" xfId="0" applyNumberFormat="1" applyFont="1" applyBorder="1" applyAlignment="1">
      <alignment vertical="top"/>
    </xf>
    <xf numFmtId="3" fontId="1" fillId="0" borderId="66" xfId="0" applyNumberFormat="1" applyFont="1" applyBorder="1" applyAlignment="1">
      <alignment vertical="top"/>
    </xf>
    <xf numFmtId="3" fontId="1" fillId="0" borderId="67" xfId="0" applyNumberFormat="1" applyFont="1" applyBorder="1" applyAlignment="1">
      <alignment vertical="top"/>
    </xf>
    <xf numFmtId="49" fontId="1" fillId="0" borderId="68" xfId="0" applyNumberFormat="1" applyFont="1" applyBorder="1" applyAlignment="1">
      <alignment vertical="top" wrapText="1"/>
    </xf>
    <xf numFmtId="3" fontId="0" fillId="0" borderId="69" xfId="0" applyNumberFormat="1" applyFill="1" applyBorder="1" applyAlignment="1">
      <alignment vertical="top"/>
    </xf>
    <xf numFmtId="3" fontId="0" fillId="0" borderId="70" xfId="0" applyNumberFormat="1" applyFill="1" applyBorder="1" applyAlignment="1">
      <alignment vertical="top"/>
    </xf>
    <xf numFmtId="0" fontId="0" fillId="0" borderId="0" xfId="0" applyBorder="1" applyAlignment="1">
      <alignment vertical="top"/>
    </xf>
    <xf numFmtId="49" fontId="1" fillId="0" borderId="71" xfId="0" applyNumberFormat="1" applyFont="1" applyBorder="1" applyAlignment="1">
      <alignment vertical="top" wrapText="1"/>
    </xf>
    <xf numFmtId="3" fontId="0" fillId="0" borderId="72" xfId="0" applyNumberFormat="1" applyFont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3" fontId="0" fillId="0" borderId="72" xfId="0" applyNumberFormat="1" applyFont="1" applyBorder="1" applyAlignment="1">
      <alignment vertical="top"/>
    </xf>
    <xf numFmtId="3" fontId="0" fillId="0" borderId="6" xfId="0" applyNumberFormat="1" applyFont="1" applyBorder="1" applyAlignment="1">
      <alignment vertical="top" wrapText="1"/>
    </xf>
    <xf numFmtId="3" fontId="0" fillId="0" borderId="73" xfId="0" applyNumberFormat="1" applyFont="1" applyBorder="1" applyAlignment="1">
      <alignment vertical="top" wrapText="1"/>
    </xf>
    <xf numFmtId="3" fontId="0" fillId="0" borderId="74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3" fontId="0" fillId="0" borderId="75" xfId="0" applyNumberFormat="1" applyFont="1" applyBorder="1" applyAlignment="1">
      <alignment vertical="top" wrapText="1"/>
    </xf>
    <xf numFmtId="3" fontId="0" fillId="0" borderId="75" xfId="0" applyNumberFormat="1" applyFont="1" applyBorder="1" applyAlignment="1">
      <alignment vertical="top"/>
    </xf>
    <xf numFmtId="3" fontId="1" fillId="0" borderId="76" xfId="0" applyNumberFormat="1" applyFont="1" applyBorder="1" applyAlignment="1">
      <alignment vertical="top" wrapText="1"/>
    </xf>
    <xf numFmtId="3" fontId="1" fillId="0" borderId="77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3" fontId="0" fillId="0" borderId="19" xfId="0" applyNumberFormat="1" applyBorder="1" applyAlignment="1">
      <alignment vertical="top"/>
    </xf>
    <xf numFmtId="3" fontId="0" fillId="0" borderId="0" xfId="0" applyNumberFormat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 vertical="top"/>
    </xf>
    <xf numFmtId="3" fontId="1" fillId="0" borderId="78" xfId="0" applyNumberFormat="1" applyFont="1" applyBorder="1" applyAlignment="1">
      <alignment vertical="top" wrapText="1"/>
    </xf>
    <xf numFmtId="3" fontId="1" fillId="0" borderId="14" xfId="0" applyNumberFormat="1" applyFont="1" applyBorder="1" applyAlignment="1">
      <alignment vertical="top" wrapText="1"/>
    </xf>
    <xf numFmtId="10" fontId="1" fillId="0" borderId="34" xfId="0" applyNumberFormat="1" applyFont="1" applyBorder="1" applyAlignment="1">
      <alignment vertical="top"/>
    </xf>
    <xf numFmtId="49" fontId="1" fillId="0" borderId="18" xfId="0" applyNumberFormat="1" applyFont="1" applyBorder="1" applyAlignment="1">
      <alignment horizontal="center" vertical="top"/>
    </xf>
    <xf numFmtId="49" fontId="0" fillId="0" borderId="64" xfId="0" applyNumberFormat="1" applyFont="1" applyBorder="1" applyAlignment="1">
      <alignment vertical="top" wrapText="1"/>
    </xf>
    <xf numFmtId="49" fontId="0" fillId="0" borderId="52" xfId="0" applyNumberFormat="1" applyFont="1" applyBorder="1" applyAlignment="1">
      <alignment vertical="top"/>
    </xf>
    <xf numFmtId="3" fontId="0" fillId="0" borderId="79" xfId="0" applyNumberFormat="1" applyFont="1" applyBorder="1" applyAlignment="1">
      <alignment vertical="top" wrapText="1"/>
    </xf>
    <xf numFmtId="0" fontId="0" fillId="0" borderId="27" xfId="0" applyNumberFormat="1" applyBorder="1" applyAlignment="1">
      <alignment horizontal="center" vertical="top"/>
    </xf>
    <xf numFmtId="3" fontId="0" fillId="0" borderId="79" xfId="0" applyNumberFormat="1" applyFont="1" applyBorder="1" applyAlignment="1">
      <alignment vertical="top"/>
    </xf>
    <xf numFmtId="3" fontId="0" fillId="0" borderId="40" xfId="0" applyNumberFormat="1" applyFill="1" applyBorder="1" applyAlignment="1">
      <alignment horizontal="center" vertical="top"/>
    </xf>
    <xf numFmtId="3" fontId="0" fillId="0" borderId="23" xfId="0" applyNumberFormat="1" applyFill="1" applyBorder="1" applyAlignment="1">
      <alignment horizontal="center" vertical="top"/>
    </xf>
    <xf numFmtId="0" fontId="0" fillId="0" borderId="80" xfId="0" applyNumberFormat="1" applyBorder="1" applyAlignment="1">
      <alignment horizontal="center" vertical="top"/>
    </xf>
    <xf numFmtId="0" fontId="0" fillId="0" borderId="81" xfId="0" applyNumberFormat="1" applyBorder="1" applyAlignment="1">
      <alignment horizontal="center" vertical="top"/>
    </xf>
    <xf numFmtId="49" fontId="1" fillId="0" borderId="55" xfId="0" applyNumberFormat="1" applyFont="1" applyBorder="1" applyAlignment="1">
      <alignment vertical="top"/>
    </xf>
    <xf numFmtId="3" fontId="1" fillId="0" borderId="19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49" fontId="0" fillId="0" borderId="64" xfId="0" applyNumberFormat="1" applyFont="1" applyBorder="1" applyAlignment="1">
      <alignment vertical="top"/>
    </xf>
    <xf numFmtId="49" fontId="0" fillId="0" borderId="82" xfId="0" applyNumberFormat="1" applyFont="1" applyBorder="1" applyAlignment="1">
      <alignment vertical="top" wrapText="1"/>
    </xf>
    <xf numFmtId="0" fontId="0" fillId="0" borderId="57" xfId="0" applyNumberForma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21" xfId="0" applyFont="1" applyBorder="1" applyAlignment="1">
      <alignment horizontal="center" vertical="top"/>
    </xf>
    <xf numFmtId="0" fontId="1" fillId="0" borderId="83" xfId="0" applyFont="1" applyBorder="1" applyAlignment="1">
      <alignment vertical="top"/>
    </xf>
    <xf numFmtId="3" fontId="1" fillId="0" borderId="78" xfId="0" applyNumberFormat="1" applyFont="1" applyBorder="1" applyAlignment="1">
      <alignment vertical="top"/>
    </xf>
    <xf numFmtId="49" fontId="0" fillId="0" borderId="47" xfId="0" applyNumberFormat="1" applyFill="1" applyBorder="1" applyAlignment="1">
      <alignment horizontal="right" vertical="top"/>
    </xf>
    <xf numFmtId="49" fontId="0" fillId="0" borderId="48" xfId="0" applyNumberFormat="1" applyFill="1" applyBorder="1" applyAlignment="1">
      <alignment horizontal="right" vertical="top"/>
    </xf>
    <xf numFmtId="49" fontId="1" fillId="0" borderId="49" xfId="0" applyNumberFormat="1" applyFont="1" applyBorder="1" applyAlignment="1">
      <alignment horizontal="center" vertical="top"/>
    </xf>
    <xf numFmtId="0" fontId="0" fillId="0" borderId="34" xfId="0" applyNumberFormat="1" applyBorder="1" applyAlignment="1">
      <alignment horizontal="center" vertical="top"/>
    </xf>
    <xf numFmtId="3" fontId="0" fillId="0" borderId="3" xfId="0" applyNumberFormat="1" applyFill="1" applyBorder="1" applyAlignment="1">
      <alignment horizontal="center" vertical="top"/>
    </xf>
    <xf numFmtId="49" fontId="0" fillId="0" borderId="54" xfId="0" applyNumberFormat="1" applyFont="1" applyBorder="1" applyAlignment="1">
      <alignment vertical="top"/>
    </xf>
    <xf numFmtId="0" fontId="0" fillId="0" borderId="63" xfId="0" applyBorder="1" applyAlignment="1">
      <alignment vertical="top"/>
    </xf>
    <xf numFmtId="3" fontId="0" fillId="0" borderId="63" xfId="0" applyNumberFormat="1" applyBorder="1" applyAlignment="1">
      <alignment vertical="top"/>
    </xf>
    <xf numFmtId="49" fontId="1" fillId="0" borderId="36" xfId="0" applyNumberFormat="1" applyFont="1" applyBorder="1" applyAlignment="1">
      <alignment vertical="top"/>
    </xf>
    <xf numFmtId="3" fontId="0" fillId="0" borderId="2" xfId="0" applyNumberFormat="1" applyFill="1" applyBorder="1" applyAlignment="1">
      <alignment horizontal="center" vertical="top"/>
    </xf>
    <xf numFmtId="0" fontId="0" fillId="0" borderId="25" xfId="0" applyNumberFormat="1" applyBorder="1" applyAlignment="1">
      <alignment horizontal="center" vertical="top"/>
    </xf>
    <xf numFmtId="169" fontId="0" fillId="0" borderId="42" xfId="0" applyNumberFormat="1" applyBorder="1" applyAlignment="1">
      <alignment vertical="top"/>
    </xf>
    <xf numFmtId="3" fontId="0" fillId="0" borderId="69" xfId="0" applyNumberFormat="1" applyFont="1" applyBorder="1" applyAlignment="1">
      <alignment vertical="top" wrapText="1"/>
    </xf>
    <xf numFmtId="3" fontId="1" fillId="0" borderId="84" xfId="0" applyNumberFormat="1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1" fillId="0" borderId="63" xfId="0" applyFont="1" applyBorder="1" applyAlignment="1">
      <alignment horizontal="center" vertical="top"/>
    </xf>
    <xf numFmtId="0" fontId="1" fillId="0" borderId="63" xfId="0" applyFont="1" applyBorder="1" applyAlignment="1">
      <alignment vertical="top"/>
    </xf>
    <xf numFmtId="3" fontId="1" fillId="0" borderId="63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69" fontId="1" fillId="0" borderId="0" xfId="0" applyNumberFormat="1" applyFont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3" fontId="0" fillId="0" borderId="85" xfId="0" applyNumberFormat="1" applyFill="1" applyBorder="1" applyAlignment="1">
      <alignment horizontal="center" vertical="top"/>
    </xf>
    <xf numFmtId="3" fontId="0" fillId="0" borderId="86" xfId="0" applyNumberFormat="1" applyFill="1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1" fillId="0" borderId="63" xfId="0" applyNumberFormat="1" applyFont="1" applyBorder="1" applyAlignment="1">
      <alignment vertical="top" wrapText="1"/>
    </xf>
    <xf numFmtId="169" fontId="0" fillId="0" borderId="87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49" fontId="0" fillId="0" borderId="36" xfId="0" applyNumberFormat="1" applyFont="1" applyBorder="1" applyAlignment="1">
      <alignment vertical="top"/>
    </xf>
    <xf numFmtId="0" fontId="0" fillId="0" borderId="29" xfId="0" applyNumberFormat="1" applyBorder="1" applyAlignment="1">
      <alignment horizontal="center" vertical="top"/>
    </xf>
    <xf numFmtId="0" fontId="0" fillId="0" borderId="54" xfId="0" applyBorder="1" applyAlignment="1">
      <alignment vertical="top"/>
    </xf>
    <xf numFmtId="0" fontId="0" fillId="0" borderId="88" xfId="0" applyBorder="1" applyAlignment="1">
      <alignment vertical="top"/>
    </xf>
    <xf numFmtId="0" fontId="0" fillId="0" borderId="55" xfId="0" applyBorder="1" applyAlignment="1">
      <alignment vertical="top"/>
    </xf>
    <xf numFmtId="3" fontId="1" fillId="0" borderId="11" xfId="0" applyNumberFormat="1" applyFont="1" applyBorder="1" applyAlignment="1">
      <alignment vertical="top" wrapText="1"/>
    </xf>
    <xf numFmtId="3" fontId="1" fillId="0" borderId="61" xfId="0" applyNumberFormat="1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0" fillId="0" borderId="64" xfId="0" applyBorder="1" applyAlignment="1">
      <alignment vertical="top" wrapText="1"/>
    </xf>
    <xf numFmtId="3" fontId="0" fillId="0" borderId="17" xfId="0" applyNumberFormat="1" applyBorder="1" applyAlignment="1">
      <alignment horizontal="center" vertical="top"/>
    </xf>
    <xf numFmtId="3" fontId="0" fillId="0" borderId="78" xfId="0" applyNumberFormat="1" applyBorder="1" applyAlignment="1">
      <alignment horizontal="center" vertical="top"/>
    </xf>
    <xf numFmtId="3" fontId="0" fillId="0" borderId="62" xfId="0" applyNumberFormat="1" applyBorder="1" applyAlignment="1">
      <alignment horizontal="center" vertical="top"/>
    </xf>
    <xf numFmtId="3" fontId="0" fillId="0" borderId="89" xfId="0" applyNumberFormat="1" applyFont="1" applyBorder="1" applyAlignment="1">
      <alignment horizontal="center" vertical="top"/>
    </xf>
    <xf numFmtId="3" fontId="0" fillId="0" borderId="73" xfId="0" applyNumberFormat="1" applyFont="1" applyBorder="1" applyAlignment="1">
      <alignment horizontal="center" vertical="top"/>
    </xf>
    <xf numFmtId="3" fontId="0" fillId="0" borderId="29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78" xfId="0" applyNumberFormat="1" applyFont="1" applyBorder="1" applyAlignment="1">
      <alignment horizontal="center" vertical="top"/>
    </xf>
    <xf numFmtId="49" fontId="0" fillId="0" borderId="6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="90" zoomScaleNormal="90" workbookViewId="0" topLeftCell="A1">
      <pane xSplit="2" ySplit="5" topLeftCell="C10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12" sqref="A112:B112"/>
    </sheetView>
  </sheetViews>
  <sheetFormatPr defaultColWidth="9.00390625" defaultRowHeight="12.75"/>
  <cols>
    <col min="1" max="1" width="23.375" style="1" customWidth="1"/>
    <col min="2" max="2" width="49.125" style="3" customWidth="1"/>
    <col min="3" max="3" width="12.50390625" style="3" customWidth="1"/>
    <col min="4" max="4" width="11.875" style="3" customWidth="1"/>
    <col min="5" max="5" width="12.125" style="3" customWidth="1"/>
    <col min="6" max="6" width="10.875" style="15" customWidth="1"/>
    <col min="7" max="7" width="10.375" style="15" bestFit="1" customWidth="1"/>
    <col min="8" max="8" width="10.375" style="2" bestFit="1" customWidth="1"/>
    <col min="9" max="9" width="11.50390625" style="2" bestFit="1" customWidth="1"/>
    <col min="10" max="10" width="12.375" style="2" bestFit="1" customWidth="1"/>
    <col min="11" max="11" width="10.375" style="2" bestFit="1" customWidth="1"/>
    <col min="12" max="16384" width="9.375" style="2" customWidth="1"/>
  </cols>
  <sheetData>
    <row r="1" spans="1:11" ht="12.75" customHeight="1">
      <c r="A1" s="28" t="s">
        <v>0</v>
      </c>
      <c r="B1" s="115" t="s">
        <v>1</v>
      </c>
      <c r="C1" s="248" t="s">
        <v>46</v>
      </c>
      <c r="D1" s="249"/>
      <c r="E1" s="250"/>
      <c r="F1" s="242" t="s">
        <v>47</v>
      </c>
      <c r="G1" s="243"/>
      <c r="H1" s="244"/>
      <c r="I1" s="242" t="s">
        <v>48</v>
      </c>
      <c r="J1" s="243"/>
      <c r="K1" s="244"/>
    </row>
    <row r="2" spans="1:11" ht="12.75">
      <c r="A2" s="29" t="s">
        <v>6</v>
      </c>
      <c r="B2" s="116" t="s">
        <v>2</v>
      </c>
      <c r="C2" s="245" t="s">
        <v>17</v>
      </c>
      <c r="D2" s="246"/>
      <c r="E2" s="247"/>
      <c r="F2" s="245" t="s">
        <v>17</v>
      </c>
      <c r="G2" s="246"/>
      <c r="H2" s="247"/>
      <c r="I2" s="245" t="s">
        <v>17</v>
      </c>
      <c r="J2" s="246"/>
      <c r="K2" s="247"/>
    </row>
    <row r="3" spans="1:11" ht="12.75">
      <c r="A3" s="29" t="s">
        <v>7</v>
      </c>
      <c r="B3" s="117"/>
      <c r="C3" s="5" t="s">
        <v>3</v>
      </c>
      <c r="D3" s="6" t="s">
        <v>4</v>
      </c>
      <c r="E3" s="82" t="s">
        <v>41</v>
      </c>
      <c r="F3" s="5" t="s">
        <v>3</v>
      </c>
      <c r="G3" s="6" t="s">
        <v>4</v>
      </c>
      <c r="H3" s="52" t="s">
        <v>41</v>
      </c>
      <c r="I3" s="5" t="s">
        <v>3</v>
      </c>
      <c r="J3" s="6" t="s">
        <v>4</v>
      </c>
      <c r="K3" s="52" t="s">
        <v>41</v>
      </c>
    </row>
    <row r="4" spans="1:11" ht="12.75">
      <c r="A4" s="36" t="s">
        <v>5</v>
      </c>
      <c r="B4" s="118"/>
      <c r="C4" s="36"/>
      <c r="D4" s="4"/>
      <c r="E4" s="83"/>
      <c r="F4" s="7"/>
      <c r="G4" s="8"/>
      <c r="H4" s="54"/>
      <c r="I4" s="7"/>
      <c r="J4" s="8"/>
      <c r="K4" s="54"/>
    </row>
    <row r="5" spans="1:11" s="9" customFormat="1" ht="12.75">
      <c r="A5" s="30" t="s">
        <v>24</v>
      </c>
      <c r="B5" s="119" t="s">
        <v>42</v>
      </c>
      <c r="C5" s="30" t="s">
        <v>43</v>
      </c>
      <c r="D5" s="125" t="s">
        <v>25</v>
      </c>
      <c r="E5" s="126" t="s">
        <v>44</v>
      </c>
      <c r="F5" s="127">
        <v>6</v>
      </c>
      <c r="G5" s="128">
        <v>7</v>
      </c>
      <c r="H5" s="129" t="s">
        <v>45</v>
      </c>
      <c r="I5" s="127">
        <v>9</v>
      </c>
      <c r="J5" s="128">
        <v>10</v>
      </c>
      <c r="K5" s="129" t="s">
        <v>81</v>
      </c>
    </row>
    <row r="6" spans="1:11" ht="12.75">
      <c r="A6" s="50" t="s">
        <v>109</v>
      </c>
      <c r="B6" s="68" t="s">
        <v>97</v>
      </c>
      <c r="C6" s="164">
        <v>586680</v>
      </c>
      <c r="D6" s="163">
        <v>586680</v>
      </c>
      <c r="E6" s="59">
        <f>D6/C6</f>
        <v>1</v>
      </c>
      <c r="F6" s="93" t="s">
        <v>49</v>
      </c>
      <c r="G6" s="94" t="s">
        <v>49</v>
      </c>
      <c r="H6" s="95" t="s">
        <v>49</v>
      </c>
      <c r="I6" s="93" t="s">
        <v>49</v>
      </c>
      <c r="J6" s="94" t="s">
        <v>49</v>
      </c>
      <c r="K6" s="95" t="s">
        <v>49</v>
      </c>
    </row>
    <row r="7" spans="1:11" ht="38.25">
      <c r="A7" s="33" t="s">
        <v>39</v>
      </c>
      <c r="B7" s="110" t="s">
        <v>118</v>
      </c>
      <c r="C7" s="160">
        <f>1650+1306+2254+8700</f>
        <v>13910</v>
      </c>
      <c r="D7" s="161">
        <v>1650</v>
      </c>
      <c r="E7" s="57">
        <f>D7/C7</f>
        <v>0.1186196980589504</v>
      </c>
      <c r="F7" s="17">
        <v>68616</v>
      </c>
      <c r="G7" s="12">
        <v>68616</v>
      </c>
      <c r="H7" s="57">
        <f>G7/F7</f>
        <v>1</v>
      </c>
      <c r="I7" s="130" t="s">
        <v>49</v>
      </c>
      <c r="J7" s="131" t="s">
        <v>49</v>
      </c>
      <c r="K7" s="89" t="s">
        <v>49</v>
      </c>
    </row>
    <row r="8" spans="1:11" ht="12.75">
      <c r="A8" s="34"/>
      <c r="B8" s="69" t="s">
        <v>54</v>
      </c>
      <c r="C8" s="130" t="s">
        <v>49</v>
      </c>
      <c r="D8" s="131" t="s">
        <v>49</v>
      </c>
      <c r="E8" s="89" t="s">
        <v>49</v>
      </c>
      <c r="F8" s="17">
        <v>136608</v>
      </c>
      <c r="G8" s="26">
        <v>0</v>
      </c>
      <c r="H8" s="57">
        <f aca="true" t="shared" si="0" ref="H8:H15">G8/F8</f>
        <v>0</v>
      </c>
      <c r="I8" s="130" t="s">
        <v>49</v>
      </c>
      <c r="J8" s="131" t="s">
        <v>49</v>
      </c>
      <c r="K8" s="89" t="s">
        <v>49</v>
      </c>
    </row>
    <row r="9" spans="1:11" ht="12.75">
      <c r="A9" s="34"/>
      <c r="B9" s="105" t="s">
        <v>36</v>
      </c>
      <c r="C9" s="130" t="s">
        <v>49</v>
      </c>
      <c r="D9" s="131" t="s">
        <v>49</v>
      </c>
      <c r="E9" s="89" t="s">
        <v>49</v>
      </c>
      <c r="F9" s="17">
        <v>848953</v>
      </c>
      <c r="G9" s="26">
        <v>514716</v>
      </c>
      <c r="H9" s="57">
        <f t="shared" si="0"/>
        <v>0.6062950481357625</v>
      </c>
      <c r="I9" s="130" t="s">
        <v>49</v>
      </c>
      <c r="J9" s="131" t="s">
        <v>49</v>
      </c>
      <c r="K9" s="89" t="s">
        <v>49</v>
      </c>
    </row>
    <row r="10" spans="1:11" ht="12.75">
      <c r="A10" s="34"/>
      <c r="B10" s="105" t="s">
        <v>102</v>
      </c>
      <c r="C10" s="130" t="s">
        <v>49</v>
      </c>
      <c r="D10" s="131" t="s">
        <v>49</v>
      </c>
      <c r="E10" s="89" t="s">
        <v>49</v>
      </c>
      <c r="F10" s="17">
        <v>1000</v>
      </c>
      <c r="G10" s="26">
        <v>1000</v>
      </c>
      <c r="H10" s="57">
        <f t="shared" si="0"/>
        <v>1</v>
      </c>
      <c r="I10" s="130" t="s">
        <v>49</v>
      </c>
      <c r="J10" s="131" t="s">
        <v>49</v>
      </c>
      <c r="K10" s="89" t="s">
        <v>49</v>
      </c>
    </row>
    <row r="11" spans="1:11" ht="12.75">
      <c r="A11" s="34"/>
      <c r="B11" s="105" t="s">
        <v>12</v>
      </c>
      <c r="C11" s="160">
        <v>700</v>
      </c>
      <c r="D11" s="161">
        <v>0</v>
      </c>
      <c r="E11" s="57">
        <f>D11/C11</f>
        <v>0</v>
      </c>
      <c r="F11" s="53">
        <v>700</v>
      </c>
      <c r="G11" s="22">
        <v>700</v>
      </c>
      <c r="H11" s="57">
        <f t="shared" si="0"/>
        <v>1</v>
      </c>
      <c r="I11" s="130" t="s">
        <v>49</v>
      </c>
      <c r="J11" s="131" t="s">
        <v>49</v>
      </c>
      <c r="K11" s="89" t="s">
        <v>49</v>
      </c>
    </row>
    <row r="12" spans="1:11" ht="25.5">
      <c r="A12" s="34"/>
      <c r="B12" s="69" t="s">
        <v>20</v>
      </c>
      <c r="C12" s="130" t="s">
        <v>49</v>
      </c>
      <c r="D12" s="131" t="s">
        <v>49</v>
      </c>
      <c r="E12" s="89" t="s">
        <v>49</v>
      </c>
      <c r="F12" s="53">
        <v>1327</v>
      </c>
      <c r="G12" s="22">
        <v>0</v>
      </c>
      <c r="H12" s="57">
        <f t="shared" si="0"/>
        <v>0</v>
      </c>
      <c r="I12" s="130" t="s">
        <v>49</v>
      </c>
      <c r="J12" s="131" t="s">
        <v>49</v>
      </c>
      <c r="K12" s="89" t="s">
        <v>49</v>
      </c>
    </row>
    <row r="13" spans="1:11" ht="25.5">
      <c r="A13" s="34"/>
      <c r="B13" s="69" t="s">
        <v>22</v>
      </c>
      <c r="C13" s="130" t="s">
        <v>49</v>
      </c>
      <c r="D13" s="131" t="s">
        <v>49</v>
      </c>
      <c r="E13" s="89" t="s">
        <v>49</v>
      </c>
      <c r="F13" s="53">
        <v>660</v>
      </c>
      <c r="G13" s="22">
        <v>660</v>
      </c>
      <c r="H13" s="57">
        <f t="shared" si="0"/>
        <v>1</v>
      </c>
      <c r="I13" s="130" t="s">
        <v>49</v>
      </c>
      <c r="J13" s="131" t="s">
        <v>49</v>
      </c>
      <c r="K13" s="89" t="s">
        <v>49</v>
      </c>
    </row>
    <row r="14" spans="1:11" ht="25.5">
      <c r="A14" s="34"/>
      <c r="B14" s="69" t="s">
        <v>31</v>
      </c>
      <c r="C14" s="130" t="s">
        <v>49</v>
      </c>
      <c r="D14" s="131" t="s">
        <v>49</v>
      </c>
      <c r="E14" s="89" t="s">
        <v>49</v>
      </c>
      <c r="F14" s="53">
        <v>526</v>
      </c>
      <c r="G14" s="22">
        <v>526</v>
      </c>
      <c r="H14" s="57">
        <f t="shared" si="0"/>
        <v>1</v>
      </c>
      <c r="I14" s="130" t="s">
        <v>49</v>
      </c>
      <c r="J14" s="131" t="s">
        <v>49</v>
      </c>
      <c r="K14" s="89" t="s">
        <v>49</v>
      </c>
    </row>
    <row r="15" spans="1:11" ht="13.5" thickBot="1">
      <c r="A15" s="180"/>
      <c r="B15" s="181" t="s">
        <v>26</v>
      </c>
      <c r="C15" s="122" t="s">
        <v>49</v>
      </c>
      <c r="D15" s="123" t="s">
        <v>49</v>
      </c>
      <c r="E15" s="124" t="s">
        <v>49</v>
      </c>
      <c r="F15" s="24">
        <v>2100</v>
      </c>
      <c r="G15" s="25">
        <v>2100</v>
      </c>
      <c r="H15" s="121">
        <f t="shared" si="0"/>
        <v>1</v>
      </c>
      <c r="I15" s="122" t="s">
        <v>49</v>
      </c>
      <c r="J15" s="123" t="s">
        <v>49</v>
      </c>
      <c r="K15" s="124" t="s">
        <v>49</v>
      </c>
    </row>
    <row r="16" spans="1:11" ht="13.5" thickTop="1">
      <c r="A16" s="179" t="s">
        <v>23</v>
      </c>
      <c r="B16" s="114"/>
      <c r="C16" s="55">
        <f>SUM(C6:C15)</f>
        <v>601290</v>
      </c>
      <c r="D16" s="56">
        <f>SUM(D6:D15)</f>
        <v>588330</v>
      </c>
      <c r="E16" s="58">
        <f>D16/C16</f>
        <v>0.9784463403682083</v>
      </c>
      <c r="F16" s="55">
        <f>SUM(F6:F15)</f>
        <v>1060490</v>
      </c>
      <c r="G16" s="56">
        <f>SUM(G6:G15)</f>
        <v>588318</v>
      </c>
      <c r="H16" s="58">
        <f>G16/F16</f>
        <v>0.5547605352242831</v>
      </c>
      <c r="I16" s="55">
        <f>SUM(I6:I15)</f>
        <v>0</v>
      </c>
      <c r="J16" s="56">
        <f>SUM(J6:J15)</f>
        <v>0</v>
      </c>
      <c r="K16" s="120" t="s">
        <v>49</v>
      </c>
    </row>
    <row r="17" spans="1:11" ht="12.75">
      <c r="A17" s="136"/>
      <c r="B17" s="137"/>
      <c r="C17" s="138"/>
      <c r="D17" s="138"/>
      <c r="E17" s="139"/>
      <c r="F17" s="138"/>
      <c r="G17" s="138"/>
      <c r="H17" s="139"/>
      <c r="I17" s="138"/>
      <c r="J17" s="138"/>
      <c r="K17" s="140"/>
    </row>
    <row r="18" spans="1:11" ht="12.75">
      <c r="A18" s="141"/>
      <c r="B18" s="104"/>
      <c r="C18" s="142"/>
      <c r="D18" s="142"/>
      <c r="E18" s="143"/>
      <c r="F18" s="142"/>
      <c r="G18" s="142"/>
      <c r="H18" s="143"/>
      <c r="I18" s="142"/>
      <c r="J18" s="142"/>
      <c r="K18" s="144"/>
    </row>
    <row r="19" spans="1:11" ht="12.75">
      <c r="A19" s="132" t="s">
        <v>110</v>
      </c>
      <c r="B19" s="205" t="s">
        <v>76</v>
      </c>
      <c r="C19" s="130" t="s">
        <v>49</v>
      </c>
      <c r="D19" s="131" t="s">
        <v>49</v>
      </c>
      <c r="E19" s="89" t="s">
        <v>49</v>
      </c>
      <c r="F19" s="130" t="s">
        <v>49</v>
      </c>
      <c r="G19" s="131" t="s">
        <v>49</v>
      </c>
      <c r="H19" s="89" t="s">
        <v>49</v>
      </c>
      <c r="I19" s="16">
        <v>2000</v>
      </c>
      <c r="J19" s="11">
        <v>0</v>
      </c>
      <c r="K19" s="62">
        <f aca="true" t="shared" si="1" ref="K19:K25">J19/I19</f>
        <v>0</v>
      </c>
    </row>
    <row r="20" spans="1:11" ht="12.75">
      <c r="A20" s="133" t="s">
        <v>111</v>
      </c>
      <c r="B20" s="105" t="s">
        <v>77</v>
      </c>
      <c r="C20" s="130" t="s">
        <v>49</v>
      </c>
      <c r="D20" s="131" t="s">
        <v>49</v>
      </c>
      <c r="E20" s="89" t="s">
        <v>49</v>
      </c>
      <c r="F20" s="130" t="s">
        <v>49</v>
      </c>
      <c r="G20" s="131" t="s">
        <v>49</v>
      </c>
      <c r="H20" s="89" t="s">
        <v>49</v>
      </c>
      <c r="I20" s="17">
        <v>965</v>
      </c>
      <c r="J20" s="12">
        <v>900</v>
      </c>
      <c r="K20" s="60">
        <f t="shared" si="1"/>
        <v>0.9326424870466321</v>
      </c>
    </row>
    <row r="21" spans="1:11" ht="12.75">
      <c r="A21" s="133"/>
      <c r="B21" s="69" t="s">
        <v>78</v>
      </c>
      <c r="C21" s="130" t="s">
        <v>49</v>
      </c>
      <c r="D21" s="131" t="s">
        <v>49</v>
      </c>
      <c r="E21" s="89" t="s">
        <v>49</v>
      </c>
      <c r="F21" s="130" t="s">
        <v>49</v>
      </c>
      <c r="G21" s="131" t="s">
        <v>49</v>
      </c>
      <c r="H21" s="89" t="s">
        <v>49</v>
      </c>
      <c r="I21" s="17">
        <v>2000</v>
      </c>
      <c r="J21" s="12">
        <v>0</v>
      </c>
      <c r="K21" s="60">
        <f t="shared" si="1"/>
        <v>0</v>
      </c>
    </row>
    <row r="22" spans="1:11" ht="25.5">
      <c r="A22" s="134"/>
      <c r="B22" s="69" t="s">
        <v>79</v>
      </c>
      <c r="C22" s="130" t="s">
        <v>49</v>
      </c>
      <c r="D22" s="131" t="s">
        <v>49</v>
      </c>
      <c r="E22" s="89" t="s">
        <v>49</v>
      </c>
      <c r="F22" s="130" t="s">
        <v>49</v>
      </c>
      <c r="G22" s="131" t="s">
        <v>49</v>
      </c>
      <c r="H22" s="89" t="s">
        <v>49</v>
      </c>
      <c r="I22" s="17">
        <v>500</v>
      </c>
      <c r="J22" s="12">
        <v>0</v>
      </c>
      <c r="K22" s="60">
        <f t="shared" si="1"/>
        <v>0</v>
      </c>
    </row>
    <row r="23" spans="1:11" ht="12.75">
      <c r="A23" s="134"/>
      <c r="B23" s="69" t="s">
        <v>80</v>
      </c>
      <c r="C23" s="130" t="s">
        <v>49</v>
      </c>
      <c r="D23" s="131" t="s">
        <v>49</v>
      </c>
      <c r="E23" s="89" t="s">
        <v>49</v>
      </c>
      <c r="F23" s="130" t="s">
        <v>49</v>
      </c>
      <c r="G23" s="131" t="s">
        <v>49</v>
      </c>
      <c r="H23" s="89" t="s">
        <v>49</v>
      </c>
      <c r="I23" s="17">
        <v>583560</v>
      </c>
      <c r="J23" s="12">
        <v>0</v>
      </c>
      <c r="K23" s="60">
        <f t="shared" si="1"/>
        <v>0</v>
      </c>
    </row>
    <row r="24" spans="1:11" ht="13.5" thickBot="1">
      <c r="A24" s="135"/>
      <c r="B24" s="108" t="s">
        <v>124</v>
      </c>
      <c r="C24" s="122" t="s">
        <v>49</v>
      </c>
      <c r="D24" s="123" t="s">
        <v>49</v>
      </c>
      <c r="E24" s="124" t="s">
        <v>49</v>
      </c>
      <c r="F24" s="122" t="s">
        <v>49</v>
      </c>
      <c r="G24" s="123" t="s">
        <v>49</v>
      </c>
      <c r="H24" s="124" t="s">
        <v>49</v>
      </c>
      <c r="I24" s="200" t="s">
        <v>106</v>
      </c>
      <c r="J24" s="201" t="s">
        <v>107</v>
      </c>
      <c r="K24" s="90">
        <f t="shared" si="1"/>
        <v>0.05773510853003821</v>
      </c>
    </row>
    <row r="25" spans="1:11" ht="13.5" thickTop="1">
      <c r="A25" s="202" t="s">
        <v>23</v>
      </c>
      <c r="B25" s="107"/>
      <c r="C25" s="18">
        <f>SUM(C19:C24)</f>
        <v>0</v>
      </c>
      <c r="D25" s="14">
        <f>SUM(D19:D24)</f>
        <v>0</v>
      </c>
      <c r="E25" s="203" t="s">
        <v>49</v>
      </c>
      <c r="F25" s="18">
        <f>SUM(F19:F24)</f>
        <v>0</v>
      </c>
      <c r="G25" s="14">
        <f>SUM(G19:G24)</f>
        <v>0</v>
      </c>
      <c r="H25" s="203" t="s">
        <v>49</v>
      </c>
      <c r="I25" s="18">
        <f>SUM(I19:I24)</f>
        <v>589025</v>
      </c>
      <c r="J25" s="14">
        <f>SUM(J19:J24)</f>
        <v>900</v>
      </c>
      <c r="K25" s="66">
        <f t="shared" si="1"/>
        <v>0.0015279487288315436</v>
      </c>
    </row>
    <row r="26" spans="1:7" ht="12.75">
      <c r="A26" s="206"/>
      <c r="B26" s="206"/>
      <c r="C26" s="207"/>
      <c r="D26" s="207"/>
      <c r="E26" s="206"/>
      <c r="F26" s="2"/>
      <c r="G26" s="2"/>
    </row>
    <row r="27" spans="1:7" ht="12.75">
      <c r="A27" s="39"/>
      <c r="B27" s="39"/>
      <c r="C27" s="172"/>
      <c r="D27" s="172"/>
      <c r="E27" s="39"/>
      <c r="F27" s="2"/>
      <c r="G27" s="2"/>
    </row>
    <row r="28" spans="1:11" ht="12.75">
      <c r="A28" s="31" t="s">
        <v>10</v>
      </c>
      <c r="B28" s="208" t="s">
        <v>98</v>
      </c>
      <c r="C28" s="164">
        <v>2560</v>
      </c>
      <c r="D28" s="163">
        <v>2560</v>
      </c>
      <c r="E28" s="59">
        <f aca="true" t="shared" si="2" ref="E28:E39">D28/C28</f>
        <v>1</v>
      </c>
      <c r="F28" s="93" t="s">
        <v>49</v>
      </c>
      <c r="G28" s="94" t="s">
        <v>49</v>
      </c>
      <c r="H28" s="95" t="s">
        <v>49</v>
      </c>
      <c r="I28" s="93" t="s">
        <v>49</v>
      </c>
      <c r="J28" s="94" t="s">
        <v>49</v>
      </c>
      <c r="K28" s="95" t="s">
        <v>49</v>
      </c>
    </row>
    <row r="29" spans="1:11" ht="12.75">
      <c r="A29" s="41"/>
      <c r="B29" s="69" t="s">
        <v>18</v>
      </c>
      <c r="C29" s="86" t="s">
        <v>49</v>
      </c>
      <c r="D29" s="87" t="s">
        <v>49</v>
      </c>
      <c r="E29" s="88" t="s">
        <v>49</v>
      </c>
      <c r="F29" s="17">
        <v>1575</v>
      </c>
      <c r="G29" s="12">
        <v>1575</v>
      </c>
      <c r="H29" s="57">
        <f>G29/F29</f>
        <v>1</v>
      </c>
      <c r="I29" s="86" t="s">
        <v>49</v>
      </c>
      <c r="J29" s="87" t="s">
        <v>49</v>
      </c>
      <c r="K29" s="88" t="s">
        <v>49</v>
      </c>
    </row>
    <row r="30" spans="1:11" ht="38.25">
      <c r="A30" s="32"/>
      <c r="B30" s="110" t="s">
        <v>126</v>
      </c>
      <c r="C30" s="160">
        <v>52072</v>
      </c>
      <c r="D30" s="167">
        <v>0</v>
      </c>
      <c r="E30" s="60">
        <f t="shared" si="2"/>
        <v>0</v>
      </c>
      <c r="F30" s="86" t="s">
        <v>49</v>
      </c>
      <c r="G30" s="87" t="s">
        <v>49</v>
      </c>
      <c r="H30" s="88" t="s">
        <v>49</v>
      </c>
      <c r="I30" s="86" t="s">
        <v>49</v>
      </c>
      <c r="J30" s="87" t="s">
        <v>49</v>
      </c>
      <c r="K30" s="88" t="s">
        <v>49</v>
      </c>
    </row>
    <row r="31" spans="1:11" ht="25.5">
      <c r="A31" s="32"/>
      <c r="B31" s="69" t="s">
        <v>92</v>
      </c>
      <c r="C31" s="160">
        <v>1189404</v>
      </c>
      <c r="D31" s="167">
        <v>1189404</v>
      </c>
      <c r="E31" s="60">
        <f t="shared" si="2"/>
        <v>1</v>
      </c>
      <c r="F31" s="86" t="s">
        <v>49</v>
      </c>
      <c r="G31" s="87" t="s">
        <v>49</v>
      </c>
      <c r="H31" s="88" t="s">
        <v>49</v>
      </c>
      <c r="I31" s="86" t="s">
        <v>49</v>
      </c>
      <c r="J31" s="87" t="s">
        <v>49</v>
      </c>
      <c r="K31" s="88" t="s">
        <v>49</v>
      </c>
    </row>
    <row r="32" spans="1:11" ht="25.5">
      <c r="A32" s="32"/>
      <c r="B32" s="69" t="s">
        <v>94</v>
      </c>
      <c r="C32" s="160">
        <v>772000</v>
      </c>
      <c r="D32" s="167">
        <v>0</v>
      </c>
      <c r="E32" s="60">
        <f t="shared" si="2"/>
        <v>0</v>
      </c>
      <c r="F32" s="17">
        <v>852000</v>
      </c>
      <c r="G32" s="26">
        <v>0</v>
      </c>
      <c r="H32" s="60">
        <f>G32/F32</f>
        <v>0</v>
      </c>
      <c r="I32" s="17">
        <v>940400</v>
      </c>
      <c r="J32" s="26">
        <v>0</v>
      </c>
      <c r="K32" s="60">
        <f>J32/I32</f>
        <v>0</v>
      </c>
    </row>
    <row r="33" spans="1:11" ht="12.75">
      <c r="A33" s="32"/>
      <c r="B33" s="105" t="s">
        <v>90</v>
      </c>
      <c r="C33" s="162">
        <v>916980</v>
      </c>
      <c r="D33" s="168">
        <v>0</v>
      </c>
      <c r="E33" s="60">
        <f t="shared" si="2"/>
        <v>0</v>
      </c>
      <c r="F33" s="17">
        <v>902300</v>
      </c>
      <c r="G33" s="26">
        <v>0</v>
      </c>
      <c r="H33" s="60">
        <f>G33/F33</f>
        <v>0</v>
      </c>
      <c r="I33" s="17">
        <v>996130</v>
      </c>
      <c r="J33" s="26">
        <v>0</v>
      </c>
      <c r="K33" s="60">
        <f>J33/I33</f>
        <v>0</v>
      </c>
    </row>
    <row r="34" spans="1:11" ht="12.75">
      <c r="A34" s="32"/>
      <c r="B34" s="69" t="s">
        <v>91</v>
      </c>
      <c r="C34" s="160">
        <v>2102350</v>
      </c>
      <c r="D34" s="167">
        <v>0</v>
      </c>
      <c r="E34" s="60">
        <f t="shared" si="2"/>
        <v>0</v>
      </c>
      <c r="F34" s="17">
        <v>2316400</v>
      </c>
      <c r="G34" s="26">
        <v>0</v>
      </c>
      <c r="H34" s="60">
        <f>G34/F34</f>
        <v>0</v>
      </c>
      <c r="I34" s="17">
        <v>2551840</v>
      </c>
      <c r="J34" s="26">
        <v>0</v>
      </c>
      <c r="K34" s="60">
        <f>J34/I34</f>
        <v>0</v>
      </c>
    </row>
    <row r="35" spans="1:11" ht="12.75">
      <c r="A35" s="32"/>
      <c r="B35" s="69" t="s">
        <v>93</v>
      </c>
      <c r="C35" s="86" t="s">
        <v>49</v>
      </c>
      <c r="D35" s="87" t="s">
        <v>49</v>
      </c>
      <c r="E35" s="88" t="s">
        <v>49</v>
      </c>
      <c r="F35" s="17">
        <v>1809000</v>
      </c>
      <c r="G35" s="26">
        <v>0</v>
      </c>
      <c r="H35" s="60">
        <f>G35/F35</f>
        <v>0</v>
      </c>
      <c r="I35" s="84">
        <v>1911900</v>
      </c>
      <c r="J35" s="85" t="s">
        <v>50</v>
      </c>
      <c r="K35" s="89" t="s">
        <v>49</v>
      </c>
    </row>
    <row r="36" spans="1:11" ht="25.5">
      <c r="A36" s="32"/>
      <c r="B36" s="108" t="s">
        <v>112</v>
      </c>
      <c r="C36" s="86" t="s">
        <v>49</v>
      </c>
      <c r="D36" s="87" t="s">
        <v>49</v>
      </c>
      <c r="E36" s="88" t="s">
        <v>49</v>
      </c>
      <c r="F36" s="130" t="s">
        <v>49</v>
      </c>
      <c r="G36" s="131" t="s">
        <v>49</v>
      </c>
      <c r="H36" s="183" t="s">
        <v>49</v>
      </c>
      <c r="I36" s="84">
        <v>79015</v>
      </c>
      <c r="J36" s="85">
        <v>74653</v>
      </c>
      <c r="K36" s="60">
        <f>J36/I36</f>
        <v>0.9447952920331583</v>
      </c>
    </row>
    <row r="37" spans="1:11" ht="13.5" thickBot="1">
      <c r="A37" s="32"/>
      <c r="B37" s="106" t="s">
        <v>51</v>
      </c>
      <c r="C37" s="86" t="s">
        <v>49</v>
      </c>
      <c r="D37" s="87" t="s">
        <v>49</v>
      </c>
      <c r="E37" s="88" t="s">
        <v>49</v>
      </c>
      <c r="F37" s="86" t="s">
        <v>49</v>
      </c>
      <c r="G37" s="87" t="s">
        <v>49</v>
      </c>
      <c r="H37" s="88" t="s">
        <v>49</v>
      </c>
      <c r="I37" s="24">
        <v>46900</v>
      </c>
      <c r="J37" s="96">
        <v>14700</v>
      </c>
      <c r="K37" s="61">
        <f>J37/I37</f>
        <v>0.31343283582089554</v>
      </c>
    </row>
    <row r="38" spans="1:11" s="19" customFormat="1" ht="13.5" thickTop="1">
      <c r="A38" s="151" t="s">
        <v>23</v>
      </c>
      <c r="B38" s="112"/>
      <c r="C38" s="177">
        <f>SUM(C28:C37)</f>
        <v>5035366</v>
      </c>
      <c r="D38" s="174">
        <f>SUM(D28:D37)</f>
        <v>1191964</v>
      </c>
      <c r="E38" s="66">
        <f t="shared" si="2"/>
        <v>0.23671844310820703</v>
      </c>
      <c r="F38" s="18">
        <f>SUM(F28:F37)</f>
        <v>5881275</v>
      </c>
      <c r="G38" s="14">
        <f>SUM(G28:G37)</f>
        <v>1575</v>
      </c>
      <c r="H38" s="178">
        <f>G38/F38</f>
        <v>0.00026779907418034355</v>
      </c>
      <c r="I38" s="18">
        <f>SUM(I28:I37)</f>
        <v>6526185</v>
      </c>
      <c r="J38" s="14">
        <f>SUM(J28:J37)</f>
        <v>89353</v>
      </c>
      <c r="K38" s="66">
        <f>J38/I38</f>
        <v>0.013691459865143266</v>
      </c>
    </row>
    <row r="39" spans="1:11" s="19" customFormat="1" ht="12.75">
      <c r="A39" s="175" t="s">
        <v>23</v>
      </c>
      <c r="B39" s="145" t="s">
        <v>105</v>
      </c>
      <c r="C39" s="176">
        <f>SUM(C28:C29,C31,C35:C37)</f>
        <v>1191964</v>
      </c>
      <c r="D39" s="146">
        <f>SUM(D28:D29,D31,D35:D37)</f>
        <v>1191964</v>
      </c>
      <c r="E39" s="63">
        <f t="shared" si="2"/>
        <v>1</v>
      </c>
      <c r="F39" s="148">
        <f>SUM(F28:F29,F36:F37)</f>
        <v>1575</v>
      </c>
      <c r="G39" s="149">
        <f>SUM(G28:G29,G36:G37)</f>
        <v>1575</v>
      </c>
      <c r="H39" s="147">
        <f>G39/F39</f>
        <v>1</v>
      </c>
      <c r="I39" s="148">
        <f>SUM(I28:I31,I36:I37)</f>
        <v>125915</v>
      </c>
      <c r="J39" s="149">
        <f>SUM(J28:J31,J36:J37)</f>
        <v>89353</v>
      </c>
      <c r="K39" s="147">
        <f>J39/I39</f>
        <v>0.7096295119723623</v>
      </c>
    </row>
    <row r="40" spans="1:11" s="19" customFormat="1" ht="12.75">
      <c r="A40" s="136"/>
      <c r="B40" s="137"/>
      <c r="C40" s="226"/>
      <c r="D40" s="226"/>
      <c r="E40" s="139"/>
      <c r="F40" s="138"/>
      <c r="G40" s="138"/>
      <c r="H40" s="139"/>
      <c r="I40" s="138"/>
      <c r="J40" s="138"/>
      <c r="K40" s="139"/>
    </row>
    <row r="41" spans="1:11" s="19" customFormat="1" ht="12.75">
      <c r="A41" s="228"/>
      <c r="B41" s="251" t="s">
        <v>125</v>
      </c>
      <c r="C41" s="251"/>
      <c r="D41" s="251"/>
      <c r="E41" s="251"/>
      <c r="F41" s="251"/>
      <c r="G41" s="251"/>
      <c r="H41" s="251"/>
      <c r="I41" s="251"/>
      <c r="J41" s="251"/>
      <c r="K41" s="251"/>
    </row>
    <row r="42" spans="1:11" s="19" customFormat="1" ht="12.75">
      <c r="A42" s="228"/>
      <c r="B42" s="229"/>
      <c r="C42" s="229"/>
      <c r="D42" s="229"/>
      <c r="E42" s="229"/>
      <c r="F42" s="229"/>
      <c r="G42" s="229"/>
      <c r="H42" s="229"/>
      <c r="I42" s="229"/>
      <c r="J42" s="229"/>
      <c r="K42" s="229"/>
    </row>
    <row r="43" spans="1:11" s="23" customFormat="1" ht="12.75">
      <c r="A43" s="50" t="s">
        <v>119</v>
      </c>
      <c r="B43" s="230" t="s">
        <v>95</v>
      </c>
      <c r="C43" s="164">
        <v>35000</v>
      </c>
      <c r="D43" s="165">
        <v>35000</v>
      </c>
      <c r="E43" s="62">
        <f>D43/C43</f>
        <v>1</v>
      </c>
      <c r="F43" s="93" t="s">
        <v>49</v>
      </c>
      <c r="G43" s="94" t="s">
        <v>49</v>
      </c>
      <c r="H43" s="231" t="s">
        <v>49</v>
      </c>
      <c r="I43" s="93" t="s">
        <v>49</v>
      </c>
      <c r="J43" s="94" t="s">
        <v>49</v>
      </c>
      <c r="K43" s="231" t="s">
        <v>49</v>
      </c>
    </row>
    <row r="44" spans="1:11" s="23" customFormat="1" ht="25.5">
      <c r="A44" s="33" t="s">
        <v>120</v>
      </c>
      <c r="B44" s="69" t="s">
        <v>14</v>
      </c>
      <c r="C44" s="182">
        <f>300+500+1200</f>
        <v>2000</v>
      </c>
      <c r="D44" s="167">
        <v>300</v>
      </c>
      <c r="E44" s="60">
        <f>D44/C44</f>
        <v>0.15</v>
      </c>
      <c r="F44" s="17">
        <v>500</v>
      </c>
      <c r="G44" s="12">
        <v>500</v>
      </c>
      <c r="H44" s="60">
        <f>G44/F44</f>
        <v>1</v>
      </c>
      <c r="I44" s="17">
        <v>500</v>
      </c>
      <c r="J44" s="12">
        <v>500</v>
      </c>
      <c r="K44" s="60">
        <f>J44/I44</f>
        <v>1</v>
      </c>
    </row>
    <row r="45" spans="1:11" s="23" customFormat="1" ht="12.75">
      <c r="A45" s="33"/>
      <c r="B45" s="70" t="s">
        <v>38</v>
      </c>
      <c r="C45" s="130" t="s">
        <v>49</v>
      </c>
      <c r="D45" s="131" t="s">
        <v>49</v>
      </c>
      <c r="E45" s="183" t="s">
        <v>49</v>
      </c>
      <c r="F45" s="17">
        <v>500000</v>
      </c>
      <c r="G45" s="12">
        <v>500000</v>
      </c>
      <c r="H45" s="60">
        <f>G45/F45</f>
        <v>1</v>
      </c>
      <c r="I45" s="86" t="s">
        <v>49</v>
      </c>
      <c r="J45" s="87" t="s">
        <v>49</v>
      </c>
      <c r="K45" s="88" t="s">
        <v>49</v>
      </c>
    </row>
    <row r="46" spans="1:11" s="23" customFormat="1" ht="12.75">
      <c r="A46" s="33"/>
      <c r="B46" s="70" t="s">
        <v>52</v>
      </c>
      <c r="C46" s="182">
        <v>1100</v>
      </c>
      <c r="D46" s="167">
        <v>1100</v>
      </c>
      <c r="E46" s="60">
        <f>D46/C46</f>
        <v>1</v>
      </c>
      <c r="F46" s="17">
        <v>1600</v>
      </c>
      <c r="G46" s="12">
        <v>1600</v>
      </c>
      <c r="H46" s="60">
        <f>G46/F46</f>
        <v>1</v>
      </c>
      <c r="I46" s="17">
        <v>2150</v>
      </c>
      <c r="J46" s="12">
        <v>2150</v>
      </c>
      <c r="K46" s="60">
        <f>J46/I46</f>
        <v>1</v>
      </c>
    </row>
    <row r="47" spans="1:11" ht="12.75">
      <c r="A47" s="41"/>
      <c r="B47" s="106" t="s">
        <v>32</v>
      </c>
      <c r="C47" s="184">
        <v>1900</v>
      </c>
      <c r="D47" s="168">
        <v>900</v>
      </c>
      <c r="E47" s="60">
        <f>D47/C47</f>
        <v>0.47368421052631576</v>
      </c>
      <c r="F47" s="17">
        <v>950</v>
      </c>
      <c r="G47" s="12">
        <v>950</v>
      </c>
      <c r="H47" s="60">
        <f>G47/F47</f>
        <v>1</v>
      </c>
      <c r="I47" s="86" t="s">
        <v>49</v>
      </c>
      <c r="J47" s="87" t="s">
        <v>49</v>
      </c>
      <c r="K47" s="88" t="s">
        <v>49</v>
      </c>
    </row>
    <row r="48" spans="1:11" ht="12.75">
      <c r="A48" s="41"/>
      <c r="B48" s="106" t="s">
        <v>15</v>
      </c>
      <c r="C48" s="182">
        <v>1101</v>
      </c>
      <c r="D48" s="167">
        <v>1101</v>
      </c>
      <c r="E48" s="60">
        <f>D48/C48</f>
        <v>1</v>
      </c>
      <c r="F48" s="17">
        <v>1200</v>
      </c>
      <c r="G48" s="12">
        <v>1200</v>
      </c>
      <c r="H48" s="60">
        <f>G48/F48</f>
        <v>1</v>
      </c>
      <c r="I48" s="17">
        <v>1384</v>
      </c>
      <c r="J48" s="12">
        <v>450</v>
      </c>
      <c r="K48" s="60">
        <f>J48/I48</f>
        <v>0.32514450867052025</v>
      </c>
    </row>
    <row r="49" spans="1:11" s="23" customFormat="1" ht="13.5" thickBot="1">
      <c r="A49" s="32"/>
      <c r="B49" s="70" t="s">
        <v>53</v>
      </c>
      <c r="C49" s="209" t="s">
        <v>49</v>
      </c>
      <c r="D49" s="204" t="s">
        <v>49</v>
      </c>
      <c r="E49" s="210" t="s">
        <v>49</v>
      </c>
      <c r="F49" s="209" t="s">
        <v>49</v>
      </c>
      <c r="G49" s="204" t="s">
        <v>49</v>
      </c>
      <c r="H49" s="210" t="s">
        <v>49</v>
      </c>
      <c r="I49" s="21">
        <v>474</v>
      </c>
      <c r="J49" s="20">
        <v>0</v>
      </c>
      <c r="K49" s="211">
        <f>J49/I49</f>
        <v>0</v>
      </c>
    </row>
    <row r="50" spans="1:11" s="23" customFormat="1" ht="13.5" thickTop="1">
      <c r="A50" s="27" t="s">
        <v>23</v>
      </c>
      <c r="B50" s="107"/>
      <c r="C50" s="169">
        <f>SUM(C43:C49)</f>
        <v>41101</v>
      </c>
      <c r="D50" s="170">
        <f>SUM(D43:D49)</f>
        <v>38401</v>
      </c>
      <c r="E50" s="66">
        <f>D50/C50</f>
        <v>0.9343081676844845</v>
      </c>
      <c r="F50" s="18">
        <f>SUM(F43:F49)</f>
        <v>504250</v>
      </c>
      <c r="G50" s="14">
        <f>SUM(G43:G49)</f>
        <v>504250</v>
      </c>
      <c r="H50" s="66">
        <f>G50/F50</f>
        <v>1</v>
      </c>
      <c r="I50" s="18">
        <f>SUM(I43:I49)</f>
        <v>4508</v>
      </c>
      <c r="J50" s="14">
        <f>SUM(J43:J49)</f>
        <v>3100</v>
      </c>
      <c r="K50" s="66">
        <f>J50/I50</f>
        <v>0.6876663708961845</v>
      </c>
    </row>
    <row r="51" spans="1:11" s="23" customFormat="1" ht="12.75">
      <c r="A51" s="239" t="s">
        <v>59</v>
      </c>
      <c r="B51" s="109" t="s">
        <v>60</v>
      </c>
      <c r="C51" s="130" t="s">
        <v>49</v>
      </c>
      <c r="D51" s="131" t="s">
        <v>49</v>
      </c>
      <c r="E51" s="183" t="s">
        <v>49</v>
      </c>
      <c r="F51" s="130" t="s">
        <v>49</v>
      </c>
      <c r="G51" s="131" t="s">
        <v>49</v>
      </c>
      <c r="H51" s="183" t="s">
        <v>49</v>
      </c>
      <c r="I51" s="97">
        <v>2996</v>
      </c>
      <c r="J51" s="98">
        <v>0</v>
      </c>
      <c r="K51" s="79">
        <f aca="true" t="shared" si="3" ref="K51:K59">J51/I51</f>
        <v>0</v>
      </c>
    </row>
    <row r="52" spans="1:11" s="23" customFormat="1" ht="12.75">
      <c r="A52" s="240"/>
      <c r="B52" s="69" t="s">
        <v>61</v>
      </c>
      <c r="C52" s="130" t="s">
        <v>49</v>
      </c>
      <c r="D52" s="131" t="s">
        <v>49</v>
      </c>
      <c r="E52" s="183" t="s">
        <v>49</v>
      </c>
      <c r="F52" s="130" t="s">
        <v>49</v>
      </c>
      <c r="G52" s="131" t="s">
        <v>49</v>
      </c>
      <c r="H52" s="183" t="s">
        <v>49</v>
      </c>
      <c r="I52" s="100">
        <v>2132</v>
      </c>
      <c r="J52" s="101">
        <v>405</v>
      </c>
      <c r="K52" s="99">
        <f t="shared" si="3"/>
        <v>0.1899624765478424</v>
      </c>
    </row>
    <row r="53" spans="1:11" s="23" customFormat="1" ht="13.5" thickBot="1">
      <c r="A53" s="241"/>
      <c r="B53" s="109" t="s">
        <v>62</v>
      </c>
      <c r="C53" s="185" t="s">
        <v>49</v>
      </c>
      <c r="D53" s="186" t="s">
        <v>49</v>
      </c>
      <c r="E53" s="187" t="s">
        <v>49</v>
      </c>
      <c r="F53" s="185" t="s">
        <v>49</v>
      </c>
      <c r="G53" s="186" t="s">
        <v>49</v>
      </c>
      <c r="H53" s="187" t="s">
        <v>49</v>
      </c>
      <c r="I53" s="97">
        <v>6463</v>
      </c>
      <c r="J53" s="102">
        <v>0</v>
      </c>
      <c r="K53" s="79">
        <f t="shared" si="3"/>
        <v>0</v>
      </c>
    </row>
    <row r="54" spans="1:11" s="23" customFormat="1" ht="13.5" thickTop="1">
      <c r="A54" s="35" t="s">
        <v>23</v>
      </c>
      <c r="B54" s="107"/>
      <c r="C54" s="177">
        <f>SUM(C51:C53)</f>
        <v>0</v>
      </c>
      <c r="D54" s="174">
        <f>SUM(D51:D53)</f>
        <v>0</v>
      </c>
      <c r="E54" s="188" t="s">
        <v>49</v>
      </c>
      <c r="F54" s="18">
        <f>SUM(F53)</f>
        <v>0</v>
      </c>
      <c r="G54" s="14">
        <f>SUM(G53)</f>
        <v>0</v>
      </c>
      <c r="H54" s="188" t="s">
        <v>49</v>
      </c>
      <c r="I54" s="18">
        <f>SUM(I51:I53)</f>
        <v>11591</v>
      </c>
      <c r="J54" s="14">
        <f>SUM(J51:J53)</f>
        <v>405</v>
      </c>
      <c r="K54" s="66">
        <f t="shared" si="3"/>
        <v>0.03494090242429471</v>
      </c>
    </row>
    <row r="55" spans="1:11" s="23" customFormat="1" ht="12" customHeight="1">
      <c r="A55" s="33" t="s">
        <v>63</v>
      </c>
      <c r="B55" s="135" t="s">
        <v>64</v>
      </c>
      <c r="C55" s="130" t="s">
        <v>49</v>
      </c>
      <c r="D55" s="131" t="s">
        <v>49</v>
      </c>
      <c r="E55" s="183" t="s">
        <v>49</v>
      </c>
      <c r="F55" s="130" t="s">
        <v>49</v>
      </c>
      <c r="G55" s="131" t="s">
        <v>49</v>
      </c>
      <c r="H55" s="183" t="s">
        <v>49</v>
      </c>
      <c r="I55" s="51">
        <v>4603</v>
      </c>
      <c r="J55" s="64" t="s">
        <v>50</v>
      </c>
      <c r="K55" s="88" t="s">
        <v>49</v>
      </c>
    </row>
    <row r="56" spans="1:11" s="23" customFormat="1" ht="13.5" thickBot="1">
      <c r="A56" s="33" t="s">
        <v>39</v>
      </c>
      <c r="B56" s="111" t="s">
        <v>65</v>
      </c>
      <c r="C56" s="130" t="s">
        <v>49</v>
      </c>
      <c r="D56" s="131" t="s">
        <v>49</v>
      </c>
      <c r="E56" s="183" t="s">
        <v>49</v>
      </c>
      <c r="F56" s="130" t="s">
        <v>49</v>
      </c>
      <c r="G56" s="131" t="s">
        <v>49</v>
      </c>
      <c r="H56" s="183" t="s">
        <v>49</v>
      </c>
      <c r="I56" s="24">
        <v>1050</v>
      </c>
      <c r="J56" s="96">
        <v>1050</v>
      </c>
      <c r="K56" s="61">
        <f t="shared" si="3"/>
        <v>1</v>
      </c>
    </row>
    <row r="57" spans="1:11" s="23" customFormat="1" ht="13.5" thickTop="1">
      <c r="A57" s="35" t="s">
        <v>23</v>
      </c>
      <c r="B57" s="107"/>
      <c r="C57" s="169">
        <f>SUM(C55:C56)</f>
        <v>0</v>
      </c>
      <c r="D57" s="174">
        <f>SUM(D55:D56)</f>
        <v>0</v>
      </c>
      <c r="E57" s="188" t="s">
        <v>49</v>
      </c>
      <c r="F57" s="18">
        <f>SUM(F55:F56)</f>
        <v>0</v>
      </c>
      <c r="G57" s="14">
        <f>SUM(G55:G56)</f>
        <v>0</v>
      </c>
      <c r="H57" s="188" t="s">
        <v>49</v>
      </c>
      <c r="I57" s="18">
        <f>SUM(I55:I56)</f>
        <v>5653</v>
      </c>
      <c r="J57" s="14">
        <f>SUM(J55:J56)</f>
        <v>1050</v>
      </c>
      <c r="K57" s="66">
        <f t="shared" si="3"/>
        <v>0.18574208384928356</v>
      </c>
    </row>
    <row r="58" spans="1:11" s="23" customFormat="1" ht="24.75" customHeight="1" thickBot="1">
      <c r="A58" s="33" t="s">
        <v>66</v>
      </c>
      <c r="B58" s="109" t="s">
        <v>67</v>
      </c>
      <c r="C58" s="130" t="s">
        <v>49</v>
      </c>
      <c r="D58" s="131" t="s">
        <v>49</v>
      </c>
      <c r="E58" s="183" t="s">
        <v>49</v>
      </c>
      <c r="F58" s="130" t="s">
        <v>49</v>
      </c>
      <c r="G58" s="131" t="s">
        <v>49</v>
      </c>
      <c r="H58" s="183" t="s">
        <v>49</v>
      </c>
      <c r="I58" s="51">
        <v>14661</v>
      </c>
      <c r="J58" s="64">
        <v>0</v>
      </c>
      <c r="K58" s="65">
        <f t="shared" si="3"/>
        <v>0</v>
      </c>
    </row>
    <row r="59" spans="1:11" s="23" customFormat="1" ht="13.5" thickTop="1">
      <c r="A59" s="35" t="s">
        <v>23</v>
      </c>
      <c r="B59" s="107"/>
      <c r="C59" s="169">
        <f>SUM(C58)</f>
        <v>0</v>
      </c>
      <c r="D59" s="174">
        <f>SUM(D58)</f>
        <v>0</v>
      </c>
      <c r="E59" s="188" t="s">
        <v>49</v>
      </c>
      <c r="F59" s="18">
        <f>SUM(F58)</f>
        <v>0</v>
      </c>
      <c r="G59" s="14">
        <f>SUM(G58)</f>
        <v>0</v>
      </c>
      <c r="H59" s="188" t="s">
        <v>49</v>
      </c>
      <c r="I59" s="18">
        <f>SUM(I58)</f>
        <v>14661</v>
      </c>
      <c r="J59" s="14">
        <f>SUM(J58)</f>
        <v>0</v>
      </c>
      <c r="K59" s="66">
        <f t="shared" si="3"/>
        <v>0</v>
      </c>
    </row>
    <row r="60" spans="1:11" s="23" customFormat="1" ht="25.5" customHeight="1" thickBot="1">
      <c r="A60" s="33" t="s">
        <v>55</v>
      </c>
      <c r="B60" s="109" t="s">
        <v>56</v>
      </c>
      <c r="C60" s="130" t="s">
        <v>49</v>
      </c>
      <c r="D60" s="131" t="s">
        <v>49</v>
      </c>
      <c r="E60" s="183" t="s">
        <v>49</v>
      </c>
      <c r="F60" s="130" t="s">
        <v>49</v>
      </c>
      <c r="G60" s="131" t="s">
        <v>49</v>
      </c>
      <c r="H60" s="183" t="s">
        <v>49</v>
      </c>
      <c r="I60" s="51">
        <v>13616</v>
      </c>
      <c r="J60" s="64">
        <v>13616</v>
      </c>
      <c r="K60" s="65">
        <f>J60/I60</f>
        <v>1</v>
      </c>
    </row>
    <row r="61" spans="1:11" s="23" customFormat="1" ht="13.5" thickTop="1">
      <c r="A61" s="35" t="s">
        <v>23</v>
      </c>
      <c r="B61" s="107"/>
      <c r="C61" s="169">
        <f>SUM(C60)</f>
        <v>0</v>
      </c>
      <c r="D61" s="174">
        <f>SUM(D60)</f>
        <v>0</v>
      </c>
      <c r="E61" s="188" t="s">
        <v>49</v>
      </c>
      <c r="F61" s="18">
        <f>SUM(F60)</f>
        <v>0</v>
      </c>
      <c r="G61" s="14">
        <f>SUM(G60)</f>
        <v>0</v>
      </c>
      <c r="H61" s="188" t="s">
        <v>49</v>
      </c>
      <c r="I61" s="18">
        <f>SUM(I60)</f>
        <v>13616</v>
      </c>
      <c r="J61" s="14">
        <f>SUM(J60)</f>
        <v>13616</v>
      </c>
      <c r="K61" s="66">
        <f>J61/I61</f>
        <v>1</v>
      </c>
    </row>
    <row r="62" spans="1:11" ht="26.25" customHeight="1" thickBot="1">
      <c r="A62" s="33" t="s">
        <v>57</v>
      </c>
      <c r="B62" s="109" t="s">
        <v>58</v>
      </c>
      <c r="C62" s="130" t="s">
        <v>49</v>
      </c>
      <c r="D62" s="131" t="s">
        <v>49</v>
      </c>
      <c r="E62" s="183" t="s">
        <v>49</v>
      </c>
      <c r="F62" s="17">
        <v>33000</v>
      </c>
      <c r="G62" s="12">
        <v>0</v>
      </c>
      <c r="H62" s="67">
        <f>G62/F62</f>
        <v>0</v>
      </c>
      <c r="I62" s="51">
        <v>16130</v>
      </c>
      <c r="J62" s="64">
        <v>0</v>
      </c>
      <c r="K62" s="65">
        <f aca="true" t="shared" si="4" ref="K62:K71">J62/I62</f>
        <v>0</v>
      </c>
    </row>
    <row r="63" spans="1:11" ht="13.5" thickTop="1">
      <c r="A63" s="35" t="s">
        <v>23</v>
      </c>
      <c r="B63" s="107"/>
      <c r="C63" s="169">
        <f>SUM(C62)</f>
        <v>0</v>
      </c>
      <c r="D63" s="174">
        <f>SUM(D62)</f>
        <v>0</v>
      </c>
      <c r="E63" s="188" t="s">
        <v>49</v>
      </c>
      <c r="F63" s="18">
        <f>SUM(F62)</f>
        <v>33000</v>
      </c>
      <c r="G63" s="14">
        <f>SUM(G62)</f>
        <v>0</v>
      </c>
      <c r="H63" s="188" t="s">
        <v>49</v>
      </c>
      <c r="I63" s="18">
        <f>SUM(I62)</f>
        <v>16130</v>
      </c>
      <c r="J63" s="14">
        <f>SUM(J62)</f>
        <v>0</v>
      </c>
      <c r="K63" s="66">
        <f t="shared" si="4"/>
        <v>0</v>
      </c>
    </row>
    <row r="64" spans="1:11" ht="24" customHeight="1" thickBot="1">
      <c r="A64" s="33" t="s">
        <v>8</v>
      </c>
      <c r="B64" s="109" t="s">
        <v>9</v>
      </c>
      <c r="C64" s="212">
        <v>1920</v>
      </c>
      <c r="D64" s="166">
        <v>400</v>
      </c>
      <c r="E64" s="67">
        <f>D64/C64</f>
        <v>0.20833333333333334</v>
      </c>
      <c r="F64" s="21">
        <v>1961</v>
      </c>
      <c r="G64" s="20">
        <v>400</v>
      </c>
      <c r="H64" s="67">
        <f>G64/F64</f>
        <v>0.2039775624681285</v>
      </c>
      <c r="I64" s="130" t="s">
        <v>49</v>
      </c>
      <c r="J64" s="131" t="s">
        <v>49</v>
      </c>
      <c r="K64" s="183" t="s">
        <v>49</v>
      </c>
    </row>
    <row r="65" spans="1:11" ht="13.5" thickTop="1">
      <c r="A65" s="46" t="s">
        <v>23</v>
      </c>
      <c r="B65" s="112"/>
      <c r="C65" s="235">
        <f>SUM(C64)</f>
        <v>1920</v>
      </c>
      <c r="D65" s="169">
        <f>SUM(D64)</f>
        <v>400</v>
      </c>
      <c r="E65" s="66">
        <f>D65/C65</f>
        <v>0.20833333333333334</v>
      </c>
      <c r="F65" s="18">
        <f>SUM(F64)</f>
        <v>1961</v>
      </c>
      <c r="G65" s="14">
        <f>SUM(G64)</f>
        <v>400</v>
      </c>
      <c r="H65" s="66">
        <f>G65/F65</f>
        <v>0.2039775624681285</v>
      </c>
      <c r="I65" s="169">
        <f>SUM(I64)</f>
        <v>0</v>
      </c>
      <c r="J65" s="174">
        <f>SUM(J64)</f>
        <v>0</v>
      </c>
      <c r="K65" s="188" t="s">
        <v>49</v>
      </c>
    </row>
    <row r="66" spans="1:11" ht="13.5" thickBot="1">
      <c r="A66" s="50" t="s">
        <v>68</v>
      </c>
      <c r="B66" s="113" t="s">
        <v>69</v>
      </c>
      <c r="C66" s="86" t="s">
        <v>49</v>
      </c>
      <c r="D66" s="87" t="s">
        <v>49</v>
      </c>
      <c r="E66" s="88" t="s">
        <v>49</v>
      </c>
      <c r="F66" s="86" t="s">
        <v>49</v>
      </c>
      <c r="G66" s="87" t="s">
        <v>49</v>
      </c>
      <c r="H66" s="88" t="s">
        <v>49</v>
      </c>
      <c r="I66" s="51">
        <v>750</v>
      </c>
      <c r="J66" s="103">
        <v>0</v>
      </c>
      <c r="K66" s="67">
        <f t="shared" si="4"/>
        <v>0</v>
      </c>
    </row>
    <row r="67" spans="1:11" ht="13.5" thickTop="1">
      <c r="A67" s="35" t="s">
        <v>23</v>
      </c>
      <c r="B67" s="107"/>
      <c r="C67" s="169">
        <f>SUM(C66)</f>
        <v>0</v>
      </c>
      <c r="D67" s="174">
        <f>SUM(D66)</f>
        <v>0</v>
      </c>
      <c r="E67" s="188" t="s">
        <v>49</v>
      </c>
      <c r="F67" s="18">
        <f>SUM(F66)</f>
        <v>0</v>
      </c>
      <c r="G67" s="14">
        <f>SUM(G66)</f>
        <v>0</v>
      </c>
      <c r="H67" s="188" t="s">
        <v>49</v>
      </c>
      <c r="I67" s="18">
        <f>SUM(I66)</f>
        <v>750</v>
      </c>
      <c r="J67" s="14">
        <f>SUM(J66)</f>
        <v>0</v>
      </c>
      <c r="K67" s="63">
        <f t="shared" si="4"/>
        <v>0</v>
      </c>
    </row>
    <row r="68" spans="1:11" ht="25.5" customHeight="1" thickBot="1">
      <c r="A68" s="50" t="s">
        <v>70</v>
      </c>
      <c r="B68" s="113" t="s">
        <v>71</v>
      </c>
      <c r="C68" s="130" t="s">
        <v>49</v>
      </c>
      <c r="D68" s="131" t="s">
        <v>49</v>
      </c>
      <c r="E68" s="183" t="s">
        <v>49</v>
      </c>
      <c r="F68" s="130" t="s">
        <v>49</v>
      </c>
      <c r="G68" s="131" t="s">
        <v>49</v>
      </c>
      <c r="H68" s="183" t="s">
        <v>49</v>
      </c>
      <c r="I68" s="51">
        <v>375</v>
      </c>
      <c r="J68" s="103">
        <v>0</v>
      </c>
      <c r="K68" s="67">
        <f t="shared" si="4"/>
        <v>0</v>
      </c>
    </row>
    <row r="69" spans="1:11" ht="13.5" thickTop="1">
      <c r="A69" s="35" t="s">
        <v>23</v>
      </c>
      <c r="B69" s="107"/>
      <c r="C69" s="169">
        <f>SUM(C68)</f>
        <v>0</v>
      </c>
      <c r="D69" s="174">
        <f>SUM(D68)</f>
        <v>0</v>
      </c>
      <c r="E69" s="188" t="s">
        <v>49</v>
      </c>
      <c r="F69" s="18">
        <f>SUM(F68)</f>
        <v>0</v>
      </c>
      <c r="G69" s="14">
        <f>SUM(G68)</f>
        <v>0</v>
      </c>
      <c r="H69" s="188" t="s">
        <v>49</v>
      </c>
      <c r="I69" s="18">
        <f>SUM(I68)</f>
        <v>375</v>
      </c>
      <c r="J69" s="14">
        <f>SUM(J68)</f>
        <v>0</v>
      </c>
      <c r="K69" s="63">
        <f t="shared" si="4"/>
        <v>0</v>
      </c>
    </row>
    <row r="70" spans="1:11" ht="24.75" customHeight="1" thickBot="1">
      <c r="A70" s="50" t="s">
        <v>72</v>
      </c>
      <c r="B70" s="113" t="s">
        <v>73</v>
      </c>
      <c r="C70" s="130" t="s">
        <v>49</v>
      </c>
      <c r="D70" s="131" t="s">
        <v>49</v>
      </c>
      <c r="E70" s="183" t="s">
        <v>49</v>
      </c>
      <c r="F70" s="130" t="s">
        <v>49</v>
      </c>
      <c r="G70" s="131" t="s">
        <v>49</v>
      </c>
      <c r="H70" s="183" t="s">
        <v>49</v>
      </c>
      <c r="I70" s="51">
        <v>7000</v>
      </c>
      <c r="J70" s="103">
        <v>7000</v>
      </c>
      <c r="K70" s="67">
        <f t="shared" si="4"/>
        <v>1</v>
      </c>
    </row>
    <row r="71" spans="1:11" ht="13.5" thickTop="1">
      <c r="A71" s="35" t="s">
        <v>23</v>
      </c>
      <c r="B71" s="107"/>
      <c r="C71" s="169">
        <f>SUM(C70)</f>
        <v>0</v>
      </c>
      <c r="D71" s="174">
        <f>SUM(D70)</f>
        <v>0</v>
      </c>
      <c r="E71" s="188" t="s">
        <v>49</v>
      </c>
      <c r="F71" s="18">
        <f>SUM(F70)</f>
        <v>0</v>
      </c>
      <c r="G71" s="14">
        <f>SUM(G70)</f>
        <v>0</v>
      </c>
      <c r="H71" s="188" t="s">
        <v>49</v>
      </c>
      <c r="I71" s="18">
        <f>SUM(I70)</f>
        <v>7000</v>
      </c>
      <c r="J71" s="14">
        <f>SUM(J70)</f>
        <v>7000</v>
      </c>
      <c r="K71" s="63">
        <f t="shared" si="4"/>
        <v>1</v>
      </c>
    </row>
    <row r="72" spans="1:11" ht="12" customHeight="1">
      <c r="A72" s="50" t="s">
        <v>113</v>
      </c>
      <c r="B72" s="205" t="s">
        <v>74</v>
      </c>
      <c r="C72" s="130" t="s">
        <v>49</v>
      </c>
      <c r="D72" s="131" t="s">
        <v>49</v>
      </c>
      <c r="E72" s="183" t="s">
        <v>49</v>
      </c>
      <c r="F72" s="130" t="s">
        <v>49</v>
      </c>
      <c r="G72" s="131" t="s">
        <v>49</v>
      </c>
      <c r="H72" s="183" t="s">
        <v>49</v>
      </c>
      <c r="I72" s="51">
        <v>960</v>
      </c>
      <c r="J72" s="64" t="s">
        <v>50</v>
      </c>
      <c r="K72" s="88" t="s">
        <v>49</v>
      </c>
    </row>
    <row r="73" spans="1:11" ht="13.5" thickBot="1">
      <c r="A73" s="33" t="s">
        <v>87</v>
      </c>
      <c r="B73" s="111" t="s">
        <v>75</v>
      </c>
      <c r="C73" s="130" t="s">
        <v>49</v>
      </c>
      <c r="D73" s="131" t="s">
        <v>49</v>
      </c>
      <c r="E73" s="183" t="s">
        <v>49</v>
      </c>
      <c r="F73" s="130" t="s">
        <v>49</v>
      </c>
      <c r="G73" s="131" t="s">
        <v>49</v>
      </c>
      <c r="H73" s="183" t="s">
        <v>49</v>
      </c>
      <c r="I73" s="24">
        <v>3000</v>
      </c>
      <c r="J73" s="25">
        <v>2200</v>
      </c>
      <c r="K73" s="61">
        <f>J73/I73</f>
        <v>0.7333333333333333</v>
      </c>
    </row>
    <row r="74" spans="1:11" ht="13.5" thickTop="1">
      <c r="A74" s="35" t="s">
        <v>23</v>
      </c>
      <c r="B74" s="114"/>
      <c r="C74" s="169">
        <f>SUM(C72:C73)</f>
        <v>0</v>
      </c>
      <c r="D74" s="174">
        <f>SUM(D72:D73)</f>
        <v>0</v>
      </c>
      <c r="E74" s="188" t="s">
        <v>49</v>
      </c>
      <c r="F74" s="18">
        <f>SUM(F72:F73)</f>
        <v>0</v>
      </c>
      <c r="G74" s="14">
        <f>SUM(G72:G73)</f>
        <v>0</v>
      </c>
      <c r="H74" s="188" t="s">
        <v>49</v>
      </c>
      <c r="I74" s="55">
        <f>SUM(I72:I73)</f>
        <v>3960</v>
      </c>
      <c r="J74" s="56">
        <f>SUM(J72:J73)</f>
        <v>2200</v>
      </c>
      <c r="K74" s="63">
        <f>J74/I74</f>
        <v>0.5555555555555556</v>
      </c>
    </row>
    <row r="75" spans="1:10" ht="12.75">
      <c r="A75" s="47"/>
      <c r="B75" s="42"/>
      <c r="C75" s="171"/>
      <c r="D75" s="171"/>
      <c r="E75" s="2"/>
      <c r="F75" s="43"/>
      <c r="G75" s="43"/>
      <c r="I75" s="43"/>
      <c r="J75" s="43"/>
    </row>
    <row r="76" spans="1:10" ht="12.75">
      <c r="A76" s="47"/>
      <c r="B76" s="42"/>
      <c r="C76" s="171"/>
      <c r="D76" s="171"/>
      <c r="E76" s="2"/>
      <c r="F76" s="43"/>
      <c r="G76" s="43"/>
      <c r="I76" s="43"/>
      <c r="J76" s="43"/>
    </row>
    <row r="77" spans="1:10" ht="12.75">
      <c r="A77" s="47"/>
      <c r="B77" s="42"/>
      <c r="C77" s="171"/>
      <c r="D77" s="171"/>
      <c r="E77" s="2"/>
      <c r="F77" s="43"/>
      <c r="G77" s="43"/>
      <c r="I77" s="43"/>
      <c r="J77" s="43"/>
    </row>
    <row r="78" spans="1:10" ht="12.75">
      <c r="A78" s="47"/>
      <c r="B78" s="42"/>
      <c r="C78" s="171"/>
      <c r="D78" s="171"/>
      <c r="E78" s="2"/>
      <c r="F78" s="43"/>
      <c r="G78" s="43"/>
      <c r="I78" s="43"/>
      <c r="J78" s="43"/>
    </row>
    <row r="79" spans="1:10" ht="12.75">
      <c r="A79" s="47"/>
      <c r="B79" s="42"/>
      <c r="C79" s="171"/>
      <c r="D79" s="171"/>
      <c r="E79" s="2"/>
      <c r="F79" s="43"/>
      <c r="G79" s="43"/>
      <c r="I79" s="43"/>
      <c r="J79" s="43"/>
    </row>
    <row r="80" spans="1:10" ht="12.75">
      <c r="A80" s="47"/>
      <c r="B80" s="42"/>
      <c r="C80" s="171"/>
      <c r="D80" s="171"/>
      <c r="E80" s="2"/>
      <c r="F80" s="43"/>
      <c r="G80" s="43"/>
      <c r="I80" s="43"/>
      <c r="J80" s="43"/>
    </row>
    <row r="81" spans="1:10" ht="12.75">
      <c r="A81" s="47"/>
      <c r="B81" s="42"/>
      <c r="C81" s="171"/>
      <c r="D81" s="171"/>
      <c r="E81" s="2"/>
      <c r="F81" s="43"/>
      <c r="G81" s="43"/>
      <c r="I81" s="43"/>
      <c r="J81" s="43"/>
    </row>
    <row r="82" spans="1:10" ht="12.75">
      <c r="A82" s="47"/>
      <c r="B82" s="42"/>
      <c r="C82" s="171"/>
      <c r="D82" s="171"/>
      <c r="E82" s="2"/>
      <c r="F82" s="43"/>
      <c r="G82" s="43"/>
      <c r="I82" s="43"/>
      <c r="J82" s="43"/>
    </row>
    <row r="83" spans="1:11" ht="13.5" customHeight="1">
      <c r="A83" s="50" t="s">
        <v>121</v>
      </c>
      <c r="B83" s="68" t="s">
        <v>40</v>
      </c>
      <c r="C83" s="164">
        <f>7000+3864+9913+6400+29824+2450+35437+16450+18900</f>
        <v>130238</v>
      </c>
      <c r="D83" s="165">
        <f>19650+16450+18900</f>
        <v>55000</v>
      </c>
      <c r="E83" s="62">
        <f aca="true" t="shared" si="5" ref="E83:E93">D83/C83</f>
        <v>0.42230378230623933</v>
      </c>
      <c r="F83" s="16">
        <v>140973</v>
      </c>
      <c r="G83" s="11">
        <v>73625</v>
      </c>
      <c r="H83" s="62">
        <f aca="true" t="shared" si="6" ref="H83:H118">G83/F83</f>
        <v>0.5222631284004738</v>
      </c>
      <c r="I83" s="16">
        <v>72420</v>
      </c>
      <c r="J83" s="11">
        <v>56000</v>
      </c>
      <c r="K83" s="62">
        <f>J83/I83</f>
        <v>0.7732670533001933</v>
      </c>
    </row>
    <row r="84" spans="1:11" ht="12.75">
      <c r="A84" s="41" t="s">
        <v>122</v>
      </c>
      <c r="B84" s="69" t="s">
        <v>60</v>
      </c>
      <c r="C84" s="160">
        <f>15000+7500+1277</f>
        <v>23777</v>
      </c>
      <c r="D84" s="167">
        <v>1277</v>
      </c>
      <c r="E84" s="60">
        <f t="shared" si="5"/>
        <v>0.05370736425957858</v>
      </c>
      <c r="F84" s="17">
        <v>7653</v>
      </c>
      <c r="G84" s="12">
        <v>0</v>
      </c>
      <c r="H84" s="60">
        <f t="shared" si="6"/>
        <v>0</v>
      </c>
      <c r="I84" s="17">
        <v>447</v>
      </c>
      <c r="J84" s="12">
        <v>440</v>
      </c>
      <c r="K84" s="60">
        <f>J84/I84</f>
        <v>0.9843400447427293</v>
      </c>
    </row>
    <row r="85" spans="1:11" ht="12.75">
      <c r="A85" s="37"/>
      <c r="B85" s="69" t="s">
        <v>82</v>
      </c>
      <c r="C85" s="160">
        <f>34000+2280</f>
        <v>36280</v>
      </c>
      <c r="D85" s="167">
        <v>2280</v>
      </c>
      <c r="E85" s="60">
        <f t="shared" si="5"/>
        <v>0.06284454244762955</v>
      </c>
      <c r="F85" s="17">
        <v>53709</v>
      </c>
      <c r="G85" s="12">
        <v>15322</v>
      </c>
      <c r="H85" s="60">
        <f t="shared" si="6"/>
        <v>0.28527807257629073</v>
      </c>
      <c r="I85" s="17">
        <v>28225</v>
      </c>
      <c r="J85" s="12">
        <v>1414</v>
      </c>
      <c r="K85" s="60">
        <f>J85/I85</f>
        <v>0.050097431355181576</v>
      </c>
    </row>
    <row r="86" spans="1:11" ht="12.75">
      <c r="A86" s="37"/>
      <c r="B86" s="69" t="s">
        <v>96</v>
      </c>
      <c r="C86" s="160">
        <f>1000+500+900+2320+12500</f>
        <v>17220</v>
      </c>
      <c r="D86" s="167">
        <f>500+900+0+6730</f>
        <v>8130</v>
      </c>
      <c r="E86" s="60">
        <f t="shared" si="5"/>
        <v>0.4721254355400697</v>
      </c>
      <c r="F86" s="130" t="s">
        <v>49</v>
      </c>
      <c r="G86" s="131" t="s">
        <v>49</v>
      </c>
      <c r="H86" s="183" t="s">
        <v>49</v>
      </c>
      <c r="I86" s="130" t="s">
        <v>49</v>
      </c>
      <c r="J86" s="131" t="s">
        <v>49</v>
      </c>
      <c r="K86" s="183" t="s">
        <v>49</v>
      </c>
    </row>
    <row r="87" spans="1:11" ht="12.75">
      <c r="A87" s="37"/>
      <c r="B87" s="69" t="s">
        <v>100</v>
      </c>
      <c r="C87" s="160">
        <v>44175</v>
      </c>
      <c r="D87" s="167">
        <v>0</v>
      </c>
      <c r="E87" s="60">
        <f t="shared" si="5"/>
        <v>0</v>
      </c>
      <c r="F87" s="130" t="s">
        <v>49</v>
      </c>
      <c r="G87" s="131" t="s">
        <v>49</v>
      </c>
      <c r="H87" s="183" t="s">
        <v>49</v>
      </c>
      <c r="I87" s="130" t="s">
        <v>49</v>
      </c>
      <c r="J87" s="131" t="s">
        <v>49</v>
      </c>
      <c r="K87" s="183" t="s">
        <v>49</v>
      </c>
    </row>
    <row r="88" spans="1:11" ht="12.75">
      <c r="A88" s="37"/>
      <c r="B88" s="69" t="s">
        <v>101</v>
      </c>
      <c r="C88" s="160">
        <v>5350</v>
      </c>
      <c r="D88" s="167">
        <v>4986</v>
      </c>
      <c r="E88" s="60">
        <f t="shared" si="5"/>
        <v>0.9319626168224299</v>
      </c>
      <c r="F88" s="130" t="s">
        <v>49</v>
      </c>
      <c r="G88" s="131" t="s">
        <v>49</v>
      </c>
      <c r="H88" s="183" t="s">
        <v>49</v>
      </c>
      <c r="I88" s="130" t="s">
        <v>49</v>
      </c>
      <c r="J88" s="131" t="s">
        <v>49</v>
      </c>
      <c r="K88" s="183" t="s">
        <v>49</v>
      </c>
    </row>
    <row r="89" spans="1:11" ht="12.75">
      <c r="A89" s="37"/>
      <c r="B89" s="105" t="s">
        <v>99</v>
      </c>
      <c r="C89" s="160">
        <v>750</v>
      </c>
      <c r="D89" s="167">
        <v>0</v>
      </c>
      <c r="E89" s="60">
        <f t="shared" si="5"/>
        <v>0</v>
      </c>
      <c r="F89" s="130" t="s">
        <v>49</v>
      </c>
      <c r="G89" s="131" t="s">
        <v>49</v>
      </c>
      <c r="H89" s="183" t="s">
        <v>49</v>
      </c>
      <c r="I89" s="130" t="s">
        <v>49</v>
      </c>
      <c r="J89" s="131" t="s">
        <v>49</v>
      </c>
      <c r="K89" s="183" t="s">
        <v>49</v>
      </c>
    </row>
    <row r="90" spans="1:11" ht="12.75">
      <c r="A90" s="37"/>
      <c r="B90" s="69" t="s">
        <v>103</v>
      </c>
      <c r="C90" s="160">
        <v>1704</v>
      </c>
      <c r="D90" s="167">
        <v>0</v>
      </c>
      <c r="E90" s="60">
        <f t="shared" si="5"/>
        <v>0</v>
      </c>
      <c r="F90" s="130" t="s">
        <v>49</v>
      </c>
      <c r="G90" s="131" t="s">
        <v>49</v>
      </c>
      <c r="H90" s="183" t="s">
        <v>49</v>
      </c>
      <c r="I90" s="130" t="s">
        <v>49</v>
      </c>
      <c r="J90" s="131" t="s">
        <v>49</v>
      </c>
      <c r="K90" s="183" t="s">
        <v>49</v>
      </c>
    </row>
    <row r="91" spans="1:11" ht="12.75">
      <c r="A91" s="37"/>
      <c r="B91" s="105" t="s">
        <v>104</v>
      </c>
      <c r="C91" s="160">
        <v>386</v>
      </c>
      <c r="D91" s="167">
        <v>386</v>
      </c>
      <c r="E91" s="60">
        <f t="shared" si="5"/>
        <v>1</v>
      </c>
      <c r="F91" s="130" t="s">
        <v>49</v>
      </c>
      <c r="G91" s="131" t="s">
        <v>49</v>
      </c>
      <c r="H91" s="183" t="s">
        <v>49</v>
      </c>
      <c r="I91" s="130" t="s">
        <v>49</v>
      </c>
      <c r="J91" s="131" t="s">
        <v>49</v>
      </c>
      <c r="K91" s="183" t="s">
        <v>49</v>
      </c>
    </row>
    <row r="92" spans="1:11" ht="12.75">
      <c r="A92" s="32"/>
      <c r="B92" s="69" t="s">
        <v>11</v>
      </c>
      <c r="C92" s="160">
        <v>1521</v>
      </c>
      <c r="D92" s="167">
        <v>1521</v>
      </c>
      <c r="E92" s="60">
        <f t="shared" si="5"/>
        <v>1</v>
      </c>
      <c r="F92" s="17">
        <v>2880</v>
      </c>
      <c r="G92" s="12">
        <v>2880</v>
      </c>
      <c r="H92" s="60">
        <f t="shared" si="6"/>
        <v>1</v>
      </c>
      <c r="I92" s="130" t="s">
        <v>49</v>
      </c>
      <c r="J92" s="131" t="s">
        <v>49</v>
      </c>
      <c r="K92" s="183" t="s">
        <v>49</v>
      </c>
    </row>
    <row r="93" spans="1:11" ht="12.75">
      <c r="A93" s="32"/>
      <c r="B93" s="69" t="s">
        <v>13</v>
      </c>
      <c r="C93" s="160">
        <v>1085</v>
      </c>
      <c r="D93" s="167">
        <v>1081</v>
      </c>
      <c r="E93" s="60">
        <f t="shared" si="5"/>
        <v>0.9963133640552996</v>
      </c>
      <c r="F93" s="17">
        <v>1200</v>
      </c>
      <c r="G93" s="12">
        <v>1200</v>
      </c>
      <c r="H93" s="60">
        <f t="shared" si="6"/>
        <v>1</v>
      </c>
      <c r="I93" s="130" t="s">
        <v>49</v>
      </c>
      <c r="J93" s="131" t="s">
        <v>49</v>
      </c>
      <c r="K93" s="183" t="s">
        <v>49</v>
      </c>
    </row>
    <row r="94" spans="1:11" ht="25.5" customHeight="1">
      <c r="A94" s="32"/>
      <c r="B94" s="69" t="s">
        <v>19</v>
      </c>
      <c r="C94" s="222" t="s">
        <v>49</v>
      </c>
      <c r="D94" s="131" t="s">
        <v>49</v>
      </c>
      <c r="E94" s="183" t="s">
        <v>49</v>
      </c>
      <c r="F94" s="17">
        <v>3291</v>
      </c>
      <c r="G94" s="12">
        <v>0</v>
      </c>
      <c r="H94" s="60">
        <f>G94/F94</f>
        <v>0</v>
      </c>
      <c r="I94" s="130" t="s">
        <v>49</v>
      </c>
      <c r="J94" s="131" t="s">
        <v>49</v>
      </c>
      <c r="K94" s="183" t="s">
        <v>49</v>
      </c>
    </row>
    <row r="95" spans="1:11" ht="12.75">
      <c r="A95" s="32"/>
      <c r="B95" s="69" t="s">
        <v>67</v>
      </c>
      <c r="C95" s="222" t="s">
        <v>49</v>
      </c>
      <c r="D95" s="131" t="s">
        <v>49</v>
      </c>
      <c r="E95" s="183" t="s">
        <v>49</v>
      </c>
      <c r="F95" s="130" t="s">
        <v>49</v>
      </c>
      <c r="G95" s="131" t="s">
        <v>49</v>
      </c>
      <c r="H95" s="183" t="s">
        <v>49</v>
      </c>
      <c r="I95" s="17">
        <v>6640</v>
      </c>
      <c r="J95" s="12">
        <v>6640</v>
      </c>
      <c r="K95" s="60">
        <f>J95/I95</f>
        <v>1</v>
      </c>
    </row>
    <row r="96" spans="1:11" ht="12.75">
      <c r="A96" s="32"/>
      <c r="B96" s="69" t="s">
        <v>83</v>
      </c>
      <c r="C96" s="222" t="s">
        <v>49</v>
      </c>
      <c r="D96" s="131" t="s">
        <v>49</v>
      </c>
      <c r="E96" s="183" t="s">
        <v>49</v>
      </c>
      <c r="F96" s="130" t="s">
        <v>49</v>
      </c>
      <c r="G96" s="131" t="s">
        <v>49</v>
      </c>
      <c r="H96" s="183" t="s">
        <v>49</v>
      </c>
      <c r="I96" s="17">
        <v>3000</v>
      </c>
      <c r="J96" s="12">
        <v>3000</v>
      </c>
      <c r="K96" s="60">
        <f>J96/I96</f>
        <v>1</v>
      </c>
    </row>
    <row r="97" spans="1:11" ht="13.5" thickBot="1">
      <c r="A97" s="192"/>
      <c r="B97" s="193" t="s">
        <v>84</v>
      </c>
      <c r="C97" s="223" t="s">
        <v>49</v>
      </c>
      <c r="D97" s="123" t="s">
        <v>49</v>
      </c>
      <c r="E97" s="194" t="s">
        <v>49</v>
      </c>
      <c r="F97" s="122" t="s">
        <v>49</v>
      </c>
      <c r="G97" s="123" t="s">
        <v>49</v>
      </c>
      <c r="H97" s="194" t="s">
        <v>49</v>
      </c>
      <c r="I97" s="91">
        <v>5000</v>
      </c>
      <c r="J97" s="92">
        <v>5000</v>
      </c>
      <c r="K97" s="90">
        <f>J97/I97</f>
        <v>1</v>
      </c>
    </row>
    <row r="98" spans="1:11" ht="13.5" thickTop="1">
      <c r="A98" s="179" t="s">
        <v>23</v>
      </c>
      <c r="B98" s="189"/>
      <c r="C98" s="190">
        <f>SUM(C83:C97)</f>
        <v>262486</v>
      </c>
      <c r="D98" s="191">
        <f>SUM(D83:D97)</f>
        <v>74661</v>
      </c>
      <c r="E98" s="63">
        <f>D98/C98</f>
        <v>0.28443802717097294</v>
      </c>
      <c r="F98" s="55">
        <f>SUM(F83:F97)</f>
        <v>209706</v>
      </c>
      <c r="G98" s="56">
        <f>SUM(G83:G97)</f>
        <v>93027</v>
      </c>
      <c r="H98" s="63">
        <f t="shared" si="6"/>
        <v>0.44360676375497127</v>
      </c>
      <c r="I98" s="55">
        <f>SUM(I83:I97)</f>
        <v>115732</v>
      </c>
      <c r="J98" s="56">
        <f>SUM(J83:J97)</f>
        <v>72494</v>
      </c>
      <c r="K98" s="63">
        <f>J98/I98</f>
        <v>0.6263954653855459</v>
      </c>
    </row>
    <row r="99" spans="1:11" s="23" customFormat="1" ht="26.25" customHeight="1" thickBot="1">
      <c r="A99" s="50" t="s">
        <v>37</v>
      </c>
      <c r="B99" s="71" t="s">
        <v>33</v>
      </c>
      <c r="C99" s="222" t="s">
        <v>49</v>
      </c>
      <c r="D99" s="131" t="s">
        <v>49</v>
      </c>
      <c r="E99" s="183" t="s">
        <v>49</v>
      </c>
      <c r="F99" s="72">
        <v>1780</v>
      </c>
      <c r="G99" s="48">
        <v>1780</v>
      </c>
      <c r="H99" s="78">
        <f t="shared" si="6"/>
        <v>1</v>
      </c>
      <c r="I99" s="130" t="s">
        <v>49</v>
      </c>
      <c r="J99" s="131" t="s">
        <v>49</v>
      </c>
      <c r="K99" s="183" t="s">
        <v>49</v>
      </c>
    </row>
    <row r="100" spans="1:11" s="23" customFormat="1" ht="13.5" thickTop="1">
      <c r="A100" s="27" t="s">
        <v>23</v>
      </c>
      <c r="B100" s="107"/>
      <c r="C100" s="169">
        <f>SUM(C99)</f>
        <v>0</v>
      </c>
      <c r="D100" s="174">
        <f>SUM(D99)</f>
        <v>0</v>
      </c>
      <c r="E100" s="188" t="s">
        <v>49</v>
      </c>
      <c r="F100" s="18">
        <f>SUM(F99)</f>
        <v>1780</v>
      </c>
      <c r="G100" s="14">
        <f>SUM(G99)</f>
        <v>1780</v>
      </c>
      <c r="H100" s="63">
        <f t="shared" si="6"/>
        <v>1</v>
      </c>
      <c r="I100" s="169">
        <f>SUM(I99)</f>
        <v>0</v>
      </c>
      <c r="J100" s="174">
        <f>SUM(J99)</f>
        <v>0</v>
      </c>
      <c r="K100" s="188" t="s">
        <v>49</v>
      </c>
    </row>
    <row r="101" spans="1:11" s="19" customFormat="1" ht="26.25" customHeight="1" thickBot="1">
      <c r="A101" s="33" t="s">
        <v>16</v>
      </c>
      <c r="B101" s="109" t="s">
        <v>21</v>
      </c>
      <c r="C101" s="222" t="s">
        <v>49</v>
      </c>
      <c r="D101" s="131" t="s">
        <v>49</v>
      </c>
      <c r="E101" s="183" t="s">
        <v>49</v>
      </c>
      <c r="F101" s="21">
        <v>527</v>
      </c>
      <c r="G101" s="20">
        <v>527</v>
      </c>
      <c r="H101" s="78">
        <f t="shared" si="6"/>
        <v>1</v>
      </c>
      <c r="I101" s="130" t="s">
        <v>49</v>
      </c>
      <c r="J101" s="131" t="s">
        <v>49</v>
      </c>
      <c r="K101" s="183" t="s">
        <v>49</v>
      </c>
    </row>
    <row r="102" spans="1:11" ht="13.5" thickTop="1">
      <c r="A102" s="27" t="s">
        <v>23</v>
      </c>
      <c r="B102" s="107"/>
      <c r="C102" s="169">
        <f>SUM(C101)</f>
        <v>0</v>
      </c>
      <c r="D102" s="174">
        <f>SUM(D101)</f>
        <v>0</v>
      </c>
      <c r="E102" s="188" t="s">
        <v>49</v>
      </c>
      <c r="F102" s="40">
        <f>SUM(F101)</f>
        <v>527</v>
      </c>
      <c r="G102" s="13">
        <f>SUM(G101)</f>
        <v>527</v>
      </c>
      <c r="H102" s="63">
        <f t="shared" si="6"/>
        <v>1</v>
      </c>
      <c r="I102" s="169">
        <f>SUM(I101)</f>
        <v>0</v>
      </c>
      <c r="J102" s="174">
        <f>SUM(J101)</f>
        <v>0</v>
      </c>
      <c r="K102" s="188" t="s">
        <v>49</v>
      </c>
    </row>
    <row r="103" spans="1:11" ht="12.75">
      <c r="A103" s="33" t="s">
        <v>114</v>
      </c>
      <c r="B103" s="109" t="s">
        <v>34</v>
      </c>
      <c r="C103" s="222" t="s">
        <v>49</v>
      </c>
      <c r="D103" s="131" t="s">
        <v>49</v>
      </c>
      <c r="E103" s="183" t="s">
        <v>49</v>
      </c>
      <c r="F103" s="73">
        <v>225450</v>
      </c>
      <c r="G103" s="44">
        <v>190727</v>
      </c>
      <c r="H103" s="79">
        <f t="shared" si="6"/>
        <v>0.845983588378798</v>
      </c>
      <c r="I103" s="130" t="s">
        <v>49</v>
      </c>
      <c r="J103" s="131" t="s">
        <v>49</v>
      </c>
      <c r="K103" s="183" t="s">
        <v>49</v>
      </c>
    </row>
    <row r="104" spans="1:11" ht="13.5" thickBot="1">
      <c r="A104" s="150" t="s">
        <v>115</v>
      </c>
      <c r="B104" s="111" t="s">
        <v>35</v>
      </c>
      <c r="C104" s="222" t="s">
        <v>49</v>
      </c>
      <c r="D104" s="131" t="s">
        <v>49</v>
      </c>
      <c r="E104" s="183" t="s">
        <v>49</v>
      </c>
      <c r="F104" s="74">
        <v>14000</v>
      </c>
      <c r="G104" s="49">
        <v>14000</v>
      </c>
      <c r="H104" s="80">
        <f t="shared" si="6"/>
        <v>1</v>
      </c>
      <c r="I104" s="130" t="s">
        <v>49</v>
      </c>
      <c r="J104" s="131" t="s">
        <v>49</v>
      </c>
      <c r="K104" s="183" t="s">
        <v>49</v>
      </c>
    </row>
    <row r="105" spans="1:11" ht="13.5" thickTop="1">
      <c r="A105" s="151" t="s">
        <v>23</v>
      </c>
      <c r="B105" s="112"/>
      <c r="C105" s="169">
        <f>SUM(C104)</f>
        <v>0</v>
      </c>
      <c r="D105" s="174">
        <f>SUM(D104)</f>
        <v>0</v>
      </c>
      <c r="E105" s="188" t="s">
        <v>49</v>
      </c>
      <c r="F105" s="40">
        <f>SUM(F103:F104)</f>
        <v>239450</v>
      </c>
      <c r="G105" s="13">
        <f>SUM(G103:G104)</f>
        <v>204727</v>
      </c>
      <c r="H105" s="66">
        <f t="shared" si="6"/>
        <v>0.8549885153476717</v>
      </c>
      <c r="I105" s="169">
        <f>SUM(I104)</f>
        <v>0</v>
      </c>
      <c r="J105" s="174">
        <f>SUM(J104)</f>
        <v>0</v>
      </c>
      <c r="K105" s="188" t="s">
        <v>49</v>
      </c>
    </row>
    <row r="106" spans="1:11" ht="26.25" thickBot="1">
      <c r="A106" s="155" t="s">
        <v>85</v>
      </c>
      <c r="B106" s="71" t="s">
        <v>86</v>
      </c>
      <c r="C106" s="222" t="s">
        <v>49</v>
      </c>
      <c r="D106" s="131" t="s">
        <v>49</v>
      </c>
      <c r="E106" s="183" t="s">
        <v>49</v>
      </c>
      <c r="F106" s="86" t="s">
        <v>49</v>
      </c>
      <c r="G106" s="87" t="s">
        <v>49</v>
      </c>
      <c r="H106" s="88" t="s">
        <v>49</v>
      </c>
      <c r="I106" s="156">
        <v>1000</v>
      </c>
      <c r="J106" s="157">
        <v>0</v>
      </c>
      <c r="K106" s="78">
        <f aca="true" t="shared" si="7" ref="K106:K112">J106/I106</f>
        <v>0</v>
      </c>
    </row>
    <row r="107" spans="1:11" ht="13.5" thickTop="1">
      <c r="A107" s="27" t="s">
        <v>23</v>
      </c>
      <c r="B107" s="107"/>
      <c r="C107" s="169">
        <f>SUM(C106)</f>
        <v>0</v>
      </c>
      <c r="D107" s="174">
        <f>SUM(D106)</f>
        <v>0</v>
      </c>
      <c r="E107" s="188" t="s">
        <v>49</v>
      </c>
      <c r="F107" s="169">
        <f>SUM(F106)</f>
        <v>0</v>
      </c>
      <c r="G107" s="174">
        <f>SUM(G106)</f>
        <v>0</v>
      </c>
      <c r="H107" s="188" t="s">
        <v>49</v>
      </c>
      <c r="I107" s="40">
        <f>SUM(I106)</f>
        <v>1000</v>
      </c>
      <c r="J107" s="13">
        <f>SUM(J106)</f>
        <v>0</v>
      </c>
      <c r="K107" s="66">
        <f t="shared" si="7"/>
        <v>0</v>
      </c>
    </row>
    <row r="108" spans="1:11" s="158" customFormat="1" ht="12.75">
      <c r="A108" s="31" t="s">
        <v>116</v>
      </c>
      <c r="B108" s="113" t="s">
        <v>89</v>
      </c>
      <c r="C108" s="222" t="s">
        <v>49</v>
      </c>
      <c r="D108" s="131" t="s">
        <v>49</v>
      </c>
      <c r="E108" s="183" t="s">
        <v>49</v>
      </c>
      <c r="F108" s="130" t="s">
        <v>49</v>
      </c>
      <c r="G108" s="131" t="s">
        <v>49</v>
      </c>
      <c r="H108" s="183" t="s">
        <v>49</v>
      </c>
      <c r="I108" s="97">
        <f>10445+132</f>
        <v>10577</v>
      </c>
      <c r="J108" s="98">
        <f>10445+132</f>
        <v>10577</v>
      </c>
      <c r="K108" s="79">
        <f t="shared" si="7"/>
        <v>1</v>
      </c>
    </row>
    <row r="109" spans="1:11" s="158" customFormat="1" ht="13.5" thickBot="1">
      <c r="A109" s="41" t="s">
        <v>117</v>
      </c>
      <c r="B109" s="105" t="s">
        <v>88</v>
      </c>
      <c r="C109" s="222" t="s">
        <v>49</v>
      </c>
      <c r="D109" s="131" t="s">
        <v>49</v>
      </c>
      <c r="E109" s="183" t="s">
        <v>49</v>
      </c>
      <c r="F109" s="130" t="s">
        <v>49</v>
      </c>
      <c r="G109" s="131" t="s">
        <v>49</v>
      </c>
      <c r="H109" s="183" t="s">
        <v>49</v>
      </c>
      <c r="I109" s="100">
        <v>606</v>
      </c>
      <c r="J109" s="101">
        <v>606</v>
      </c>
      <c r="K109" s="99">
        <f t="shared" si="7"/>
        <v>1</v>
      </c>
    </row>
    <row r="110" spans="1:11" s="158" customFormat="1" ht="14.25" thickBot="1" thickTop="1">
      <c r="A110" s="35" t="s">
        <v>23</v>
      </c>
      <c r="B110" s="159"/>
      <c r="C110" s="169">
        <f>SUM(C109)</f>
        <v>0</v>
      </c>
      <c r="D110" s="213">
        <f>SUM(D109)</f>
        <v>0</v>
      </c>
      <c r="E110" s="188" t="s">
        <v>49</v>
      </c>
      <c r="F110" s="169">
        <f>SUM(F109)</f>
        <v>0</v>
      </c>
      <c r="G110" s="213">
        <f>SUM(G109)</f>
        <v>0</v>
      </c>
      <c r="H110" s="188" t="s">
        <v>49</v>
      </c>
      <c r="I110" s="18">
        <f>SUM(I108:I109)</f>
        <v>11183</v>
      </c>
      <c r="J110" s="14">
        <f>SUM(J108:J109)</f>
        <v>11183</v>
      </c>
      <c r="K110" s="66">
        <f t="shared" si="7"/>
        <v>1</v>
      </c>
    </row>
    <row r="111" spans="1:11" s="19" customFormat="1" ht="13.5" thickTop="1">
      <c r="A111" s="197" t="s">
        <v>27</v>
      </c>
      <c r="B111" s="198"/>
      <c r="C111" s="153">
        <f>SUM(C16,C25,C38,C50,C54,C57,C59,C61,C63,C65,C67,C69,C71,C74,C98,C100,C102,C105,C107,C110)</f>
        <v>5942163</v>
      </c>
      <c r="D111" s="154">
        <f>SUM(D16,D25,D38,D50,D54,D57,D59,D61,D63,D65,D67,D69,D71,D74,D98,D100,D102,D105,D107,D110)</f>
        <v>1893756</v>
      </c>
      <c r="E111" s="152">
        <f>D111/C111</f>
        <v>0.3186980902408769</v>
      </c>
      <c r="F111" s="153">
        <f>SUM(F16,F25,F38,F50,F54,F57,F59,F61,F63,F65,F67,F69,F71,F74,F98,F100,F102,F105,F107,F110)</f>
        <v>7932439</v>
      </c>
      <c r="G111" s="154">
        <f>SUM(G16,G25,G38,G50,G54,G57,G59,G61,G63,G65,G67,G69,G71,G74,G98,G100,G102,G105,G107,G110)</f>
        <v>1394604</v>
      </c>
      <c r="H111" s="152">
        <f t="shared" si="6"/>
        <v>0.17581023944842186</v>
      </c>
      <c r="I111" s="153">
        <f>SUM(I16,I25,I38,I50,I54,I57,I59,I61,I63,I65,I67,I69,I71,I74,I98,I100,I102,I105,I107,I110)</f>
        <v>7321369</v>
      </c>
      <c r="J111" s="154">
        <f>SUM(J16,J25,J38,J50,J54,J57,J59,J61,J63,J65,J67,J69,J71,J74,J98,J100,J102,J105,J107,J110)</f>
        <v>201301</v>
      </c>
      <c r="K111" s="152">
        <f t="shared" si="7"/>
        <v>0.02749499444707677</v>
      </c>
    </row>
    <row r="112" spans="1:11" s="19" customFormat="1" ht="12.75">
      <c r="A112" s="237" t="s">
        <v>108</v>
      </c>
      <c r="B112" s="238"/>
      <c r="C112" s="199">
        <f>SUM(C16,C25,C39,C50,C54,C57,C59,C61,C63,C65,C67,C69,C71,C74,C98,C100,C102,C105,C107,C110)</f>
        <v>2098761</v>
      </c>
      <c r="D112" s="236">
        <f>SUM(D16,D25,D39,D50,D54,D57,D59,D61,D63,D65,D67,D69,D71,D74,D98,D100,D102,D105,D107,D110)</f>
        <v>1893756</v>
      </c>
      <c r="E112" s="147">
        <f>D112/C112</f>
        <v>0.9023209407836338</v>
      </c>
      <c r="F112" s="199">
        <f>SUM(F16,F25,F39,F50,F54,F57,F59,F61,F63,F65,F67,F69,F71,F74,F98,F100,F102,F105,F107,F110)</f>
        <v>2052739</v>
      </c>
      <c r="G112" s="236">
        <f>SUM(G16,G25,G39,G50,G54,G57,G59,G61,G63,G65,G67,G69,G71,G74,G98,G100,G102,G105,G107,G110)</f>
        <v>1394604</v>
      </c>
      <c r="H112" s="147">
        <f t="shared" si="6"/>
        <v>0.6793869069569974</v>
      </c>
      <c r="I112" s="199">
        <f>SUM(I16,I25,I39,I50,I54,I57,I59,I61,I63,I65,I67,I69,I71,I74,I98,I100,I102,I105,I107,I110)</f>
        <v>921099</v>
      </c>
      <c r="J112" s="236">
        <f>SUM(J16,J25,J39,J50,J54,J57,J59,J61,J63,J65,J67,J69,J71,J74,J98,J100,J102,J105,J107,J110)</f>
        <v>201301</v>
      </c>
      <c r="K112" s="147">
        <f t="shared" si="7"/>
        <v>0.21854436928060936</v>
      </c>
    </row>
    <row r="113" spans="1:11" s="19" customFormat="1" ht="12.75">
      <c r="A113" s="215"/>
      <c r="B113" s="216"/>
      <c r="C113" s="217"/>
      <c r="D113" s="217"/>
      <c r="E113" s="139"/>
      <c r="F113" s="217"/>
      <c r="G113" s="217"/>
      <c r="H113" s="139"/>
      <c r="I113" s="217"/>
      <c r="J113" s="217"/>
      <c r="K113" s="139"/>
    </row>
    <row r="114" spans="1:11" s="19" customFormat="1" ht="12.75">
      <c r="A114" s="218"/>
      <c r="B114" s="195"/>
      <c r="C114" s="196"/>
      <c r="D114" s="196"/>
      <c r="E114" s="219"/>
      <c r="F114" s="196"/>
      <c r="G114" s="196"/>
      <c r="H114" s="219"/>
      <c r="I114" s="196"/>
      <c r="J114" s="196"/>
      <c r="K114" s="219"/>
    </row>
    <row r="115" spans="1:11" s="19" customFormat="1" ht="12.75">
      <c r="A115" s="220"/>
      <c r="B115" s="221"/>
      <c r="C115" s="190"/>
      <c r="D115" s="190"/>
      <c r="E115" s="143"/>
      <c r="F115" s="190"/>
      <c r="G115" s="190"/>
      <c r="H115" s="143"/>
      <c r="I115" s="190"/>
      <c r="J115" s="190"/>
      <c r="K115" s="143"/>
    </row>
    <row r="116" spans="1:11" ht="12.75">
      <c r="A116" s="214" t="s">
        <v>28</v>
      </c>
      <c r="B116" s="232" t="s">
        <v>29</v>
      </c>
      <c r="C116" s="75">
        <f>SUM(C16,C25,C38,C50,C54,C57,C59,C61,C63,C65,C67,C69,C71,C74)</f>
        <v>5679677</v>
      </c>
      <c r="D116" s="10">
        <f>SUM(D16,D25,D38,D50,D54,D57,D59,D61,D63,D65,D67,D69,D71,D74)</f>
        <v>1819095</v>
      </c>
      <c r="E116" s="81">
        <f>D116/C116</f>
        <v>0.3202814174115887</v>
      </c>
      <c r="F116" s="75">
        <f>SUM(F16,F25,F38,F50,F54,F57,F59,F61,F63,F65,F67,F69,F71,F74)</f>
        <v>7480976</v>
      </c>
      <c r="G116" s="10">
        <f>SUM(G16,G25,G38,G50,G54,G57,G59,G61,G63,G65,G67,G69,G71,G74)</f>
        <v>1094543</v>
      </c>
      <c r="H116" s="81">
        <f t="shared" si="6"/>
        <v>0.1463101873338452</v>
      </c>
      <c r="I116" s="75">
        <f>SUM(I16,I25,I38,I50,I54,I57,I59,I61,I63,I65,I67,I69,I71,I74)</f>
        <v>7193454</v>
      </c>
      <c r="J116" s="10">
        <f>SUM(J16,J25,J38,J50,J54,J57,J59,J61,J63,J65,J67,J69,J71,J74)</f>
        <v>117624</v>
      </c>
      <c r="K116" s="81">
        <f>J116/I116</f>
        <v>0.0163515329353604</v>
      </c>
    </row>
    <row r="117" spans="1:11" ht="12.75">
      <c r="A117" s="37"/>
      <c r="B117" s="233" t="s">
        <v>123</v>
      </c>
      <c r="C117" s="76">
        <f>SUM(C16,C25,C39,C50,C54,C57,C59,C61,C63,C65,C67,C69,C71,C74)</f>
        <v>1836275</v>
      </c>
      <c r="D117" s="45">
        <f>SUM(D16,D25,D39,D50,D54,D57,D59,D61,D63,D65,D67,D69,D71,D74)</f>
        <v>1819095</v>
      </c>
      <c r="E117" s="227">
        <f>D117/C117</f>
        <v>0.990644102871302</v>
      </c>
      <c r="F117" s="76">
        <f>SUM(F16,F25,F39,F50,F54,F57,F59,F61,F63,F65,F67,F69,F71,F74)</f>
        <v>1601276</v>
      </c>
      <c r="G117" s="45">
        <f>SUM(G16,G25,G39,G50,G54,G57,G59,G61,G63,G65,G67,G69,G71,G74)</f>
        <v>1094543</v>
      </c>
      <c r="H117" s="227">
        <f t="shared" si="6"/>
        <v>0.6835442484618517</v>
      </c>
      <c r="I117" s="76">
        <f>SUM(I16,I25,I39,I50,I54,I57,I59,I61,I63,I65,I67,I69,I71,I74)</f>
        <v>793184</v>
      </c>
      <c r="J117" s="45">
        <f>SUM(J16,J25,J39,J50,J54,J57,J59,J61,J63,J65,J67,J69,J71,J74)</f>
        <v>117624</v>
      </c>
      <c r="K117" s="227">
        <f>J117/I117</f>
        <v>0.14829346028159923</v>
      </c>
    </row>
    <row r="118" spans="1:11" ht="12.75">
      <c r="A118" s="38"/>
      <c r="B118" s="234" t="s">
        <v>30</v>
      </c>
      <c r="C118" s="224">
        <f>SUM(C98,C100,C102,C105,C107,C110)</f>
        <v>262486</v>
      </c>
      <c r="D118" s="225">
        <f>SUM(D98,D100,D102,D105,D107,D110)</f>
        <v>74661</v>
      </c>
      <c r="E118" s="77">
        <f>D118/C118</f>
        <v>0.28443802717097294</v>
      </c>
      <c r="F118" s="224">
        <f>SUM(F98,F100,F102,F105,F107,F110)</f>
        <v>451463</v>
      </c>
      <c r="G118" s="225">
        <f>SUM(G98,G100,G102,G105,G107,G110)</f>
        <v>300061</v>
      </c>
      <c r="H118" s="77">
        <f t="shared" si="6"/>
        <v>0.6646413991844293</v>
      </c>
      <c r="I118" s="224">
        <f>SUM(I98,I100,I102,I105,I107,I110)</f>
        <v>127915</v>
      </c>
      <c r="J118" s="225">
        <f>SUM(J98,J100,J102,J105,J107,J110)</f>
        <v>83677</v>
      </c>
      <c r="K118" s="77">
        <f>J118/I118</f>
        <v>0.6541609662666614</v>
      </c>
    </row>
    <row r="119" spans="1:5" ht="12.75">
      <c r="A119" s="2"/>
      <c r="B119" s="2"/>
      <c r="C119" s="15"/>
      <c r="D119" s="15"/>
      <c r="E119" s="2"/>
    </row>
    <row r="120" spans="1:11" ht="12.75">
      <c r="A120" s="2"/>
      <c r="B120" s="2"/>
      <c r="C120" s="15"/>
      <c r="D120" s="15"/>
      <c r="E120" s="15"/>
      <c r="H120" s="15"/>
      <c r="I120" s="15"/>
      <c r="J120" s="15"/>
      <c r="K120" s="15"/>
    </row>
    <row r="121" spans="1:11" ht="12.75">
      <c r="A121" s="2"/>
      <c r="B121" s="2"/>
      <c r="C121" s="15"/>
      <c r="D121" s="15"/>
      <c r="E121" s="15"/>
      <c r="H121" s="15"/>
      <c r="I121" s="15"/>
      <c r="J121" s="15"/>
      <c r="K121" s="15"/>
    </row>
    <row r="122" spans="1:5" ht="12.75">
      <c r="A122" s="2"/>
      <c r="B122" s="2"/>
      <c r="C122" s="15"/>
      <c r="D122" s="15"/>
      <c r="E122" s="2"/>
    </row>
    <row r="123" spans="1:5" ht="12.75">
      <c r="A123" s="2"/>
      <c r="B123" s="2"/>
      <c r="C123" s="15"/>
      <c r="D123" s="15"/>
      <c r="E123" s="2"/>
    </row>
    <row r="124" spans="1:5" ht="12.75">
      <c r="A124" s="2"/>
      <c r="B124" s="2"/>
      <c r="C124" s="15"/>
      <c r="D124" s="15"/>
      <c r="E124" s="2"/>
    </row>
    <row r="125" spans="1:5" ht="12.75">
      <c r="A125" s="2"/>
      <c r="B125" s="2"/>
      <c r="C125" s="15"/>
      <c r="D125" s="15"/>
      <c r="E125" s="2"/>
    </row>
    <row r="126" spans="1:5" ht="12.75">
      <c r="A126" s="2"/>
      <c r="B126" s="2"/>
      <c r="C126" s="15"/>
      <c r="D126" s="15"/>
      <c r="E126" s="2"/>
    </row>
    <row r="127" spans="1:5" ht="12.75">
      <c r="A127" s="2"/>
      <c r="B127" s="2"/>
      <c r="C127" s="15"/>
      <c r="D127" s="15"/>
      <c r="E127" s="2"/>
    </row>
    <row r="128" spans="1:5" ht="12.75">
      <c r="A128" s="2"/>
      <c r="B128" s="2"/>
      <c r="C128" s="15"/>
      <c r="D128" s="15"/>
      <c r="E128" s="2"/>
    </row>
    <row r="129" spans="1:5" ht="12.75">
      <c r="A129" s="2"/>
      <c r="B129" s="2"/>
      <c r="C129" s="15"/>
      <c r="D129" s="15"/>
      <c r="E129" s="2"/>
    </row>
    <row r="130" spans="1:5" ht="12.75">
      <c r="A130" s="2"/>
      <c r="B130" s="2"/>
      <c r="C130" s="15"/>
      <c r="D130" s="15"/>
      <c r="E130" s="2"/>
    </row>
    <row r="131" spans="1:5" ht="12.75">
      <c r="A131" s="2"/>
      <c r="B131" s="2"/>
      <c r="C131" s="15"/>
      <c r="D131" s="15"/>
      <c r="E131" s="2"/>
    </row>
    <row r="132" spans="1:5" ht="12.75">
      <c r="A132" s="2"/>
      <c r="B132" s="2"/>
      <c r="C132" s="15"/>
      <c r="D132" s="15"/>
      <c r="E132" s="2"/>
    </row>
    <row r="133" spans="1:5" ht="12.75">
      <c r="A133" s="2"/>
      <c r="B133" s="2"/>
      <c r="C133" s="15"/>
      <c r="D133" s="15"/>
      <c r="E133" s="2"/>
    </row>
    <row r="134" spans="1:5" ht="12.75">
      <c r="A134" s="2"/>
      <c r="B134" s="2"/>
      <c r="C134" s="15"/>
      <c r="D134" s="15"/>
      <c r="E134" s="2"/>
    </row>
    <row r="135" spans="1:5" ht="12.75">
      <c r="A135" s="2"/>
      <c r="B135" s="2"/>
      <c r="C135" s="15"/>
      <c r="D135" s="15"/>
      <c r="E135" s="2"/>
    </row>
    <row r="136" spans="1:5" ht="12.75">
      <c r="A136" s="2"/>
      <c r="B136" s="2"/>
      <c r="C136" s="15"/>
      <c r="D136" s="15"/>
      <c r="E136" s="2"/>
    </row>
    <row r="137" spans="1:5" ht="12.75">
      <c r="A137" s="2"/>
      <c r="B137" s="2"/>
      <c r="C137" s="15"/>
      <c r="D137" s="15"/>
      <c r="E137" s="2"/>
    </row>
    <row r="138" spans="1:5" ht="12.75">
      <c r="A138" s="2"/>
      <c r="B138" s="2"/>
      <c r="C138" s="15"/>
      <c r="D138" s="15"/>
      <c r="E138" s="2"/>
    </row>
    <row r="139" spans="1:5" ht="12.75">
      <c r="A139" s="2"/>
      <c r="B139" s="2"/>
      <c r="C139" s="15"/>
      <c r="D139" s="15"/>
      <c r="E139" s="2"/>
    </row>
    <row r="140" spans="1:5" ht="12.75">
      <c r="A140" s="2"/>
      <c r="B140" s="2"/>
      <c r="C140" s="15"/>
      <c r="D140" s="15"/>
      <c r="E140" s="2"/>
    </row>
    <row r="141" spans="1:5" ht="12.75">
      <c r="A141" s="2"/>
      <c r="B141" s="2"/>
      <c r="C141" s="15"/>
      <c r="D141" s="15"/>
      <c r="E141" s="2"/>
    </row>
    <row r="142" spans="1:5" ht="12.75">
      <c r="A142" s="2"/>
      <c r="B142" s="2"/>
      <c r="C142" s="15"/>
      <c r="D142" s="15"/>
      <c r="E142" s="2"/>
    </row>
    <row r="143" spans="1:5" ht="12.75">
      <c r="A143" s="2"/>
      <c r="B143" s="2"/>
      <c r="C143" s="15"/>
      <c r="D143" s="15"/>
      <c r="E143" s="2"/>
    </row>
    <row r="144" spans="1:5" ht="12.75">
      <c r="A144" s="2"/>
      <c r="B144" s="2"/>
      <c r="C144" s="15"/>
      <c r="D144" s="15"/>
      <c r="E144" s="2"/>
    </row>
    <row r="145" spans="1:5" ht="12.75">
      <c r="A145" s="2"/>
      <c r="B145" s="2"/>
      <c r="C145" s="15"/>
      <c r="D145" s="15"/>
      <c r="E145" s="2"/>
    </row>
    <row r="146" spans="3:4" ht="12.75">
      <c r="C146" s="173"/>
      <c r="D146" s="173"/>
    </row>
    <row r="147" spans="3:4" ht="12.75">
      <c r="C147" s="173"/>
      <c r="D147" s="173"/>
    </row>
    <row r="148" spans="3:4" ht="12.75">
      <c r="C148" s="173"/>
      <c r="D148" s="173"/>
    </row>
    <row r="149" spans="3:4" ht="12.75">
      <c r="C149" s="173"/>
      <c r="D149" s="173"/>
    </row>
    <row r="150" spans="3:4" ht="12.75">
      <c r="C150" s="173"/>
      <c r="D150" s="173"/>
    </row>
    <row r="151" spans="3:4" ht="12.75">
      <c r="C151" s="173"/>
      <c r="D151" s="173"/>
    </row>
    <row r="152" spans="3:4" ht="12.75">
      <c r="C152" s="173"/>
      <c r="D152" s="173"/>
    </row>
    <row r="153" spans="3:4" ht="12.75">
      <c r="C153" s="173"/>
      <c r="D153" s="173"/>
    </row>
    <row r="154" spans="3:4" ht="12.75">
      <c r="C154" s="173"/>
      <c r="D154" s="173"/>
    </row>
  </sheetData>
  <mergeCells count="9">
    <mergeCell ref="A112:B112"/>
    <mergeCell ref="A51:A53"/>
    <mergeCell ref="I1:K1"/>
    <mergeCell ref="I2:K2"/>
    <mergeCell ref="C1:E1"/>
    <mergeCell ref="F1:H1"/>
    <mergeCell ref="F2:H2"/>
    <mergeCell ref="C2:E2"/>
    <mergeCell ref="B41:K41"/>
  </mergeCells>
  <printOptions horizontalCentered="1"/>
  <pageMargins left="0.1968503937007874" right="0.1968503937007874" top="0.49" bottom="0.27" header="0.11811023622047245" footer="0.11811023622047245"/>
  <pageSetup blackAndWhite="1" horizontalDpi="300" verticalDpi="300" orientation="landscape" paperSize="9" scale="80" r:id="rId1"/>
  <headerFooter alignWithMargins="0">
    <oddHeader>&amp;L
&amp;C&amp;"Times New Roman CE,Félkövér"&amp;12Kimutatás az önkormányzat által 2001-2003. években benyújtott pályázatok eredményességéről&amp;R&amp;"Times New Roman CE,Félkövér"&amp;11 1/a számú melléklet&amp;"Times New Roman CE,Normál"
 adatok ezer Ft-ban</oddHeader>
    <oddFooter>&amp;LUtolsó módosítás: 2003.04.09.&amp;CC:\Réka\pályázat\&amp;F&amp;R&amp;P/&amp;N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PGH</dc:creator>
  <cp:keywords/>
  <dc:description/>
  <cp:lastModifiedBy>ErosGyorgy</cp:lastModifiedBy>
  <cp:lastPrinted>2004-04-06T08:51:06Z</cp:lastPrinted>
  <dcterms:created xsi:type="dcterms:W3CDTF">2000-11-13T11:03:05Z</dcterms:created>
  <dcterms:modified xsi:type="dcterms:W3CDTF">2003-02-07T12:29:47Z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