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3 sz Felhalm  9mell " sheetId="1" r:id="rId1"/>
    <sheet name="1-2 sz Felhalm  9mell  " sheetId="2" r:id="rId2"/>
  </sheets>
  <definedNames>
    <definedName name="_xlnm.Print_Titles" localSheetId="1">'1-2 sz Felhalm  9mell  '!$1:$1</definedName>
    <definedName name="_xlnm.Print_Titles" localSheetId="0">'3 sz Felhalm  9mell '!$1:$1</definedName>
    <definedName name="_xlnm.Print_Area" localSheetId="1">'1-2 sz Felhalm  9mell  '!$A$1:$G$167</definedName>
    <definedName name="_xlnm.Print_Area" localSheetId="0">'3 sz Felhalm  9mell '!$A$1:$I$183</definedName>
  </definedNames>
  <calcPr fullCalcOnLoad="1"/>
</workbook>
</file>

<file path=xl/sharedStrings.xml><?xml version="1.0" encoding="utf-8"?>
<sst xmlns="http://schemas.openxmlformats.org/spreadsheetml/2006/main" count="710" uniqueCount="292">
  <si>
    <t>Megnevezés</t>
  </si>
  <si>
    <t>2003. évi  módosított előirányzat</t>
  </si>
  <si>
    <t>Pótigény illetve átcsoportosítás</t>
  </si>
  <si>
    <t>Módosított új előirányzat</t>
  </si>
  <si>
    <t>Eltérés                          (  +  -  )</t>
  </si>
  <si>
    <t>Megjegyzés</t>
  </si>
  <si>
    <t>Közlekedés</t>
  </si>
  <si>
    <t>Nyírfa utca útépítés</t>
  </si>
  <si>
    <t>Gar.visszatart.</t>
  </si>
  <si>
    <t>Damjanich u-Szalay F.u.közti járda építése</t>
  </si>
  <si>
    <t>Munkácsy u.-Lonkahegyi u. közt gyalogút ép.</t>
  </si>
  <si>
    <t>József u. végén járda építés</t>
  </si>
  <si>
    <t>Cseri - Eger út buszöblözetpár II. ütem</t>
  </si>
  <si>
    <t>Malomhoz vezető út építése</t>
  </si>
  <si>
    <t>Pü.áthúz.KAC tám bevét 6.205</t>
  </si>
  <si>
    <t>Taszári repülőtér polgári terminál építése I ütem</t>
  </si>
  <si>
    <t>Tám:221.375+31.254+6.945</t>
  </si>
  <si>
    <t xml:space="preserve">Taszári repülőtér polgári terminál építése II. ütem </t>
  </si>
  <si>
    <t>Tám:190.727+26.898+5.977</t>
  </si>
  <si>
    <t>Kaposvár-Toponár összekötő út saját erő</t>
  </si>
  <si>
    <t xml:space="preserve">214/2002.(VI.20.) önk.hat.  </t>
  </si>
  <si>
    <t>Földút és járdaépítési program</t>
  </si>
  <si>
    <t>Lórántffy Zs.u. és Rét u. közötti lépcső átépítés és rek.</t>
  </si>
  <si>
    <t>Buszvárók telepítése</t>
  </si>
  <si>
    <t>Parkolók kialakítása volt DÉDÁSZ épület udvarán</t>
  </si>
  <si>
    <t>Bontás, pince-tömedékelés, murvázás</t>
  </si>
  <si>
    <t>Kanizsai u.- Malom tó között gyalogút építése</t>
  </si>
  <si>
    <t>Hajnalka u útépítés</t>
  </si>
  <si>
    <t>7/2003(IV.16)VKMB hat. 4/.</t>
  </si>
  <si>
    <t>Közlekedés összesen</t>
  </si>
  <si>
    <t>Vízgazdálkodás</t>
  </si>
  <si>
    <t>Benedek E. u. szennyvízcsatornázás  2000.év</t>
  </si>
  <si>
    <t>Kerekítési összeg eltérés</t>
  </si>
  <si>
    <t>K.füred-Toponár végátemelő és nyomóvez.építése</t>
  </si>
  <si>
    <t>Pü.áthúz. Átv p.eszk.28.489</t>
  </si>
  <si>
    <t>NA 600-as ivóvízvezeték rekonstrukciója</t>
  </si>
  <si>
    <t>Pü.áthúz.</t>
  </si>
  <si>
    <t>NA 600-as ivóvízvezeték bonyolítási díja</t>
  </si>
  <si>
    <t>Szennyvíziszap tároló építése</t>
  </si>
  <si>
    <t>Pü.áthúz. 50Mft átvét, 692 eFt UKIG tám.</t>
  </si>
  <si>
    <t>Szennyvízcsat. 2002.évi új induló fa-i, házi kisátem. Is</t>
  </si>
  <si>
    <t>Pü.áth.83.255</t>
  </si>
  <si>
    <t>Szennyvízcsatornázások műszaki ellenőrzése</t>
  </si>
  <si>
    <t>Nagyváthi u. vízhálózat bővítés</t>
  </si>
  <si>
    <t>Cser-Kecelhegy-Mező u.szvíz elvez tervfelülvizsg.</t>
  </si>
  <si>
    <t>Thököly u. ivóvíz ellátása</t>
  </si>
  <si>
    <t>Brassó u. csapadékvíz elvezetés folytatása</t>
  </si>
  <si>
    <t xml:space="preserve">Szennyvízcsat. 2002.évi építése 2003 évre szerz.sz.üt, </t>
  </si>
  <si>
    <t>Szerz.sz.üt.66.363</t>
  </si>
  <si>
    <t>Szennyvízcsat. Kvár és térsége II.üt. címzett tám.önrész  (Töröcske)</t>
  </si>
  <si>
    <t xml:space="preserve">168/2002.(V.30.) önk.hat.  </t>
  </si>
  <si>
    <t>Szennyvízcsat. 2003. évi új ind.feladatai és bonyolítása</t>
  </si>
  <si>
    <t>60.000 eFt lakossági és közületi közmű-hozzájárulásból és koncessziós díjból</t>
  </si>
  <si>
    <t>Házi kisátemelők 190 db</t>
  </si>
  <si>
    <t>Átcsop.:átemelőhöz,szvcsat.-hoz, felújításhoz</t>
  </si>
  <si>
    <t>Önkorm. intézm. rákötése szennyvízcsat.hálózatra</t>
  </si>
  <si>
    <t>K.szentjakabi városrész és Kvár elmaradt utcái szennyvízcsatornázás tervezése</t>
  </si>
  <si>
    <t xml:space="preserve">Fenyves u.64-65.csapadékvíz árok burkolása </t>
  </si>
  <si>
    <t>Koppány vezér u csapadékvíz elvezetése terv</t>
  </si>
  <si>
    <t>Füredi u. 29-39. csapadékvíz elvezetése terv</t>
  </si>
  <si>
    <t xml:space="preserve">Lonkahegyi vízvezeték építése </t>
  </si>
  <si>
    <t xml:space="preserve">Ivánfahegyalja vízvezeték építése </t>
  </si>
  <si>
    <t>7/2003(IV.16)VKMB hat.4/.  Csak tervkészíttetés és lakossági önerő igazolása esetén</t>
  </si>
  <si>
    <t>Vízgazdálkodás összesen</t>
  </si>
  <si>
    <t>Közvilágítás</t>
  </si>
  <si>
    <t>Kisebb közvilágítási fejlesztések 2002-03.</t>
  </si>
  <si>
    <t>Töröcske-Zselic Kertváros hálózat terv  ÁFA</t>
  </si>
  <si>
    <t>Pálvarga dülő villanyoszlop állítása</t>
  </si>
  <si>
    <t>Közvilágítás összesen</t>
  </si>
  <si>
    <t>Városgazdálkodás</t>
  </si>
  <si>
    <t>Vagyonvédelmi berendezések</t>
  </si>
  <si>
    <t>Maradvány</t>
  </si>
  <si>
    <t>Kossuth téri Betlehem bővítése</t>
  </si>
  <si>
    <t>Tallián Gy. u-i telek vásárlás Megyei Önkorm.-tól</t>
  </si>
  <si>
    <t xml:space="preserve">Kaposkábel Kft üzletrész megvásárlása </t>
  </si>
  <si>
    <t xml:space="preserve">557/2000.(XII.14.) önk.hat. </t>
  </si>
  <si>
    <t>Füredi Holding  társaságnak Füredi sertéstelep felszámolása miatt fizetendő kártérítés</t>
  </si>
  <si>
    <t xml:space="preserve">487/1999.(XI.18.) önk.hat. </t>
  </si>
  <si>
    <t>Vásárcsarnok eng.terv</t>
  </si>
  <si>
    <t>Piac tömbjének szabályozási terve</t>
  </si>
  <si>
    <t>Külterületi hull.gyűjtő konténerek beszerz, önerő</t>
  </si>
  <si>
    <t>Nyugati temető utak és vízvételi hely építése</t>
  </si>
  <si>
    <t>Kaposfüredi temető parkoló építése</t>
  </si>
  <si>
    <t>K.szentjakabi temető WC építése</t>
  </si>
  <si>
    <t xml:space="preserve">Városi hulladéklerakó, komposztáló telep 1-1 db aprító, forgató,rosta beszerzéséhez önerő   </t>
  </si>
  <si>
    <t>K.füredi templom dísz-kivilágításához reflektor beszerzése</t>
  </si>
  <si>
    <t>16/2003.(IV.16) Részönk.hat</t>
  </si>
  <si>
    <t>Városgazdálkodás összesen</t>
  </si>
  <si>
    <t xml:space="preserve"> Oktatás </t>
  </si>
  <si>
    <t>Intézményi konyhák eszköz-beszerzése</t>
  </si>
  <si>
    <t>Kaposszentjakabi Óvoda bővítése</t>
  </si>
  <si>
    <t>450 fh.-es kollégium építése</t>
  </si>
  <si>
    <t>Pü.áth.329.262+sz.üt.628.350 + 407.512</t>
  </si>
  <si>
    <t xml:space="preserve">Széchenyi I. SzKI.tanétterem,tanszálló ép. </t>
  </si>
  <si>
    <t>Pü.áth.45.809+sz.üt.977.123</t>
  </si>
  <si>
    <t>Berzsenyi Ált.Isk. leány- és személyzeti WC kialakítása</t>
  </si>
  <si>
    <t>2004.évi címzett támogatáshoz megvalósíthatósági tanulm. korszerűségi felülvizs.</t>
  </si>
  <si>
    <t>Szántó utcai óvoda bővítése</t>
  </si>
  <si>
    <t xml:space="preserve"> Oktatás összesen</t>
  </si>
  <si>
    <t>Egészségügy</t>
  </si>
  <si>
    <t>Kaposfüredi orvosi rendelő személyzeti WC kialakítása</t>
  </si>
  <si>
    <t>Terhesgondozó új helyen történő elhelyezésének tervezése</t>
  </si>
  <si>
    <t>Egészségügy összesen</t>
  </si>
  <si>
    <t xml:space="preserve"> Sport   </t>
  </si>
  <si>
    <t>Rákóczi pálya rekonstrukciója I. ütem</t>
  </si>
  <si>
    <t>Rákóczi pálya rekonstrukciója II. ütem</t>
  </si>
  <si>
    <t xml:space="preserve">Rákóczi Stadion rekonstrukció  III ütem </t>
  </si>
  <si>
    <t xml:space="preserve">273/2002.(IX.12.) önk.hat.  </t>
  </si>
  <si>
    <t>Rákóczi Stad. - parkolóhoz vez. út terv. és eljár,díj</t>
  </si>
  <si>
    <t>Rákóczi Stadion ép. -  gyalogos közlekedés</t>
  </si>
  <si>
    <t>Rákóczi pálya rekonstrukció,  első beszerzés</t>
  </si>
  <si>
    <t xml:space="preserve">Műanyag borítású atlétikai pálya </t>
  </si>
  <si>
    <t>Pü.áthúz.tám: ISM 60MFt+Mobilitás 30MFT+CÉDE 25MFt+Somogy Megye 24 MFt</t>
  </si>
  <si>
    <t>Somogyi sportolók emlékműve</t>
  </si>
  <si>
    <t>Városi Fürdő rekonstrukció I.ütem tervezés</t>
  </si>
  <si>
    <t xml:space="preserve"> Sport összesen</t>
  </si>
  <si>
    <t xml:space="preserve"> Közigazgatás  </t>
  </si>
  <si>
    <t>Polgármesteri Hivatal informatikai fejlesztése 2002.</t>
  </si>
  <si>
    <t>Pü.áthúz.1.641, sz.üt.12.255</t>
  </si>
  <si>
    <t>Polgármesteri Hivatal informatikai fejlesztése 2003.</t>
  </si>
  <si>
    <t>Városháza Teleki u-i iskolaép.bőv.tervpályázat</t>
  </si>
  <si>
    <t xml:space="preserve">Pü.áth.13.644, üt. 20.000    3/2001.(II.22.) önk.hat.  </t>
  </si>
  <si>
    <t>DÉDÁSZ ingatlan vásárlás PH bővítése</t>
  </si>
  <si>
    <t>Okmányiroda tev.bővítése - elhelyezés megoldása</t>
  </si>
  <si>
    <t>céltartalékból átvezetés</t>
  </si>
  <si>
    <t>2 db robogó beszerzése Közterület Felügyelet részére</t>
  </si>
  <si>
    <t xml:space="preserve"> Közigazgatás összesen  </t>
  </si>
  <si>
    <t xml:space="preserve"> Lakásgazdálkodás </t>
  </si>
  <si>
    <t>Nyugdíjasház építése</t>
  </si>
  <si>
    <t>Pü.áthúz.39.230, sz.üt.125   Tám:105.711+44.654</t>
  </si>
  <si>
    <t>Berzsenyi u. 2/b 2/c 59 db lakás építése</t>
  </si>
  <si>
    <t>Önk. Bérlakásépítés I. ütem</t>
  </si>
  <si>
    <t>Csillag u-i. bérlakásépítés (20 db.)</t>
  </si>
  <si>
    <t>Kecel hegyi 72db önk. bérlakásép. (III.üt)</t>
  </si>
  <si>
    <t>Pü.áth.93.195+sz.üt.597.067</t>
  </si>
  <si>
    <t>Fecskeház építéshez önerő OM. támogatásból</t>
  </si>
  <si>
    <t>Pü.áth.39+sz.üt.7.707</t>
  </si>
  <si>
    <t xml:space="preserve"> Lakásgazdálkodás összesen </t>
  </si>
  <si>
    <t xml:space="preserve">Művelődés, kultúra </t>
  </si>
  <si>
    <t>Töröcskei faluház építése</t>
  </si>
  <si>
    <t>Vaszari Emlékház kialakítása</t>
  </si>
  <si>
    <t>Szentjakabi Bencés Apátság rekonstrukciója</t>
  </si>
  <si>
    <t>Művelődés, kultúra összesen</t>
  </si>
  <si>
    <t>Egyéb nem beruházási kiadások</t>
  </si>
  <si>
    <t>Lakásép, vás, első lakáshoz jutók helyi tám. 2002-03.</t>
  </si>
  <si>
    <t>2002 + 2003 év                                  12.093+20.000</t>
  </si>
  <si>
    <t>Lakásmobilitás</t>
  </si>
  <si>
    <t>Közműhozzájárulás</t>
  </si>
  <si>
    <t>Egyéb kisebb kiadások</t>
  </si>
  <si>
    <t xml:space="preserve">Munkáltatói kölcsönalap  2002-03.       </t>
  </si>
  <si>
    <t>2002 + 2003 év                                  460+ 5.000</t>
  </si>
  <si>
    <t>Pályázatok előkészítése, tervezési feladatok</t>
  </si>
  <si>
    <t xml:space="preserve">           Kvár térség sz.vízvez. beruh.konc.(Töröcske)</t>
  </si>
  <si>
    <t xml:space="preserve">           Kecelhegyi bérlakások kapcs. út terv. és eng.</t>
  </si>
  <si>
    <t xml:space="preserve">           Arany tér körforg.átépítési terv</t>
  </si>
  <si>
    <t xml:space="preserve">           Keleti temető előtt parkoló és járdaépítés terv</t>
  </si>
  <si>
    <t xml:space="preserve">           Kvár ívóvízellátás értékelés és szakvélemény</t>
  </si>
  <si>
    <t>Füredi II.laktanya környezetvédelmi kármentesítés</t>
  </si>
  <si>
    <t>Feltétel: csak saját terület-hasznosítás esetén</t>
  </si>
  <si>
    <t>Településfejjlesztési konc,terv CÉDE p.önerő</t>
  </si>
  <si>
    <t>19106/2 hrsz. telekből területvásárlás</t>
  </si>
  <si>
    <t>395/2002.(XII.22.) Önkorm.hat.</t>
  </si>
  <si>
    <t>III. ipari park szabályozási terv</t>
  </si>
  <si>
    <t>Meglevő járdák szegély-átalakítás terv és eng.eljárása</t>
  </si>
  <si>
    <t>Berzsenyi park rekonstrukciója pályázat tervei</t>
  </si>
  <si>
    <t>Útépítési kivitelezési és engedélyezési terv készítése (Kvár Kálvária u, Vikár B u. és Gerle u.)</t>
  </si>
  <si>
    <t>Töröcske kertváros közvilágítás tervezése</t>
  </si>
  <si>
    <t>Pü.áthúz. 500</t>
  </si>
  <si>
    <t>Töröcskei városrész centrumáról RRT készítés</t>
  </si>
  <si>
    <t>Kaposvár város oktatási tömbjének rendezési terve</t>
  </si>
  <si>
    <t>Keleti Ipari Park rendezési tervének elkészítése</t>
  </si>
  <si>
    <t>Noszlopy-Áchim u sarkán levő ing. közmű tervei</t>
  </si>
  <si>
    <t>Izzó u. iparterület művelési ágból kivonása</t>
  </si>
  <si>
    <t>Tiszta virágos Kaposvárért</t>
  </si>
  <si>
    <t>Kaposvári Rendőrkapitányság eszköz fejlesztés</t>
  </si>
  <si>
    <t>Füredi II. laktanya településszerk.terv készítés</t>
  </si>
  <si>
    <t>Egyéb nem beruh.kiad. összesen</t>
  </si>
  <si>
    <t xml:space="preserve"> KOMPENZÁCIÓS ÜGYEK</t>
  </si>
  <si>
    <t>Kisgát É-i oldal lakóterület</t>
  </si>
  <si>
    <t>Kisgát É-i oldal ( BITT Kft. )</t>
  </si>
  <si>
    <t>Ady E.u.É-i tömb</t>
  </si>
  <si>
    <t>Ady E.u.D-i tömb</t>
  </si>
  <si>
    <t>Maros u-i lakóterület</t>
  </si>
  <si>
    <t>Lonkahegy lakóterület</t>
  </si>
  <si>
    <t>Toponári lakótelkek</t>
  </si>
  <si>
    <t xml:space="preserve"> Kompenzációs ügyek összesen:</t>
  </si>
  <si>
    <t>FELHALMOZÁS ÖSSZESEN</t>
  </si>
  <si>
    <t>Pótigények</t>
  </si>
  <si>
    <t>Olajtároló tartályok megszüntetése (egyéb nem beruh.)</t>
  </si>
  <si>
    <t>Pótigények összesen</t>
  </si>
  <si>
    <t>FELHALMOZÁS ÖSSZESEN PÓTIGÉNYEKKEL</t>
  </si>
  <si>
    <r>
      <t xml:space="preserve">     </t>
    </r>
    <r>
      <rPr>
        <b/>
        <sz val="10"/>
        <color indexed="12"/>
        <rFont val="Arial CE"/>
        <family val="2"/>
      </rPr>
      <t>Gerle u (</t>
    </r>
    <r>
      <rPr>
        <sz val="10"/>
        <color indexed="12"/>
        <rFont val="Arial CE"/>
        <family val="2"/>
      </rPr>
      <t>Vikár B. és Pálóczi H.Á.u között</t>
    </r>
  </si>
  <si>
    <r>
      <t xml:space="preserve"> </t>
    </r>
    <r>
      <rPr>
        <b/>
        <sz val="10"/>
        <color indexed="12"/>
        <rFont val="Arial CE"/>
        <family val="2"/>
      </rPr>
      <t xml:space="preserve">    Hajnal u</t>
    </r>
    <r>
      <rPr>
        <sz val="10"/>
        <color indexed="12"/>
        <rFont val="Arial CE"/>
        <family val="2"/>
      </rPr>
      <t xml:space="preserve"> útépítés</t>
    </r>
  </si>
  <si>
    <r>
      <t xml:space="preserve">     </t>
    </r>
    <r>
      <rPr>
        <b/>
        <sz val="10"/>
        <color indexed="12"/>
        <rFont val="Arial CE"/>
        <family val="2"/>
      </rPr>
      <t xml:space="preserve">Kőrösi Cs.u-Keceli bejáró </t>
    </r>
    <r>
      <rPr>
        <sz val="10"/>
        <color indexed="12"/>
        <rFont val="Arial CE"/>
        <family val="2"/>
      </rPr>
      <t>(Kecelhegyalja u 2-12.)</t>
    </r>
  </si>
  <si>
    <r>
      <t xml:space="preserve">     Zrinyi </t>
    </r>
    <r>
      <rPr>
        <sz val="10"/>
        <color indexed="12"/>
        <rFont val="Arial CE"/>
        <family val="2"/>
      </rPr>
      <t>u 61.sz-tól</t>
    </r>
    <r>
      <rPr>
        <b/>
        <sz val="10"/>
        <color indexed="12"/>
        <rFont val="Arial CE"/>
        <family val="2"/>
      </rPr>
      <t xml:space="preserve"> tervezés </t>
    </r>
    <r>
      <rPr>
        <sz val="10"/>
        <color indexed="12"/>
        <rFont val="Arial CE"/>
        <family val="2"/>
      </rPr>
      <t>Krúdy u. átkötésig</t>
    </r>
  </si>
  <si>
    <r>
      <t xml:space="preserve">     Zrinyi </t>
    </r>
    <r>
      <rPr>
        <sz val="10"/>
        <color indexed="12"/>
        <rFont val="Arial CE"/>
        <family val="2"/>
      </rPr>
      <t>u 61.sz-tól</t>
    </r>
    <r>
      <rPr>
        <b/>
        <sz val="10"/>
        <color indexed="12"/>
        <rFont val="Arial CE"/>
        <family val="2"/>
      </rPr>
      <t xml:space="preserve"> kivitelezés </t>
    </r>
    <r>
      <rPr>
        <sz val="10"/>
        <color indexed="12"/>
        <rFont val="Arial CE"/>
        <family val="2"/>
      </rPr>
      <t>Krúdy u. átkötésig</t>
    </r>
  </si>
  <si>
    <r>
      <t xml:space="preserve">      Zichy u  </t>
    </r>
    <r>
      <rPr>
        <sz val="10"/>
        <color indexed="12"/>
        <rFont val="Arial CE"/>
        <family val="2"/>
      </rPr>
      <t xml:space="preserve">  (Bartók B. u. a Maros u-nál Töröcske felé) </t>
    </r>
  </si>
  <si>
    <r>
      <t xml:space="preserve">      </t>
    </r>
    <r>
      <rPr>
        <b/>
        <sz val="10"/>
        <color indexed="12"/>
        <rFont val="Arial CE"/>
        <family val="2"/>
      </rPr>
      <t>Gázszer Váll.</t>
    </r>
    <r>
      <rPr>
        <sz val="10"/>
        <color indexed="12"/>
        <rFont val="Arial CE"/>
        <family val="2"/>
      </rPr>
      <t xml:space="preserve">   ( Izzó u-nál, a buszáll.felé)</t>
    </r>
  </si>
  <si>
    <r>
      <t xml:space="preserve">     </t>
    </r>
    <r>
      <rPr>
        <b/>
        <sz val="10"/>
        <color indexed="12"/>
        <rFont val="Arial CE"/>
        <family val="2"/>
      </rPr>
      <t xml:space="preserve"> Nádasdi u.</t>
    </r>
    <r>
      <rPr>
        <sz val="10"/>
        <color indexed="12"/>
        <rFont val="Arial CE"/>
        <family val="2"/>
      </rPr>
      <t xml:space="preserve">  (Pécsi u-ban a buszáll.felé)</t>
    </r>
  </si>
  <si>
    <r>
      <t xml:space="preserve">    </t>
    </r>
    <r>
      <rPr>
        <b/>
        <sz val="10"/>
        <color indexed="12"/>
        <rFont val="Arial CE"/>
        <family val="2"/>
      </rPr>
      <t xml:space="preserve">  Hősök Temploma</t>
    </r>
    <r>
      <rPr>
        <sz val="10"/>
        <color indexed="12"/>
        <rFont val="Arial CE"/>
        <family val="2"/>
      </rPr>
      <t xml:space="preserve">  (Mező u-ban a városból kifele)</t>
    </r>
  </si>
  <si>
    <r>
      <t xml:space="preserve">  </t>
    </r>
    <r>
      <rPr>
        <b/>
        <sz val="10"/>
        <color indexed="12"/>
        <rFont val="Arial CE"/>
        <family val="2"/>
      </rPr>
      <t xml:space="preserve">    Toponár</t>
    </r>
    <r>
      <rPr>
        <sz val="10"/>
        <color indexed="12"/>
        <rFont val="Arial CE"/>
        <family val="2"/>
      </rPr>
      <t xml:space="preserve">  (Orci út buszállomás felé)</t>
    </r>
  </si>
  <si>
    <r>
      <t xml:space="preserve">Töröcskei temető </t>
    </r>
    <r>
      <rPr>
        <b/>
        <sz val="10"/>
        <color indexed="12"/>
        <rFont val="Arial CE"/>
        <family val="2"/>
      </rPr>
      <t>WC</t>
    </r>
    <r>
      <rPr>
        <sz val="10"/>
        <color indexed="12"/>
        <rFont val="Arial CE"/>
        <family val="2"/>
      </rPr>
      <t xml:space="preserve"> építése</t>
    </r>
  </si>
  <si>
    <t>Bruttó bekerülési összeg, ISM támogatással</t>
  </si>
  <si>
    <t>gar.visszatartásra jutó nélkül</t>
  </si>
  <si>
    <t xml:space="preserve">Info.társadalom igényorientált inf.eszk.és rendszerei </t>
  </si>
  <si>
    <t xml:space="preserve">Bruttó bekerülési összeg, </t>
  </si>
  <si>
    <t>Ady E u.1. épület statikai és faanyag-védelmi szakértői vélemények díja</t>
  </si>
  <si>
    <t xml:space="preserve">Toponári szennyvízcsatorna M1 átemelő átalakítása </t>
  </si>
  <si>
    <t>Toponár-Kfüred városrészek szvízcsat.beruházásához szükséges</t>
  </si>
  <si>
    <t>Toponári futballpálya-rekonstrukció</t>
  </si>
  <si>
    <t>Kulturális Örökségvédelmi Hivatal határozata alapján ( Önkorm. tul.hányada: 74,09 % )</t>
  </si>
  <si>
    <t xml:space="preserve">Megvalósult út, járdaép. forg. hely.eljárási díj </t>
  </si>
  <si>
    <t>Rákóczi pálya rekonstrukció megelőlegezett ÁFA</t>
  </si>
  <si>
    <t>Helyi védett épületek felújításához lakosságnak átadás</t>
  </si>
  <si>
    <t>Kanizsai u és egyéb csatornázatlan utcák szennyvízcsat.tervezése</t>
  </si>
  <si>
    <t>Művelési ágból kivonás költsége, átvétel függvényében</t>
  </si>
  <si>
    <t>Felterjesztés eredményének függvényében</t>
  </si>
  <si>
    <t>Polgármesteri Hivatal telefon központ bővítése és GSM adapterek beépítése</t>
  </si>
  <si>
    <t>Kossuth tér üzemeltetők által nem vállalt közmű kiváltásai</t>
  </si>
  <si>
    <t>Céltartalékból 1.488 e Ft</t>
  </si>
  <si>
    <t>Keretössz.emelés 3.000 eFt,  felhaszn. ld: alábbi 5 tétel</t>
  </si>
  <si>
    <t>Átcsop: Pályázatok előkészítése ei-ból</t>
  </si>
  <si>
    <t>PH telefon kp bővítése és GSM adapterek beépítése</t>
  </si>
  <si>
    <t>Ady E u.1. épület stat. és faanyag-véd.szakértői  díja</t>
  </si>
  <si>
    <t>Felhaszn. ld: lentebb 4 tétel</t>
  </si>
  <si>
    <t>Füredi u. 29-39. csapadékvíz elvezetése terv + kivitelezés</t>
  </si>
  <si>
    <t>Töröcskei temető WC építése</t>
  </si>
  <si>
    <t>Városgazd:  Hősök temetője II. ütem</t>
  </si>
  <si>
    <t>Tám.bevét: 600eFt</t>
  </si>
  <si>
    <t>EÜ:  Óvodai és Eü.kp.áthely. 48-as Ifjúság u 67. alá</t>
  </si>
  <si>
    <t>Kossuth tér üzemeltetők által nem vállalt közmű kiváltásai és egyéb feladatok</t>
  </si>
  <si>
    <t>Szennyvízcsat. Kvár és térsége II.üt. céltámogatás előkészítése</t>
  </si>
  <si>
    <t xml:space="preserve">Külterületi hull.gyűjtő konténerek beszerzése </t>
  </si>
  <si>
    <t>159/2003.(VI.12.) Önk.hat.</t>
  </si>
  <si>
    <t>Vízgazd:  Ammóniament. megvalósít. tanulmány</t>
  </si>
  <si>
    <t>Vízgazd: Szegfű u. 59. csapadékvíz elvezetése</t>
  </si>
  <si>
    <t>Városgazd:  Rákóczi tér 1. Kerítés ép. 35 fm. drótfonatos</t>
  </si>
  <si>
    <t>Volt Dédász ép. átalakításával kapcs.  - számítástechnikai fejlesztések</t>
  </si>
  <si>
    <t>Volt Dédász ép. átalakításával kapcs. - berendezések</t>
  </si>
  <si>
    <t>Volt Dédász ép. vagyonvédelmi berendezése</t>
  </si>
  <si>
    <t>Okmányiroda bőv. kapcs. berendezések beszerzése</t>
  </si>
  <si>
    <t>Polgármesteri Hivatal főépület és volt Dédász ép. közötti tel összeköttetés kiép.</t>
  </si>
  <si>
    <t>Jégcsarnok közműépítés</t>
  </si>
  <si>
    <t>"Gugyuló Jézus" szobor restaurálás és másolat készítés pályázati önerő</t>
  </si>
  <si>
    <t>Nemzeti Kulturális Örökség Program</t>
  </si>
  <si>
    <t>Teleki utcai és Újpiactéri ingatlanok megvásárlása</t>
  </si>
  <si>
    <t xml:space="preserve">Kanizsai u.29. Ingatlan vásárlás </t>
  </si>
  <si>
    <t>Közpark céljára</t>
  </si>
  <si>
    <t>Kvár térség sz.vízvez. beruh.konc.(Töröcske)</t>
  </si>
  <si>
    <t>Kecelhegyi bérlakások kapcs. út terv. és eng.</t>
  </si>
  <si>
    <t>Arany tér körforg.átépítési terv</t>
  </si>
  <si>
    <t>Keleti temető előtt parkoló és járdaépítés terv</t>
  </si>
  <si>
    <t>Kvár ívóvízellátás értékelés és szakvélemény</t>
  </si>
  <si>
    <t>Kossuth tér látványterv</t>
  </si>
  <si>
    <t>Kossuth tér forg.szakvélemény</t>
  </si>
  <si>
    <t>Malom út: Kac beszámolóhoz szakvélemény</t>
  </si>
  <si>
    <t>VICE pályázati díj  (Szjakab stb. szvízcsat.)</t>
  </si>
  <si>
    <t>Megtakarítás</t>
  </si>
  <si>
    <t>Buszvárók telepítése  5 db</t>
  </si>
  <si>
    <t>Átcsoportosítás: járdaépítés281eFt, Malom tavi út 336eFt,szvízcsat terv 300eFt, Nyugati temető utak stb. 222eFt, Béke u. vízvezeték felújítás 1.300 eFt</t>
  </si>
  <si>
    <t>Átcsoportosítás:M1 szvízátemelő ei-ból.  154/2003.(VI.12.)Önk.hat.1.pont felhatalmazás alapján polgármesteri hatáskörben hozott döntés</t>
  </si>
  <si>
    <t>Terv helyett kivitelezés</t>
  </si>
  <si>
    <t>Átcsoportosítás   M1 átemelő ei-ból</t>
  </si>
  <si>
    <t>Sikertelen pályázat</t>
  </si>
  <si>
    <t>Szennyvízcsat. Kvár és térsége II.üt. Címzett támogatás önrész  (Töröcske)</t>
  </si>
  <si>
    <t xml:space="preserve">Átcsoportosítás </t>
  </si>
  <si>
    <t>Közterületi illemhelyek kialakításának tervezése</t>
  </si>
  <si>
    <t>Teljes bekerülési összeg, sikertelen támogatási pályázat miatt</t>
  </si>
  <si>
    <t>Átcsoportosítás:  M1 átemelő ei-ból</t>
  </si>
  <si>
    <t>Támogatási pályázat módosítása</t>
  </si>
  <si>
    <t>Berzsenyi Ált.Isk. leány- és személyzeti WC kialakítása, emeleti WC rekonstrukvió</t>
  </si>
  <si>
    <t>Átcsoportosítás: felújításból</t>
  </si>
  <si>
    <t>Átcsoportosítás projekt ütemezések között</t>
  </si>
  <si>
    <t>Átvezetés:önkormányzati kiadások szem.jell.</t>
  </si>
  <si>
    <t>Polgármesteri Hivatal informatikai fejlesztése 2002-2003.</t>
  </si>
  <si>
    <t>Éves bontású előirányzatok összevezetése</t>
  </si>
  <si>
    <t>Magasabb hozzájárulási igény, állami támogatás finanszírozza</t>
  </si>
  <si>
    <t>SMTT tám.össz:9.666eFt, ebből 2004-ben 9.566 eFt</t>
  </si>
  <si>
    <t>Céltartalékból átvezetés:VKMB 20/2003.(VI.04.) hat</t>
  </si>
  <si>
    <t>Közig:  4 db borítékológép beszerzése</t>
  </si>
  <si>
    <t>Műszaki Hatósági, Gyámügyi és Szociális, Adóügyi és Szabálysértési Igazgatóság ill. Iroda részére</t>
  </si>
  <si>
    <t xml:space="preserve"> -</t>
  </si>
  <si>
    <t xml:space="preserve">Bankgarancia ktg.: Bevételi többletből ill. átcsoportosításból </t>
  </si>
  <si>
    <t>Nagyváthy u. vízhálózat bővítés</t>
  </si>
  <si>
    <t>Belső udvar lezárása, távirányítású kapuk, játszóeszközök</t>
  </si>
  <si>
    <t>Vízművek Kft 50%-os tehervállalásával</t>
  </si>
  <si>
    <t>Becsült költség</t>
  </si>
  <si>
    <t>-</t>
  </si>
  <si>
    <t>Átcsoportosítás egyéb támogatásra</t>
  </si>
  <si>
    <t>II.Rákóczi F Ált.Isk. akadálymentesítési munkái</t>
  </si>
  <si>
    <t>Közl:  Szentjakabi Apátsághoz vezető keleti szervízúthoz területvásárlás</t>
  </si>
  <si>
    <t xml:space="preserve">   Módosított új előirányzat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</si>
</sst>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\+#,##0;\-#,##0"/>
    <numFmt numFmtId="166" formatCode="#,##0.000"/>
    <numFmt numFmtId="167" formatCode="#,##0.0000"/>
    <numFmt numFmtId="168" formatCode="#,##0.0"/>
    <numFmt numFmtId="169" formatCode="\+#,##0.0;\-#,##0.0"/>
    <numFmt numFmtId="170" formatCode="###,###"/>
    <numFmt numFmtId="171" formatCode="###,###,###"/>
    <numFmt numFmtId="172" formatCode="0;[Red]0"/>
    <numFmt numFmtId="173" formatCode="0.0%"/>
    <numFmt numFmtId="174" formatCode="0.000%"/>
  </numFmts>
  <fonts count="25">
    <font>
      <sz val="10"/>
      <name val="Arial CE"/>
      <family val="0"/>
    </font>
    <font>
      <sz val="10"/>
      <name val="Times New Roman CE"/>
      <family val="0"/>
    </font>
    <font>
      <b/>
      <sz val="12"/>
      <color indexed="8"/>
      <name val="Arial CE"/>
      <family val="2"/>
    </font>
    <font>
      <b/>
      <sz val="9"/>
      <color indexed="8"/>
      <name val="Arial CE"/>
      <family val="2"/>
    </font>
    <font>
      <b/>
      <sz val="10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sz val="10"/>
      <color indexed="14"/>
      <name val="Arial CE"/>
      <family val="2"/>
    </font>
    <font>
      <sz val="9"/>
      <color indexed="14"/>
      <name val="Arial CE"/>
      <family val="2"/>
    </font>
    <font>
      <sz val="10"/>
      <color indexed="12"/>
      <name val="Arial CE"/>
      <family val="2"/>
    </font>
    <font>
      <sz val="9"/>
      <color indexed="12"/>
      <name val="Arial CE"/>
      <family val="2"/>
    </font>
    <font>
      <b/>
      <sz val="10"/>
      <color indexed="12"/>
      <name val="Arial CE"/>
      <family val="2"/>
    </font>
    <font>
      <sz val="8"/>
      <color indexed="8"/>
      <name val="Arial CE"/>
      <family val="2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b/>
      <sz val="9"/>
      <color indexed="10"/>
      <name val="Arial CE"/>
      <family val="2"/>
    </font>
    <font>
      <sz val="11"/>
      <color indexed="8"/>
      <name val="Arial CE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i/>
      <sz val="10"/>
      <color indexed="8"/>
      <name val="Arial CE"/>
      <family val="2"/>
    </font>
    <font>
      <b/>
      <u val="single"/>
      <sz val="11"/>
      <color indexed="8"/>
      <name val="Arial CE"/>
      <family val="2"/>
    </font>
    <font>
      <sz val="9"/>
      <name val="Arial CE"/>
      <family val="2"/>
    </font>
    <font>
      <b/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3" xfId="0" applyFont="1" applyFill="1" applyBorder="1" applyAlignment="1">
      <alignment horizontal="left" wrapText="1"/>
    </xf>
    <xf numFmtId="164" fontId="5" fillId="0" borderId="3" xfId="0" applyNumberFormat="1" applyFont="1" applyFill="1" applyBorder="1" applyAlignment="1">
      <alignment/>
    </xf>
    <xf numFmtId="0" fontId="5" fillId="0" borderId="3" xfId="0" applyFont="1" applyFill="1" applyBorder="1" applyAlignment="1">
      <alignment/>
    </xf>
    <xf numFmtId="49" fontId="8" fillId="0" borderId="3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9" fillId="0" borderId="3" xfId="0" applyFont="1" applyFill="1" applyBorder="1" applyAlignment="1">
      <alignment wrapText="1"/>
    </xf>
    <xf numFmtId="164" fontId="10" fillId="0" borderId="3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3" xfId="0" applyFont="1" applyFill="1" applyBorder="1" applyAlignment="1">
      <alignment wrapText="1"/>
    </xf>
    <xf numFmtId="164" fontId="12" fillId="0" borderId="3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3" borderId="3" xfId="0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left" wrapText="1"/>
    </xf>
    <xf numFmtId="0" fontId="13" fillId="3" borderId="3" xfId="0" applyFont="1" applyFill="1" applyBorder="1" applyAlignment="1">
      <alignment horizontal="left" wrapText="1"/>
    </xf>
    <xf numFmtId="0" fontId="11" fillId="3" borderId="3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wrapText="1"/>
    </xf>
    <xf numFmtId="165" fontId="5" fillId="0" borderId="3" xfId="0" applyNumberFormat="1" applyFont="1" applyFill="1" applyBorder="1" applyAlignment="1">
      <alignment/>
    </xf>
    <xf numFmtId="164" fontId="5" fillId="0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/>
    </xf>
    <xf numFmtId="165" fontId="8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/>
    </xf>
    <xf numFmtId="164" fontId="10" fillId="0" borderId="3" xfId="0" applyNumberFormat="1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9" fillId="0" borderId="0" xfId="0" applyFont="1" applyFill="1" applyAlignment="1">
      <alignment wrapText="1"/>
    </xf>
    <xf numFmtId="164" fontId="5" fillId="0" borderId="3" xfId="0" applyNumberFormat="1" applyFont="1" applyFill="1" applyBorder="1" applyAlignment="1">
      <alignment horizontal="right"/>
    </xf>
    <xf numFmtId="165" fontId="12" fillId="0" borderId="3" xfId="0" applyNumberFormat="1" applyFont="1" applyFill="1" applyBorder="1" applyAlignment="1">
      <alignment/>
    </xf>
    <xf numFmtId="165" fontId="6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164" fontId="5" fillId="0" borderId="3" xfId="0" applyNumberFormat="1" applyFont="1" applyFill="1" applyBorder="1" applyAlignment="1">
      <alignment vertical="center"/>
    </xf>
    <xf numFmtId="0" fontId="15" fillId="3" borderId="3" xfId="0" applyFont="1" applyFill="1" applyBorder="1" applyAlignment="1">
      <alignment wrapText="1"/>
    </xf>
    <xf numFmtId="164" fontId="16" fillId="0" borderId="3" xfId="0" applyNumberFormat="1" applyFont="1" applyFill="1" applyBorder="1" applyAlignment="1">
      <alignment horizontal="right"/>
    </xf>
    <xf numFmtId="164" fontId="16" fillId="0" borderId="3" xfId="0" applyNumberFormat="1" applyFont="1" applyFill="1" applyBorder="1" applyAlignment="1">
      <alignment/>
    </xf>
    <xf numFmtId="0" fontId="17" fillId="0" borderId="3" xfId="0" applyFont="1" applyFill="1" applyBorder="1" applyAlignment="1">
      <alignment/>
    </xf>
    <xf numFmtId="0" fontId="15" fillId="0" borderId="0" xfId="0" applyFont="1" applyFill="1" applyAlignment="1">
      <alignment/>
    </xf>
    <xf numFmtId="164" fontId="12" fillId="0" borderId="3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3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/>
    </xf>
    <xf numFmtId="0" fontId="7" fillId="0" borderId="3" xfId="0" applyFont="1" applyFill="1" applyBorder="1" applyAlignment="1">
      <alignment wrapText="1"/>
    </xf>
    <xf numFmtId="0" fontId="18" fillId="0" borderId="3" xfId="0" applyFont="1" applyFill="1" applyBorder="1" applyAlignment="1">
      <alignment/>
    </xf>
    <xf numFmtId="0" fontId="18" fillId="0" borderId="0" xfId="0" applyFont="1" applyFill="1" applyAlignment="1">
      <alignment/>
    </xf>
    <xf numFmtId="0" fontId="7" fillId="0" borderId="1" xfId="0" applyFont="1" applyFill="1" applyBorder="1" applyAlignment="1">
      <alignment horizontal="right" wrapText="1"/>
    </xf>
    <xf numFmtId="0" fontId="18" fillId="0" borderId="1" xfId="0" applyFont="1" applyFill="1" applyBorder="1" applyAlignment="1">
      <alignment/>
    </xf>
    <xf numFmtId="165" fontId="7" fillId="0" borderId="1" xfId="0" applyNumberFormat="1" applyFont="1" applyFill="1" applyBorder="1" applyAlignment="1">
      <alignment/>
    </xf>
    <xf numFmtId="0" fontId="18" fillId="0" borderId="2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164" fontId="5" fillId="0" borderId="7" xfId="0" applyNumberFormat="1" applyFont="1" applyFill="1" applyBorder="1" applyAlignment="1">
      <alignment/>
    </xf>
    <xf numFmtId="164" fontId="5" fillId="0" borderId="6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2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164" fontId="19" fillId="0" borderId="1" xfId="0" applyNumberFormat="1" applyFont="1" applyFill="1" applyBorder="1" applyAlignment="1">
      <alignment/>
    </xf>
    <xf numFmtId="165" fontId="19" fillId="0" borderId="1" xfId="0" applyNumberFormat="1" applyFont="1" applyFill="1" applyBorder="1" applyAlignment="1">
      <alignment/>
    </xf>
    <xf numFmtId="0" fontId="20" fillId="0" borderId="2" xfId="0" applyFont="1" applyFill="1" applyBorder="1" applyAlignment="1">
      <alignment/>
    </xf>
    <xf numFmtId="0" fontId="2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8" fillId="0" borderId="8" xfId="0" applyFont="1" applyFill="1" applyBorder="1" applyAlignment="1">
      <alignment wrapText="1"/>
    </xf>
    <xf numFmtId="0" fontId="8" fillId="0" borderId="3" xfId="0" applyFont="1" applyFill="1" applyBorder="1" applyAlignment="1">
      <alignment/>
    </xf>
    <xf numFmtId="164" fontId="5" fillId="0" borderId="3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left" wrapText="1"/>
    </xf>
    <xf numFmtId="0" fontId="14" fillId="0" borderId="3" xfId="0" applyFont="1" applyFill="1" applyBorder="1" applyAlignment="1">
      <alignment horizontal="left" wrapText="1"/>
    </xf>
    <xf numFmtId="164" fontId="5" fillId="0" borderId="3" xfId="0" applyNumberFormat="1" applyFont="1" applyFill="1" applyBorder="1" applyAlignment="1">
      <alignment horizontal="left" wrapText="1"/>
    </xf>
    <xf numFmtId="164" fontId="5" fillId="0" borderId="3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164" fontId="5" fillId="0" borderId="6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left"/>
    </xf>
    <xf numFmtId="0" fontId="21" fillId="0" borderId="3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/>
    </xf>
    <xf numFmtId="164" fontId="14" fillId="0" borderId="3" xfId="0" applyNumberFormat="1" applyFont="1" applyFill="1" applyBorder="1" applyAlignment="1">
      <alignment horizontal="left" wrapText="1"/>
    </xf>
    <xf numFmtId="0" fontId="19" fillId="0" borderId="2" xfId="0" applyFont="1" applyFill="1" applyBorder="1" applyAlignment="1">
      <alignment wrapText="1"/>
    </xf>
    <xf numFmtId="164" fontId="19" fillId="0" borderId="2" xfId="0" applyNumberFormat="1" applyFont="1" applyFill="1" applyBorder="1" applyAlignment="1">
      <alignment/>
    </xf>
    <xf numFmtId="164" fontId="19" fillId="0" borderId="2" xfId="0" applyNumberFormat="1" applyFont="1" applyFill="1" applyBorder="1" applyAlignment="1">
      <alignment horizontal="left"/>
    </xf>
    <xf numFmtId="0" fontId="15" fillId="0" borderId="3" xfId="0" applyFont="1" applyFill="1" applyBorder="1" applyAlignment="1">
      <alignment wrapText="1"/>
    </xf>
    <xf numFmtId="164" fontId="19" fillId="0" borderId="1" xfId="0" applyNumberFormat="1" applyFont="1" applyFill="1" applyBorder="1" applyAlignment="1">
      <alignment horizontal="left"/>
    </xf>
    <xf numFmtId="0" fontId="22" fillId="0" borderId="3" xfId="0" applyFont="1" applyFill="1" applyBorder="1" applyAlignment="1">
      <alignment/>
    </xf>
    <xf numFmtId="0" fontId="22" fillId="0" borderId="3" xfId="0" applyFont="1" applyFill="1" applyBorder="1" applyAlignment="1">
      <alignment wrapText="1"/>
    </xf>
    <xf numFmtId="0" fontId="19" fillId="0" borderId="7" xfId="0" applyFont="1" applyFill="1" applyBorder="1" applyAlignment="1">
      <alignment wrapText="1"/>
    </xf>
    <xf numFmtId="164" fontId="7" fillId="0" borderId="9" xfId="0" applyNumberFormat="1" applyFont="1" applyFill="1" applyBorder="1" applyAlignment="1">
      <alignment horizontal="left"/>
    </xf>
    <xf numFmtId="168" fontId="23" fillId="0" borderId="3" xfId="0" applyNumberFormat="1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wrapText="1"/>
    </xf>
    <xf numFmtId="3" fontId="4" fillId="4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/>
    </xf>
    <xf numFmtId="165" fontId="8" fillId="4" borderId="1" xfId="0" applyNumberFormat="1" applyFont="1" applyFill="1" applyBorder="1" applyAlignment="1">
      <alignment/>
    </xf>
    <xf numFmtId="165" fontId="6" fillId="4" borderId="1" xfId="0" applyNumberFormat="1" applyFont="1" applyFill="1" applyBorder="1" applyAlignment="1">
      <alignment/>
    </xf>
    <xf numFmtId="164" fontId="6" fillId="4" borderId="1" xfId="0" applyNumberFormat="1" applyFont="1" applyFill="1" applyBorder="1" applyAlignment="1">
      <alignment horizontal="center"/>
    </xf>
    <xf numFmtId="165" fontId="6" fillId="4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164" fontId="8" fillId="0" borderId="3" xfId="0" applyNumberFormat="1" applyFont="1" applyFill="1" applyBorder="1" applyAlignment="1">
      <alignment/>
    </xf>
    <xf numFmtId="164" fontId="8" fillId="0" borderId="3" xfId="0" applyNumberFormat="1" applyFont="1" applyFill="1" applyBorder="1" applyAlignment="1">
      <alignment horizontal="center"/>
    </xf>
    <xf numFmtId="164" fontId="8" fillId="4" borderId="3" xfId="0" applyNumberFormat="1" applyFont="1" applyFill="1" applyBorder="1" applyAlignment="1">
      <alignment horizontal="center"/>
    </xf>
    <xf numFmtId="164" fontId="8" fillId="4" borderId="3" xfId="0" applyNumberFormat="1" applyFont="1" applyFill="1" applyBorder="1" applyAlignment="1">
      <alignment/>
    </xf>
    <xf numFmtId="165" fontId="8" fillId="4" borderId="3" xfId="0" applyNumberFormat="1" applyFont="1" applyFill="1" applyBorder="1" applyAlignment="1">
      <alignment/>
    </xf>
    <xf numFmtId="165" fontId="8" fillId="0" borderId="3" xfId="0" applyNumberFormat="1" applyFont="1" applyFill="1" applyBorder="1" applyAlignment="1">
      <alignment/>
    </xf>
    <xf numFmtId="164" fontId="9" fillId="0" borderId="3" xfId="0" applyNumberFormat="1" applyFont="1" applyFill="1" applyBorder="1" applyAlignment="1">
      <alignment horizontal="right"/>
    </xf>
    <xf numFmtId="164" fontId="8" fillId="4" borderId="4" xfId="0" applyNumberFormat="1" applyFont="1" applyFill="1" applyBorder="1" applyAlignment="1">
      <alignment/>
    </xf>
    <xf numFmtId="164" fontId="8" fillId="0" borderId="4" xfId="0" applyNumberFormat="1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center"/>
    </xf>
    <xf numFmtId="164" fontId="11" fillId="4" borderId="3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/>
    </xf>
    <xf numFmtId="164" fontId="8" fillId="0" borderId="2" xfId="0" applyNumberFormat="1" applyFont="1" applyFill="1" applyBorder="1" applyAlignment="1">
      <alignment/>
    </xf>
    <xf numFmtId="164" fontId="8" fillId="0" borderId="2" xfId="0" applyNumberFormat="1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/>
    </xf>
    <xf numFmtId="164" fontId="9" fillId="0" borderId="3" xfId="0" applyNumberFormat="1" applyFont="1" applyFill="1" applyBorder="1" applyAlignment="1">
      <alignment/>
    </xf>
    <xf numFmtId="164" fontId="9" fillId="0" borderId="3" xfId="0" applyNumberFormat="1" applyFont="1" applyFill="1" applyBorder="1" applyAlignment="1">
      <alignment horizontal="center"/>
    </xf>
    <xf numFmtId="164" fontId="9" fillId="4" borderId="3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/>
    </xf>
    <xf numFmtId="165" fontId="11" fillId="4" borderId="3" xfId="0" applyNumberFormat="1" applyFont="1" applyFill="1" applyBorder="1" applyAlignment="1">
      <alignment horizontal="center"/>
    </xf>
    <xf numFmtId="164" fontId="8" fillId="4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right"/>
    </xf>
    <xf numFmtId="164" fontId="8" fillId="4" borderId="3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/>
    </xf>
    <xf numFmtId="164" fontId="15" fillId="0" borderId="3" xfId="0" applyNumberFormat="1" applyFont="1" applyFill="1" applyBorder="1" applyAlignment="1">
      <alignment horizontal="right"/>
    </xf>
    <xf numFmtId="164" fontId="15" fillId="0" borderId="3" xfId="0" applyNumberFormat="1" applyFont="1" applyFill="1" applyBorder="1" applyAlignment="1">
      <alignment horizontal="center"/>
    </xf>
    <xf numFmtId="164" fontId="15" fillId="4" borderId="3" xfId="0" applyNumberFormat="1" applyFont="1" applyFill="1" applyBorder="1" applyAlignment="1">
      <alignment horizontal="center"/>
    </xf>
    <xf numFmtId="164" fontId="15" fillId="4" borderId="3" xfId="0" applyNumberFormat="1" applyFont="1" applyFill="1" applyBorder="1" applyAlignment="1">
      <alignment/>
    </xf>
    <xf numFmtId="164" fontId="11" fillId="0" borderId="4" xfId="0" applyNumberFormat="1" applyFont="1" applyFill="1" applyBorder="1" applyAlignment="1">
      <alignment horizontal="right"/>
    </xf>
    <xf numFmtId="164" fontId="11" fillId="0" borderId="4" xfId="0" applyNumberFormat="1" applyFont="1" applyFill="1" applyBorder="1" applyAlignment="1">
      <alignment horizontal="center"/>
    </xf>
    <xf numFmtId="164" fontId="11" fillId="4" borderId="4" xfId="0" applyNumberFormat="1" applyFont="1" applyFill="1" applyBorder="1" applyAlignment="1">
      <alignment horizontal="center"/>
    </xf>
    <xf numFmtId="164" fontId="11" fillId="0" borderId="3" xfId="0" applyNumberFormat="1" applyFont="1" applyFill="1" applyBorder="1" applyAlignment="1">
      <alignment/>
    </xf>
    <xf numFmtId="164" fontId="11" fillId="0" borderId="2" xfId="0" applyNumberFormat="1" applyFont="1" applyFill="1" applyBorder="1" applyAlignment="1">
      <alignment horizontal="right"/>
    </xf>
    <xf numFmtId="164" fontId="11" fillId="0" borderId="2" xfId="0" applyNumberFormat="1" applyFont="1" applyFill="1" applyBorder="1" applyAlignment="1">
      <alignment horizontal="center"/>
    </xf>
    <xf numFmtId="164" fontId="11" fillId="4" borderId="2" xfId="0" applyNumberFormat="1" applyFont="1" applyFill="1" applyBorder="1" applyAlignment="1">
      <alignment horizontal="center"/>
    </xf>
    <xf numFmtId="165" fontId="8" fillId="4" borderId="2" xfId="0" applyNumberFormat="1" applyFont="1" applyFill="1" applyBorder="1" applyAlignment="1">
      <alignment/>
    </xf>
    <xf numFmtId="165" fontId="8" fillId="0" borderId="2" xfId="0" applyNumberFormat="1" applyFont="1" applyFill="1" applyBorder="1" applyAlignment="1">
      <alignment/>
    </xf>
    <xf numFmtId="165" fontId="8" fillId="0" borderId="3" xfId="0" applyNumberFormat="1" applyFont="1" applyFill="1" applyBorder="1" applyAlignment="1">
      <alignment horizontal="center"/>
    </xf>
    <xf numFmtId="164" fontId="24" fillId="0" borderId="1" xfId="0" applyNumberFormat="1" applyFont="1" applyFill="1" applyBorder="1" applyAlignment="1">
      <alignment/>
    </xf>
    <xf numFmtId="164" fontId="24" fillId="0" borderId="1" xfId="0" applyNumberFormat="1" applyFont="1" applyFill="1" applyBorder="1" applyAlignment="1">
      <alignment horizontal="center"/>
    </xf>
    <xf numFmtId="164" fontId="24" fillId="4" borderId="1" xfId="0" applyNumberFormat="1" applyFont="1" applyFill="1" applyBorder="1" applyAlignment="1">
      <alignment horizontal="center"/>
    </xf>
    <xf numFmtId="164" fontId="24" fillId="4" borderId="1" xfId="0" applyNumberFormat="1" applyFont="1" applyFill="1" applyBorder="1" applyAlignment="1">
      <alignment/>
    </xf>
    <xf numFmtId="165" fontId="24" fillId="4" borderId="1" xfId="0" applyNumberFormat="1" applyFont="1" applyFill="1" applyBorder="1" applyAlignment="1">
      <alignment/>
    </xf>
    <xf numFmtId="165" fontId="24" fillId="0" borderId="1" xfId="0" applyNumberFormat="1" applyFont="1" applyFill="1" applyBorder="1" applyAlignment="1">
      <alignment/>
    </xf>
    <xf numFmtId="164" fontId="8" fillId="0" borderId="7" xfId="0" applyNumberFormat="1" applyFont="1" applyFill="1" applyBorder="1" applyAlignment="1">
      <alignment/>
    </xf>
    <xf numFmtId="164" fontId="8" fillId="0" borderId="7" xfId="0" applyNumberFormat="1" applyFont="1" applyFill="1" applyBorder="1" applyAlignment="1">
      <alignment horizontal="center"/>
    </xf>
    <xf numFmtId="164" fontId="8" fillId="4" borderId="7" xfId="0" applyNumberFormat="1" applyFont="1" applyFill="1" applyBorder="1" applyAlignment="1">
      <alignment horizontal="center"/>
    </xf>
    <xf numFmtId="164" fontId="8" fillId="4" borderId="7" xfId="0" applyNumberFormat="1" applyFont="1" applyFill="1" applyBorder="1" applyAlignment="1">
      <alignment/>
    </xf>
    <xf numFmtId="164" fontId="8" fillId="4" borderId="6" xfId="0" applyNumberFormat="1" applyFont="1" applyFill="1" applyBorder="1" applyAlignment="1">
      <alignment/>
    </xf>
    <xf numFmtId="164" fontId="8" fillId="0" borderId="6" xfId="0" applyNumberFormat="1" applyFont="1" applyFill="1" applyBorder="1" applyAlignment="1">
      <alignment/>
    </xf>
    <xf numFmtId="164" fontId="13" fillId="0" borderId="4" xfId="0" applyNumberFormat="1" applyFont="1" applyFill="1" applyBorder="1" applyAlignment="1">
      <alignment horizontal="center"/>
    </xf>
    <xf numFmtId="164" fontId="13" fillId="4" borderId="4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4" borderId="4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right"/>
    </xf>
    <xf numFmtId="164" fontId="24" fillId="0" borderId="10" xfId="0" applyNumberFormat="1" applyFont="1" applyFill="1" applyBorder="1" applyAlignment="1">
      <alignment/>
    </xf>
    <xf numFmtId="164" fontId="24" fillId="0" borderId="10" xfId="0" applyNumberFormat="1" applyFont="1" applyFill="1" applyBorder="1" applyAlignment="1">
      <alignment horizontal="center"/>
    </xf>
    <xf numFmtId="164" fontId="24" fillId="4" borderId="10" xfId="0" applyNumberFormat="1" applyFont="1" applyFill="1" applyBorder="1" applyAlignment="1">
      <alignment horizontal="center"/>
    </xf>
    <xf numFmtId="164" fontId="24" fillId="4" borderId="10" xfId="0" applyNumberFormat="1" applyFont="1" applyFill="1" applyBorder="1" applyAlignment="1">
      <alignment/>
    </xf>
    <xf numFmtId="165" fontId="24" fillId="4" borderId="10" xfId="0" applyNumberFormat="1" applyFont="1" applyFill="1" applyBorder="1" applyAlignment="1">
      <alignment/>
    </xf>
    <xf numFmtId="165" fontId="24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Normál_koncepció2002_2003 tám_pály" xfId="17"/>
    <cellStyle name="Normál_Pályázatok 2002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4"/>
  <sheetViews>
    <sheetView tabSelected="1" zoomScale="75" zoomScaleNormal="75" workbookViewId="0" topLeftCell="A1">
      <pane xSplit="1" ySplit="1" topLeftCell="B15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86" sqref="A186"/>
    </sheetView>
  </sheetViews>
  <sheetFormatPr defaultColWidth="9.00390625" defaultRowHeight="12.75" outlineLevelRow="1" outlineLevelCol="1"/>
  <cols>
    <col min="1" max="1" width="58.25390625" style="50" customWidth="1"/>
    <col min="2" max="2" width="16.125" style="39" customWidth="1"/>
    <col min="3" max="3" width="15.75390625" style="193" customWidth="1"/>
    <col min="4" max="4" width="15.75390625" style="194" hidden="1" customWidth="1" outlineLevel="1"/>
    <col min="5" max="5" width="17.375" style="195" hidden="1" customWidth="1" outlineLevel="1"/>
    <col min="6" max="6" width="11.125" style="195" hidden="1" customWidth="1" outlineLevel="1"/>
    <col min="7" max="7" width="15.375" style="39" customWidth="1" collapsed="1"/>
    <col min="8" max="8" width="14.25390625" style="39" customWidth="1"/>
    <col min="9" max="9" width="50.625" style="99" customWidth="1"/>
    <col min="10" max="16384" width="9.125" style="39" customWidth="1"/>
  </cols>
  <sheetData>
    <row r="1" spans="1:9" s="5" customFormat="1" ht="45.75" customHeight="1">
      <c r="A1" s="1" t="s">
        <v>0</v>
      </c>
      <c r="B1" s="100" t="s">
        <v>1</v>
      </c>
      <c r="C1" s="2" t="s">
        <v>2</v>
      </c>
      <c r="D1" s="115" t="s">
        <v>2</v>
      </c>
      <c r="E1" s="115" t="s">
        <v>291</v>
      </c>
      <c r="F1" s="116" t="s">
        <v>4</v>
      </c>
      <c r="G1" s="2" t="s">
        <v>3</v>
      </c>
      <c r="H1" s="3" t="s">
        <v>4</v>
      </c>
      <c r="I1" s="4" t="s">
        <v>5</v>
      </c>
    </row>
    <row r="2" spans="1:9" s="5" customFormat="1" ht="18" customHeight="1">
      <c r="A2" s="6"/>
      <c r="B2" s="125"/>
      <c r="C2" s="125"/>
      <c r="D2" s="126"/>
      <c r="E2" s="126"/>
      <c r="F2" s="126"/>
      <c r="G2" s="125"/>
      <c r="H2" s="125"/>
      <c r="I2" s="88"/>
    </row>
    <row r="3" spans="1:9" s="12" customFormat="1" ht="21.75" customHeight="1">
      <c r="A3" s="110" t="s">
        <v>6</v>
      </c>
      <c r="B3" s="127"/>
      <c r="C3" s="127"/>
      <c r="D3" s="128"/>
      <c r="E3" s="128"/>
      <c r="F3" s="128"/>
      <c r="G3" s="127"/>
      <c r="H3" s="127"/>
      <c r="I3" s="89"/>
    </row>
    <row r="4" spans="1:9" s="12" customFormat="1" ht="17.25" customHeight="1">
      <c r="A4" s="13" t="s">
        <v>7</v>
      </c>
      <c r="B4" s="129">
        <v>349</v>
      </c>
      <c r="C4" s="130" t="s">
        <v>281</v>
      </c>
      <c r="D4" s="131"/>
      <c r="E4" s="132">
        <f aca="true" t="shared" si="0" ref="E4:E14">+B4+D4</f>
        <v>349</v>
      </c>
      <c r="F4" s="132">
        <f aca="true" t="shared" si="1" ref="F4:F14">+E4-B4</f>
        <v>0</v>
      </c>
      <c r="G4" s="129">
        <v>349</v>
      </c>
      <c r="H4" s="130" t="s">
        <v>281</v>
      </c>
      <c r="I4" s="34"/>
    </row>
    <row r="5" spans="1:9" s="12" customFormat="1" ht="17.25" customHeight="1">
      <c r="A5" s="13" t="s">
        <v>9</v>
      </c>
      <c r="B5" s="129">
        <v>59</v>
      </c>
      <c r="C5" s="130" t="s">
        <v>281</v>
      </c>
      <c r="D5" s="131"/>
      <c r="E5" s="132">
        <f t="shared" si="0"/>
        <v>59</v>
      </c>
      <c r="F5" s="132">
        <f t="shared" si="1"/>
        <v>0</v>
      </c>
      <c r="G5" s="129">
        <v>59</v>
      </c>
      <c r="H5" s="130" t="s">
        <v>281</v>
      </c>
      <c r="I5" s="34"/>
    </row>
    <row r="6" spans="1:9" s="12" customFormat="1" ht="17.25" customHeight="1">
      <c r="A6" s="13" t="s">
        <v>10</v>
      </c>
      <c r="B6" s="129">
        <v>150</v>
      </c>
      <c r="C6" s="130" t="s">
        <v>281</v>
      </c>
      <c r="D6" s="131"/>
      <c r="E6" s="132">
        <f t="shared" si="0"/>
        <v>150</v>
      </c>
      <c r="F6" s="132">
        <f t="shared" si="1"/>
        <v>0</v>
      </c>
      <c r="G6" s="129">
        <v>150</v>
      </c>
      <c r="H6" s="130" t="s">
        <v>281</v>
      </c>
      <c r="I6" s="34"/>
    </row>
    <row r="7" spans="1:9" s="12" customFormat="1" ht="17.25" customHeight="1">
      <c r="A7" s="13" t="s">
        <v>11</v>
      </c>
      <c r="B7" s="129">
        <v>95</v>
      </c>
      <c r="C7" s="130" t="s">
        <v>281</v>
      </c>
      <c r="D7" s="131"/>
      <c r="E7" s="132">
        <f t="shared" si="0"/>
        <v>95</v>
      </c>
      <c r="F7" s="132">
        <f t="shared" si="1"/>
        <v>0</v>
      </c>
      <c r="G7" s="129">
        <v>95</v>
      </c>
      <c r="H7" s="130" t="s">
        <v>281</v>
      </c>
      <c r="I7" s="34"/>
    </row>
    <row r="8" spans="1:9" s="12" customFormat="1" ht="17.25" customHeight="1">
      <c r="A8" s="13" t="s">
        <v>12</v>
      </c>
      <c r="B8" s="129">
        <v>1717</v>
      </c>
      <c r="C8" s="130" t="s">
        <v>281</v>
      </c>
      <c r="D8" s="131"/>
      <c r="E8" s="132">
        <f t="shared" si="0"/>
        <v>1717</v>
      </c>
      <c r="F8" s="132">
        <f t="shared" si="1"/>
        <v>0</v>
      </c>
      <c r="G8" s="129">
        <v>1717</v>
      </c>
      <c r="H8" s="130" t="s">
        <v>281</v>
      </c>
      <c r="I8" s="34"/>
    </row>
    <row r="9" spans="1:9" s="12" customFormat="1" ht="17.25" customHeight="1">
      <c r="A9" s="16" t="s">
        <v>13</v>
      </c>
      <c r="B9" s="129">
        <v>2063</v>
      </c>
      <c r="C9" s="130" t="s">
        <v>281</v>
      </c>
      <c r="D9" s="131"/>
      <c r="E9" s="132">
        <f t="shared" si="0"/>
        <v>2063</v>
      </c>
      <c r="F9" s="132">
        <f t="shared" si="1"/>
        <v>0</v>
      </c>
      <c r="G9" s="129">
        <v>2063</v>
      </c>
      <c r="H9" s="130" t="s">
        <v>281</v>
      </c>
      <c r="I9" s="34"/>
    </row>
    <row r="10" spans="1:9" s="12" customFormat="1" ht="21" customHeight="1">
      <c r="A10" s="17" t="s">
        <v>15</v>
      </c>
      <c r="B10" s="129">
        <v>285765</v>
      </c>
      <c r="C10" s="130">
        <v>2955</v>
      </c>
      <c r="D10" s="131">
        <v>2955</v>
      </c>
      <c r="E10" s="132">
        <f t="shared" si="0"/>
        <v>288720</v>
      </c>
      <c r="F10" s="133">
        <f t="shared" si="1"/>
        <v>2955</v>
      </c>
      <c r="G10" s="129">
        <v>288720</v>
      </c>
      <c r="H10" s="134">
        <v>2955</v>
      </c>
      <c r="I10" s="94" t="s">
        <v>282</v>
      </c>
    </row>
    <row r="11" spans="1:9" s="12" customFormat="1" ht="17.25" customHeight="1">
      <c r="A11" s="17" t="s">
        <v>17</v>
      </c>
      <c r="B11" s="129">
        <v>248725</v>
      </c>
      <c r="C11" s="130" t="s">
        <v>281</v>
      </c>
      <c r="D11" s="131"/>
      <c r="E11" s="132">
        <f t="shared" si="0"/>
        <v>248725</v>
      </c>
      <c r="F11" s="132">
        <f t="shared" si="1"/>
        <v>0</v>
      </c>
      <c r="G11" s="129">
        <v>248725</v>
      </c>
      <c r="H11" s="130" t="s">
        <v>281</v>
      </c>
      <c r="I11" s="34"/>
    </row>
    <row r="12" spans="1:9" s="12" customFormat="1" ht="17.25" customHeight="1">
      <c r="A12" s="17" t="s">
        <v>211</v>
      </c>
      <c r="B12" s="129">
        <v>90</v>
      </c>
      <c r="C12" s="130" t="s">
        <v>281</v>
      </c>
      <c r="D12" s="131"/>
      <c r="E12" s="132">
        <f t="shared" si="0"/>
        <v>90</v>
      </c>
      <c r="F12" s="132">
        <f t="shared" si="1"/>
        <v>0</v>
      </c>
      <c r="G12" s="129">
        <v>90</v>
      </c>
      <c r="H12" s="130" t="s">
        <v>281</v>
      </c>
      <c r="I12" s="34"/>
    </row>
    <row r="13" spans="1:9" s="22" customFormat="1" ht="15.75" customHeight="1">
      <c r="A13" s="18" t="s">
        <v>19</v>
      </c>
      <c r="B13" s="135">
        <v>11000</v>
      </c>
      <c r="C13" s="130">
        <v>-11000</v>
      </c>
      <c r="D13" s="131">
        <v>-11000</v>
      </c>
      <c r="E13" s="132">
        <f t="shared" si="0"/>
        <v>0</v>
      </c>
      <c r="F13" s="136">
        <f t="shared" si="1"/>
        <v>-11000</v>
      </c>
      <c r="G13" s="137" t="s">
        <v>287</v>
      </c>
      <c r="H13" s="138">
        <v>-11000</v>
      </c>
      <c r="I13" s="34" t="s">
        <v>288</v>
      </c>
    </row>
    <row r="14" spans="1:9" s="26" customFormat="1" ht="33" customHeight="1">
      <c r="A14" s="23" t="s">
        <v>21</v>
      </c>
      <c r="B14" s="139">
        <v>10000</v>
      </c>
      <c r="C14" s="140">
        <v>281</v>
      </c>
      <c r="D14" s="141">
        <v>281</v>
      </c>
      <c r="E14" s="132">
        <f t="shared" si="0"/>
        <v>10281</v>
      </c>
      <c r="F14" s="133">
        <f t="shared" si="1"/>
        <v>281</v>
      </c>
      <c r="G14" s="142">
        <v>10281</v>
      </c>
      <c r="H14" s="134">
        <v>281</v>
      </c>
      <c r="I14" s="114" t="s">
        <v>260</v>
      </c>
    </row>
    <row r="15" spans="1:9" s="26" customFormat="1" ht="17.25" customHeight="1">
      <c r="A15" s="29" t="s">
        <v>22</v>
      </c>
      <c r="B15" s="139">
        <v>5000</v>
      </c>
      <c r="C15" s="130" t="s">
        <v>281</v>
      </c>
      <c r="D15" s="131"/>
      <c r="E15" s="132">
        <f aca="true" t="shared" si="2" ref="E15:E20">+B15+D15</f>
        <v>5000</v>
      </c>
      <c r="F15" s="132">
        <f aca="true" t="shared" si="3" ref="F15:F20">+E15-B15</f>
        <v>0</v>
      </c>
      <c r="G15" s="142">
        <v>5000</v>
      </c>
      <c r="H15" s="130" t="s">
        <v>281</v>
      </c>
      <c r="I15" s="34"/>
    </row>
    <row r="16" spans="1:9" s="26" customFormat="1" ht="17.25" customHeight="1">
      <c r="A16" s="23" t="s">
        <v>258</v>
      </c>
      <c r="B16" s="139">
        <v>2300</v>
      </c>
      <c r="C16" s="140">
        <v>-331</v>
      </c>
      <c r="D16" s="141">
        <v>-331</v>
      </c>
      <c r="E16" s="132">
        <f t="shared" si="2"/>
        <v>1969</v>
      </c>
      <c r="F16" s="132">
        <f t="shared" si="3"/>
        <v>-331</v>
      </c>
      <c r="G16" s="142">
        <v>1969</v>
      </c>
      <c r="H16" s="134">
        <v>-331</v>
      </c>
      <c r="I16" s="34" t="s">
        <v>257</v>
      </c>
    </row>
    <row r="17" spans="1:9" s="26" customFormat="1" ht="17.25" customHeight="1">
      <c r="A17" s="23" t="s">
        <v>24</v>
      </c>
      <c r="B17" s="139">
        <v>6140</v>
      </c>
      <c r="C17" s="130" t="s">
        <v>281</v>
      </c>
      <c r="D17" s="131"/>
      <c r="E17" s="132">
        <f t="shared" si="2"/>
        <v>6140</v>
      </c>
      <c r="F17" s="132">
        <f t="shared" si="3"/>
        <v>0</v>
      </c>
      <c r="G17" s="142">
        <v>6140</v>
      </c>
      <c r="H17" s="130" t="s">
        <v>281</v>
      </c>
      <c r="I17" s="34"/>
    </row>
    <row r="18" spans="1:9" s="26" customFormat="1" ht="35.25" customHeight="1">
      <c r="A18" s="23" t="s">
        <v>26</v>
      </c>
      <c r="B18" s="139">
        <v>1500</v>
      </c>
      <c r="C18" s="140">
        <v>336</v>
      </c>
      <c r="D18" s="141">
        <v>336</v>
      </c>
      <c r="E18" s="132">
        <f t="shared" si="2"/>
        <v>1836</v>
      </c>
      <c r="F18" s="133">
        <f t="shared" si="3"/>
        <v>336</v>
      </c>
      <c r="G18" s="142">
        <v>1836</v>
      </c>
      <c r="H18" s="134">
        <v>336</v>
      </c>
      <c r="I18" s="114" t="s">
        <v>260</v>
      </c>
    </row>
    <row r="19" spans="1:9" s="26" customFormat="1" ht="24" customHeight="1">
      <c r="A19" s="23" t="s">
        <v>27</v>
      </c>
      <c r="B19" s="139">
        <v>300</v>
      </c>
      <c r="C19" s="130" t="s">
        <v>281</v>
      </c>
      <c r="D19" s="131"/>
      <c r="E19" s="132">
        <f t="shared" si="2"/>
        <v>300</v>
      </c>
      <c r="F19" s="132">
        <f t="shared" si="3"/>
        <v>0</v>
      </c>
      <c r="G19" s="142">
        <v>300</v>
      </c>
      <c r="H19" s="130" t="s">
        <v>281</v>
      </c>
      <c r="I19" s="34"/>
    </row>
    <row r="20" spans="1:9" ht="33.75" customHeight="1">
      <c r="A20" s="41" t="s">
        <v>230</v>
      </c>
      <c r="B20" s="142">
        <v>7000</v>
      </c>
      <c r="C20" s="130" t="s">
        <v>281</v>
      </c>
      <c r="D20" s="131"/>
      <c r="E20" s="132">
        <f t="shared" si="2"/>
        <v>7000</v>
      </c>
      <c r="F20" s="132">
        <f t="shared" si="3"/>
        <v>0</v>
      </c>
      <c r="G20" s="142">
        <v>7000</v>
      </c>
      <c r="H20" s="130" t="s">
        <v>281</v>
      </c>
      <c r="I20" s="34"/>
    </row>
    <row r="21" spans="1:9" ht="17.25" customHeight="1">
      <c r="A21" s="35" t="s">
        <v>29</v>
      </c>
      <c r="B21" s="36">
        <f aca="true" t="shared" si="4" ref="B21:H21">SUM(B4:B20)</f>
        <v>582253</v>
      </c>
      <c r="C21" s="117">
        <f t="shared" si="4"/>
        <v>-7759</v>
      </c>
      <c r="D21" s="123">
        <f t="shared" si="4"/>
        <v>-7759</v>
      </c>
      <c r="E21" s="120">
        <f t="shared" si="4"/>
        <v>574494</v>
      </c>
      <c r="F21" s="121">
        <f t="shared" si="4"/>
        <v>-7759</v>
      </c>
      <c r="G21" s="36">
        <f t="shared" si="4"/>
        <v>574494</v>
      </c>
      <c r="H21" s="48">
        <f t="shared" si="4"/>
        <v>-7759</v>
      </c>
      <c r="I21" s="90"/>
    </row>
    <row r="22" spans="1:9" s="12" customFormat="1" ht="16.5" customHeight="1">
      <c r="A22" s="110" t="s">
        <v>30</v>
      </c>
      <c r="B22" s="129"/>
      <c r="C22" s="130"/>
      <c r="D22" s="131"/>
      <c r="E22" s="132"/>
      <c r="F22" s="132"/>
      <c r="G22" s="129"/>
      <c r="H22" s="129"/>
      <c r="I22" s="34"/>
    </row>
    <row r="23" spans="1:9" s="12" customFormat="1" ht="16.5" customHeight="1">
      <c r="A23" s="17" t="s">
        <v>31</v>
      </c>
      <c r="B23" s="129">
        <v>1329</v>
      </c>
      <c r="C23" s="130" t="s">
        <v>281</v>
      </c>
      <c r="D23" s="131"/>
      <c r="E23" s="132">
        <f aca="true" t="shared" si="5" ref="E23:E47">+B23+D23</f>
        <v>1329</v>
      </c>
      <c r="F23" s="132">
        <f aca="true" t="shared" si="6" ref="F23:F47">+E23-B23</f>
        <v>0</v>
      </c>
      <c r="G23" s="129">
        <v>1329</v>
      </c>
      <c r="H23" s="130" t="s">
        <v>281</v>
      </c>
      <c r="I23" s="34"/>
    </row>
    <row r="24" spans="1:9" s="12" customFormat="1" ht="16.5" customHeight="1">
      <c r="A24" s="17" t="s">
        <v>33</v>
      </c>
      <c r="B24" s="129">
        <v>40001</v>
      </c>
      <c r="C24" s="130" t="s">
        <v>281</v>
      </c>
      <c r="D24" s="131"/>
      <c r="E24" s="132">
        <f t="shared" si="5"/>
        <v>40001</v>
      </c>
      <c r="F24" s="132">
        <f t="shared" si="6"/>
        <v>0</v>
      </c>
      <c r="G24" s="129">
        <v>40001</v>
      </c>
      <c r="H24" s="130" t="s">
        <v>281</v>
      </c>
      <c r="I24" s="34"/>
    </row>
    <row r="25" spans="1:9" s="12" customFormat="1" ht="16.5" customHeight="1">
      <c r="A25" s="17" t="s">
        <v>35</v>
      </c>
      <c r="B25" s="129">
        <v>43125</v>
      </c>
      <c r="C25" s="130" t="s">
        <v>281</v>
      </c>
      <c r="D25" s="131"/>
      <c r="E25" s="132">
        <f t="shared" si="5"/>
        <v>43125</v>
      </c>
      <c r="F25" s="132">
        <f t="shared" si="6"/>
        <v>0</v>
      </c>
      <c r="G25" s="129">
        <v>43125</v>
      </c>
      <c r="H25" s="130" t="s">
        <v>281</v>
      </c>
      <c r="I25" s="34"/>
    </row>
    <row r="26" spans="1:9" s="12" customFormat="1" ht="16.5" customHeight="1">
      <c r="A26" s="17" t="s">
        <v>37</v>
      </c>
      <c r="B26" s="129">
        <v>825</v>
      </c>
      <c r="C26" s="130" t="s">
        <v>281</v>
      </c>
      <c r="D26" s="131"/>
      <c r="E26" s="132">
        <f t="shared" si="5"/>
        <v>825</v>
      </c>
      <c r="F26" s="132">
        <f t="shared" si="6"/>
        <v>0</v>
      </c>
      <c r="G26" s="129">
        <v>825</v>
      </c>
      <c r="H26" s="130" t="s">
        <v>281</v>
      </c>
      <c r="I26" s="34"/>
    </row>
    <row r="27" spans="1:9" s="12" customFormat="1" ht="19.5" customHeight="1">
      <c r="A27" s="17" t="s">
        <v>38</v>
      </c>
      <c r="B27" s="129">
        <v>56156</v>
      </c>
      <c r="C27" s="130" t="s">
        <v>281</v>
      </c>
      <c r="D27" s="131"/>
      <c r="E27" s="132">
        <f t="shared" si="5"/>
        <v>56156</v>
      </c>
      <c r="F27" s="132">
        <f t="shared" si="6"/>
        <v>0</v>
      </c>
      <c r="G27" s="129">
        <v>56156</v>
      </c>
      <c r="H27" s="130" t="s">
        <v>281</v>
      </c>
      <c r="I27" s="94"/>
    </row>
    <row r="28" spans="1:9" s="12" customFormat="1" ht="20.25" customHeight="1">
      <c r="A28" s="17" t="s">
        <v>40</v>
      </c>
      <c r="B28" s="129">
        <f>83255</f>
        <v>83255</v>
      </c>
      <c r="C28" s="130" t="s">
        <v>281</v>
      </c>
      <c r="D28" s="131"/>
      <c r="E28" s="132">
        <f t="shared" si="5"/>
        <v>83255</v>
      </c>
      <c r="F28" s="132">
        <f t="shared" si="6"/>
        <v>0</v>
      </c>
      <c r="G28" s="129">
        <v>83255</v>
      </c>
      <c r="H28" s="130" t="s">
        <v>281</v>
      </c>
      <c r="I28" s="34"/>
    </row>
    <row r="29" spans="1:9" s="12" customFormat="1" ht="17.25" customHeight="1">
      <c r="A29" s="17" t="s">
        <v>42</v>
      </c>
      <c r="B29" s="129">
        <v>2172</v>
      </c>
      <c r="C29" s="130" t="s">
        <v>281</v>
      </c>
      <c r="D29" s="131"/>
      <c r="E29" s="132">
        <f t="shared" si="5"/>
        <v>2172</v>
      </c>
      <c r="F29" s="132">
        <f t="shared" si="6"/>
        <v>0</v>
      </c>
      <c r="G29" s="129">
        <v>2172</v>
      </c>
      <c r="H29" s="130" t="s">
        <v>281</v>
      </c>
      <c r="I29" s="34"/>
    </row>
    <row r="30" spans="1:9" s="12" customFormat="1" ht="16.5" customHeight="1">
      <c r="A30" s="17" t="s">
        <v>283</v>
      </c>
      <c r="B30" s="129">
        <v>994</v>
      </c>
      <c r="C30" s="130" t="s">
        <v>281</v>
      </c>
      <c r="D30" s="131"/>
      <c r="E30" s="132">
        <f t="shared" si="5"/>
        <v>994</v>
      </c>
      <c r="F30" s="132">
        <f t="shared" si="6"/>
        <v>0</v>
      </c>
      <c r="G30" s="129">
        <v>994</v>
      </c>
      <c r="H30" s="130" t="s">
        <v>281</v>
      </c>
      <c r="I30" s="34"/>
    </row>
    <row r="31" spans="1:9" s="12" customFormat="1" ht="16.5" customHeight="1">
      <c r="A31" s="76" t="s">
        <v>44</v>
      </c>
      <c r="B31" s="143">
        <v>1025</v>
      </c>
      <c r="C31" s="144" t="s">
        <v>281</v>
      </c>
      <c r="D31" s="145"/>
      <c r="E31" s="146">
        <f t="shared" si="5"/>
        <v>1025</v>
      </c>
      <c r="F31" s="146">
        <f t="shared" si="6"/>
        <v>0</v>
      </c>
      <c r="G31" s="143">
        <v>1025</v>
      </c>
      <c r="H31" s="144" t="s">
        <v>281</v>
      </c>
      <c r="I31" s="91"/>
    </row>
    <row r="32" spans="1:9" s="12" customFormat="1" ht="16.5" customHeight="1">
      <c r="A32" s="17" t="s">
        <v>45</v>
      </c>
      <c r="B32" s="129">
        <v>1600</v>
      </c>
      <c r="C32" s="130" t="s">
        <v>281</v>
      </c>
      <c r="D32" s="131"/>
      <c r="E32" s="132">
        <f t="shared" si="5"/>
        <v>1600</v>
      </c>
      <c r="F32" s="132">
        <f t="shared" si="6"/>
        <v>0</v>
      </c>
      <c r="G32" s="129">
        <v>1600</v>
      </c>
      <c r="H32" s="130" t="s">
        <v>281</v>
      </c>
      <c r="I32" s="34"/>
    </row>
    <row r="33" spans="1:9" s="50" customFormat="1" ht="21.75" customHeight="1">
      <c r="A33" s="17" t="s">
        <v>46</v>
      </c>
      <c r="B33" s="129">
        <v>488</v>
      </c>
      <c r="C33" s="130" t="s">
        <v>281</v>
      </c>
      <c r="D33" s="131"/>
      <c r="E33" s="132">
        <f t="shared" si="5"/>
        <v>488</v>
      </c>
      <c r="F33" s="132">
        <f t="shared" si="6"/>
        <v>0</v>
      </c>
      <c r="G33" s="129">
        <v>488</v>
      </c>
      <c r="H33" s="130" t="s">
        <v>281</v>
      </c>
      <c r="I33" s="34"/>
    </row>
    <row r="34" spans="1:9" s="45" customFormat="1" ht="22.5" customHeight="1">
      <c r="A34" s="42" t="s">
        <v>47</v>
      </c>
      <c r="B34" s="147">
        <v>66363</v>
      </c>
      <c r="C34" s="130" t="s">
        <v>281</v>
      </c>
      <c r="D34" s="131"/>
      <c r="E34" s="132">
        <f t="shared" si="5"/>
        <v>66363</v>
      </c>
      <c r="F34" s="132">
        <f t="shared" si="6"/>
        <v>0</v>
      </c>
      <c r="G34" s="129">
        <v>66363</v>
      </c>
      <c r="H34" s="130" t="s">
        <v>281</v>
      </c>
      <c r="I34" s="34"/>
    </row>
    <row r="35" spans="1:9" s="22" customFormat="1" ht="31.5" customHeight="1">
      <c r="A35" s="18" t="s">
        <v>264</v>
      </c>
      <c r="B35" s="135">
        <v>14745</v>
      </c>
      <c r="C35" s="148">
        <v>-14745</v>
      </c>
      <c r="D35" s="149">
        <v>-14745</v>
      </c>
      <c r="E35" s="132">
        <f t="shared" si="5"/>
        <v>0</v>
      </c>
      <c r="F35" s="132">
        <f t="shared" si="6"/>
        <v>-14745</v>
      </c>
      <c r="G35" s="130" t="s">
        <v>281</v>
      </c>
      <c r="H35" s="134">
        <v>-14745</v>
      </c>
      <c r="I35" s="34" t="s">
        <v>263</v>
      </c>
    </row>
    <row r="36" spans="1:9" s="22" customFormat="1" ht="31.5" customHeight="1">
      <c r="A36" s="18" t="s">
        <v>231</v>
      </c>
      <c r="B36" s="135"/>
      <c r="C36" s="148">
        <v>1745</v>
      </c>
      <c r="D36" s="149">
        <v>1745</v>
      </c>
      <c r="E36" s="132">
        <f>+B36+D36</f>
        <v>1745</v>
      </c>
      <c r="F36" s="133">
        <f>+E36-B36</f>
        <v>1745</v>
      </c>
      <c r="G36" s="129">
        <v>1745</v>
      </c>
      <c r="H36" s="134">
        <v>1745</v>
      </c>
      <c r="I36" s="34"/>
    </row>
    <row r="37" spans="1:9" s="26" customFormat="1" ht="24.75" customHeight="1">
      <c r="A37" s="23" t="s">
        <v>51</v>
      </c>
      <c r="B37" s="139">
        <v>548077</v>
      </c>
      <c r="C37" s="140">
        <f>548612-548077</f>
        <v>535</v>
      </c>
      <c r="D37" s="141">
        <f>548612-548077</f>
        <v>535</v>
      </c>
      <c r="E37" s="132">
        <f t="shared" si="5"/>
        <v>548612</v>
      </c>
      <c r="F37" s="133">
        <f t="shared" si="6"/>
        <v>535</v>
      </c>
      <c r="G37" s="129">
        <v>548612</v>
      </c>
      <c r="H37" s="134">
        <v>535</v>
      </c>
      <c r="I37" s="34" t="s">
        <v>265</v>
      </c>
    </row>
    <row r="38" spans="1:9" s="26" customFormat="1" ht="21" customHeight="1">
      <c r="A38" s="23" t="s">
        <v>53</v>
      </c>
      <c r="B38" s="139">
        <v>21739</v>
      </c>
      <c r="C38" s="140">
        <v>-8539</v>
      </c>
      <c r="D38" s="141">
        <v>-8539</v>
      </c>
      <c r="E38" s="132">
        <f t="shared" si="5"/>
        <v>13200</v>
      </c>
      <c r="F38" s="132">
        <f t="shared" si="6"/>
        <v>-8539</v>
      </c>
      <c r="G38" s="129">
        <v>13200</v>
      </c>
      <c r="H38" s="134">
        <v>-8539</v>
      </c>
      <c r="I38" s="34" t="s">
        <v>257</v>
      </c>
    </row>
    <row r="39" spans="1:9" s="26" customFormat="1" ht="39" customHeight="1">
      <c r="A39" s="23" t="s">
        <v>207</v>
      </c>
      <c r="B39" s="139">
        <v>10000</v>
      </c>
      <c r="C39" s="150">
        <f>-281-336-1883</f>
        <v>-2500</v>
      </c>
      <c r="D39" s="151">
        <f>-281-336-1883</f>
        <v>-2500</v>
      </c>
      <c r="E39" s="132">
        <f t="shared" si="5"/>
        <v>7500</v>
      </c>
      <c r="F39" s="133">
        <f t="shared" si="6"/>
        <v>-2500</v>
      </c>
      <c r="G39" s="129">
        <v>7500</v>
      </c>
      <c r="H39" s="134">
        <v>-2500</v>
      </c>
      <c r="I39" s="92" t="s">
        <v>259</v>
      </c>
    </row>
    <row r="40" spans="1:9" s="26" customFormat="1" ht="23.25" customHeight="1">
      <c r="A40" s="23" t="s">
        <v>55</v>
      </c>
      <c r="B40" s="139">
        <v>2000</v>
      </c>
      <c r="C40" s="140">
        <f>-2000+859</f>
        <v>-1141</v>
      </c>
      <c r="D40" s="141">
        <f>-2000+859</f>
        <v>-1141</v>
      </c>
      <c r="E40" s="132">
        <f t="shared" si="5"/>
        <v>859</v>
      </c>
      <c r="F40" s="132">
        <f t="shared" si="6"/>
        <v>-1141</v>
      </c>
      <c r="G40" s="129">
        <v>859</v>
      </c>
      <c r="H40" s="134">
        <v>-1141</v>
      </c>
      <c r="I40" s="34" t="s">
        <v>257</v>
      </c>
    </row>
    <row r="41" spans="1:9" s="26" customFormat="1" ht="25.5" customHeight="1">
      <c r="A41" s="23" t="s">
        <v>56</v>
      </c>
      <c r="B41" s="139">
        <v>4875</v>
      </c>
      <c r="C41" s="130" t="s">
        <v>281</v>
      </c>
      <c r="D41" s="131"/>
      <c r="E41" s="132">
        <f t="shared" si="5"/>
        <v>4875</v>
      </c>
      <c r="F41" s="132">
        <f t="shared" si="6"/>
        <v>0</v>
      </c>
      <c r="G41" s="129">
        <v>4875</v>
      </c>
      <c r="H41" s="130" t="s">
        <v>281</v>
      </c>
      <c r="I41" s="34"/>
    </row>
    <row r="42" spans="1:9" s="26" customFormat="1" ht="21" customHeight="1">
      <c r="A42" s="23" t="s">
        <v>57</v>
      </c>
      <c r="B42" s="139">
        <v>500</v>
      </c>
      <c r="C42" s="130" t="s">
        <v>281</v>
      </c>
      <c r="D42" s="131"/>
      <c r="E42" s="132">
        <f t="shared" si="5"/>
        <v>500</v>
      </c>
      <c r="F42" s="132">
        <f t="shared" si="6"/>
        <v>0</v>
      </c>
      <c r="G42" s="129">
        <v>500</v>
      </c>
      <c r="H42" s="130" t="s">
        <v>281</v>
      </c>
      <c r="I42" s="34"/>
    </row>
    <row r="43" spans="1:9" s="26" customFormat="1" ht="19.5" customHeight="1">
      <c r="A43" s="23" t="s">
        <v>58</v>
      </c>
      <c r="B43" s="139">
        <v>300</v>
      </c>
      <c r="C43" s="130" t="s">
        <v>281</v>
      </c>
      <c r="D43" s="131"/>
      <c r="E43" s="132">
        <f t="shared" si="5"/>
        <v>300</v>
      </c>
      <c r="F43" s="132">
        <f t="shared" si="6"/>
        <v>0</v>
      </c>
      <c r="G43" s="129">
        <v>300</v>
      </c>
      <c r="H43" s="130" t="s">
        <v>281</v>
      </c>
      <c r="I43" s="34"/>
    </row>
    <row r="44" spans="1:9" s="26" customFormat="1" ht="19.5" customHeight="1">
      <c r="A44" s="23" t="s">
        <v>225</v>
      </c>
      <c r="B44" s="139">
        <v>125</v>
      </c>
      <c r="C44" s="140">
        <v>468</v>
      </c>
      <c r="D44" s="141">
        <v>468</v>
      </c>
      <c r="E44" s="132">
        <f t="shared" si="5"/>
        <v>593</v>
      </c>
      <c r="F44" s="133">
        <f t="shared" si="6"/>
        <v>468</v>
      </c>
      <c r="G44" s="129">
        <v>593</v>
      </c>
      <c r="H44" s="134">
        <v>468</v>
      </c>
      <c r="I44" s="34" t="s">
        <v>261</v>
      </c>
    </row>
    <row r="45" spans="1:9" s="26" customFormat="1" ht="19.5" customHeight="1">
      <c r="A45" s="23" t="s">
        <v>60</v>
      </c>
      <c r="B45" s="139">
        <v>660</v>
      </c>
      <c r="C45" s="130" t="s">
        <v>281</v>
      </c>
      <c r="D45" s="131"/>
      <c r="E45" s="132">
        <f t="shared" si="5"/>
        <v>660</v>
      </c>
      <c r="F45" s="132">
        <f t="shared" si="6"/>
        <v>0</v>
      </c>
      <c r="G45" s="129">
        <v>660</v>
      </c>
      <c r="H45" s="130" t="s">
        <v>281</v>
      </c>
      <c r="I45" s="34"/>
    </row>
    <row r="46" spans="1:9" s="26" customFormat="1" ht="24" customHeight="1">
      <c r="A46" s="23" t="s">
        <v>61</v>
      </c>
      <c r="B46" s="139">
        <v>300</v>
      </c>
      <c r="C46" s="130" t="s">
        <v>281</v>
      </c>
      <c r="D46" s="131"/>
      <c r="E46" s="132">
        <f>+B46+D46</f>
        <v>300</v>
      </c>
      <c r="F46" s="132">
        <f t="shared" si="6"/>
        <v>0</v>
      </c>
      <c r="G46" s="129">
        <v>300</v>
      </c>
      <c r="H46" s="130" t="s">
        <v>281</v>
      </c>
      <c r="I46" s="92"/>
    </row>
    <row r="47" spans="1:9" s="26" customFormat="1" ht="30" customHeight="1">
      <c r="A47" s="23" t="s">
        <v>214</v>
      </c>
      <c r="B47" s="139">
        <v>300</v>
      </c>
      <c r="C47" s="140">
        <v>300</v>
      </c>
      <c r="D47" s="141">
        <v>300</v>
      </c>
      <c r="E47" s="132">
        <f t="shared" si="5"/>
        <v>600</v>
      </c>
      <c r="F47" s="133">
        <f t="shared" si="6"/>
        <v>300</v>
      </c>
      <c r="G47" s="129">
        <v>600</v>
      </c>
      <c r="H47" s="134">
        <v>300</v>
      </c>
      <c r="I47" s="34" t="s">
        <v>262</v>
      </c>
    </row>
    <row r="48" spans="1:9" s="12" customFormat="1" ht="22.5" customHeight="1">
      <c r="A48" s="35" t="s">
        <v>63</v>
      </c>
      <c r="B48" s="36">
        <f aca="true" t="shared" si="7" ref="B48:H48">SUM(B23:B47)</f>
        <v>900954</v>
      </c>
      <c r="C48" s="118">
        <f t="shared" si="7"/>
        <v>-23877</v>
      </c>
      <c r="D48" s="124">
        <f t="shared" si="7"/>
        <v>-23877</v>
      </c>
      <c r="E48" s="120">
        <f t="shared" si="7"/>
        <v>877077</v>
      </c>
      <c r="F48" s="122">
        <f t="shared" si="7"/>
        <v>-23877</v>
      </c>
      <c r="G48" s="36">
        <f t="shared" si="7"/>
        <v>877077</v>
      </c>
      <c r="H48" s="48">
        <f t="shared" si="7"/>
        <v>-23877</v>
      </c>
      <c r="I48" s="90"/>
    </row>
    <row r="49" spans="1:9" s="12" customFormat="1" ht="33.75" customHeight="1">
      <c r="A49" s="110" t="s">
        <v>64</v>
      </c>
      <c r="B49" s="129"/>
      <c r="C49" s="130"/>
      <c r="D49" s="131"/>
      <c r="E49" s="132"/>
      <c r="F49" s="132"/>
      <c r="G49" s="129"/>
      <c r="H49" s="129"/>
      <c r="I49" s="34"/>
    </row>
    <row r="50" spans="1:9" s="12" customFormat="1" ht="25.5" customHeight="1">
      <c r="A50" s="25" t="s">
        <v>65</v>
      </c>
      <c r="B50" s="139">
        <v>2025</v>
      </c>
      <c r="C50" s="130" t="s">
        <v>281</v>
      </c>
      <c r="D50" s="131"/>
      <c r="E50" s="132">
        <f>+B50+D50</f>
        <v>2025</v>
      </c>
      <c r="F50" s="132">
        <f>+E50-B50</f>
        <v>0</v>
      </c>
      <c r="G50" s="129">
        <v>2025</v>
      </c>
      <c r="H50" s="130" t="s">
        <v>281</v>
      </c>
      <c r="I50" s="93"/>
    </row>
    <row r="51" spans="1:9" s="26" customFormat="1" ht="30" customHeight="1">
      <c r="A51" s="25" t="s">
        <v>67</v>
      </c>
      <c r="B51" s="139">
        <v>200</v>
      </c>
      <c r="C51" s="130" t="s">
        <v>281</v>
      </c>
      <c r="D51" s="131"/>
      <c r="E51" s="132">
        <f>+B51+D51</f>
        <v>200</v>
      </c>
      <c r="F51" s="132">
        <f>+E51-B51</f>
        <v>0</v>
      </c>
      <c r="G51" s="129">
        <v>200</v>
      </c>
      <c r="H51" s="130" t="s">
        <v>281</v>
      </c>
      <c r="I51" s="92"/>
    </row>
    <row r="52" spans="1:9" s="12" customFormat="1" ht="24.75" customHeight="1">
      <c r="A52" s="35" t="s">
        <v>68</v>
      </c>
      <c r="B52" s="36">
        <f>SUM(B50:B51)</f>
        <v>2225</v>
      </c>
      <c r="C52" s="117">
        <f>SUM(C50:C51)</f>
        <v>0</v>
      </c>
      <c r="D52" s="123">
        <f>SUM(D50:D51)</f>
        <v>0</v>
      </c>
      <c r="E52" s="120">
        <f>SUM(E50:E51)</f>
        <v>2225</v>
      </c>
      <c r="F52" s="121">
        <f>+E52-B52</f>
        <v>0</v>
      </c>
      <c r="G52" s="36">
        <f>SUM(G50:G51)</f>
        <v>2225</v>
      </c>
      <c r="H52" s="119" t="s">
        <v>281</v>
      </c>
      <c r="I52" s="90"/>
    </row>
    <row r="53" spans="1:9" s="12" customFormat="1" ht="24" customHeight="1">
      <c r="A53" s="110" t="s">
        <v>69</v>
      </c>
      <c r="B53" s="129"/>
      <c r="C53" s="130"/>
      <c r="D53" s="131"/>
      <c r="E53" s="132"/>
      <c r="F53" s="132"/>
      <c r="G53" s="129"/>
      <c r="H53" s="129"/>
      <c r="I53" s="34"/>
    </row>
    <row r="54" spans="1:9" s="12" customFormat="1" ht="15.75" customHeight="1">
      <c r="A54" s="17" t="s">
        <v>70</v>
      </c>
      <c r="B54" s="129">
        <v>194</v>
      </c>
      <c r="C54" s="130" t="s">
        <v>281</v>
      </c>
      <c r="D54" s="131"/>
      <c r="E54" s="132">
        <f aca="true" t="shared" si="8" ref="E54:E68">+B54+D54</f>
        <v>194</v>
      </c>
      <c r="F54" s="132">
        <f aca="true" t="shared" si="9" ref="F54:F68">+E54-B54</f>
        <v>0</v>
      </c>
      <c r="G54" s="129">
        <v>194</v>
      </c>
      <c r="H54" s="130" t="s">
        <v>281</v>
      </c>
      <c r="I54" s="34"/>
    </row>
    <row r="55" spans="1:9" s="12" customFormat="1" ht="15.75" customHeight="1">
      <c r="A55" s="17" t="s">
        <v>72</v>
      </c>
      <c r="B55" s="129">
        <v>185</v>
      </c>
      <c r="C55" s="130" t="s">
        <v>281</v>
      </c>
      <c r="D55" s="131"/>
      <c r="E55" s="132">
        <f t="shared" si="8"/>
        <v>185</v>
      </c>
      <c r="F55" s="132">
        <f t="shared" si="9"/>
        <v>0</v>
      </c>
      <c r="G55" s="129">
        <v>185</v>
      </c>
      <c r="H55" s="130" t="s">
        <v>281</v>
      </c>
      <c r="I55" s="34"/>
    </row>
    <row r="56" spans="1:9" s="12" customFormat="1" ht="15.75" customHeight="1">
      <c r="A56" s="17" t="s">
        <v>73</v>
      </c>
      <c r="B56" s="129">
        <v>83</v>
      </c>
      <c r="C56" s="130" t="s">
        <v>281</v>
      </c>
      <c r="D56" s="131"/>
      <c r="E56" s="132">
        <f t="shared" si="8"/>
        <v>83</v>
      </c>
      <c r="F56" s="132">
        <f t="shared" si="9"/>
        <v>0</v>
      </c>
      <c r="G56" s="129">
        <v>83</v>
      </c>
      <c r="H56" s="130" t="s">
        <v>281</v>
      </c>
      <c r="I56" s="34"/>
    </row>
    <row r="57" spans="1:9" s="22" customFormat="1" ht="15.75" customHeight="1">
      <c r="A57" s="18" t="s">
        <v>74</v>
      </c>
      <c r="B57" s="147">
        <v>6750</v>
      </c>
      <c r="C57" s="130" t="s">
        <v>281</v>
      </c>
      <c r="D57" s="131"/>
      <c r="E57" s="132">
        <f t="shared" si="8"/>
        <v>6750</v>
      </c>
      <c r="F57" s="132">
        <f t="shared" si="9"/>
        <v>0</v>
      </c>
      <c r="G57" s="129">
        <v>6750</v>
      </c>
      <c r="H57" s="130" t="s">
        <v>281</v>
      </c>
      <c r="I57" s="34"/>
    </row>
    <row r="58" spans="1:9" s="22" customFormat="1" ht="33" customHeight="1">
      <c r="A58" s="18" t="s">
        <v>76</v>
      </c>
      <c r="B58" s="147">
        <v>2000</v>
      </c>
      <c r="C58" s="130" t="s">
        <v>281</v>
      </c>
      <c r="D58" s="131"/>
      <c r="E58" s="132">
        <f t="shared" si="8"/>
        <v>2000</v>
      </c>
      <c r="F58" s="132">
        <f t="shared" si="9"/>
        <v>0</v>
      </c>
      <c r="G58" s="129">
        <v>2000</v>
      </c>
      <c r="H58" s="130" t="s">
        <v>281</v>
      </c>
      <c r="I58" s="34"/>
    </row>
    <row r="59" spans="1:9" s="26" customFormat="1" ht="15.75" customHeight="1" collapsed="1">
      <c r="A59" s="25" t="s">
        <v>78</v>
      </c>
      <c r="B59" s="139">
        <v>2000</v>
      </c>
      <c r="C59" s="130" t="s">
        <v>281</v>
      </c>
      <c r="D59" s="131"/>
      <c r="E59" s="132">
        <f t="shared" si="8"/>
        <v>2000</v>
      </c>
      <c r="F59" s="132">
        <f t="shared" si="9"/>
        <v>0</v>
      </c>
      <c r="G59" s="129">
        <v>2000</v>
      </c>
      <c r="H59" s="130" t="s">
        <v>281</v>
      </c>
      <c r="I59" s="34"/>
    </row>
    <row r="60" spans="1:9" s="26" customFormat="1" ht="15.75" customHeight="1">
      <c r="A60" s="25" t="s">
        <v>79</v>
      </c>
      <c r="B60" s="139">
        <v>500</v>
      </c>
      <c r="C60" s="130" t="s">
        <v>281</v>
      </c>
      <c r="D60" s="131"/>
      <c r="E60" s="132">
        <f t="shared" si="8"/>
        <v>500</v>
      </c>
      <c r="F60" s="132">
        <f t="shared" si="9"/>
        <v>0</v>
      </c>
      <c r="G60" s="129">
        <v>500</v>
      </c>
      <c r="H60" s="130" t="s">
        <v>281</v>
      </c>
      <c r="I60" s="34"/>
    </row>
    <row r="61" spans="1:9" s="26" customFormat="1" ht="16.5" customHeight="1">
      <c r="A61" s="25" t="s">
        <v>232</v>
      </c>
      <c r="B61" s="139">
        <v>1800</v>
      </c>
      <c r="C61" s="140">
        <v>3700</v>
      </c>
      <c r="D61" s="141">
        <v>3700</v>
      </c>
      <c r="E61" s="132">
        <f t="shared" si="8"/>
        <v>5500</v>
      </c>
      <c r="F61" s="133">
        <f t="shared" si="9"/>
        <v>3700</v>
      </c>
      <c r="G61" s="129">
        <v>5500</v>
      </c>
      <c r="H61" s="134">
        <v>3700</v>
      </c>
      <c r="I61" s="94" t="s">
        <v>267</v>
      </c>
    </row>
    <row r="62" spans="1:9" s="26" customFormat="1" ht="15.75" customHeight="1">
      <c r="A62" s="25" t="s">
        <v>81</v>
      </c>
      <c r="B62" s="139">
        <v>4000</v>
      </c>
      <c r="C62" s="140">
        <v>222</v>
      </c>
      <c r="D62" s="141">
        <v>222</v>
      </c>
      <c r="E62" s="132">
        <f t="shared" si="8"/>
        <v>4222</v>
      </c>
      <c r="F62" s="133">
        <f t="shared" si="9"/>
        <v>222</v>
      </c>
      <c r="G62" s="129">
        <v>4222</v>
      </c>
      <c r="H62" s="134">
        <v>222</v>
      </c>
      <c r="I62" s="34" t="s">
        <v>268</v>
      </c>
    </row>
    <row r="63" spans="1:9" s="26" customFormat="1" ht="15.75" customHeight="1">
      <c r="A63" s="25" t="s">
        <v>82</v>
      </c>
      <c r="B63" s="139">
        <v>1000</v>
      </c>
      <c r="C63" s="130" t="s">
        <v>281</v>
      </c>
      <c r="D63" s="131"/>
      <c r="E63" s="132">
        <f t="shared" si="8"/>
        <v>1000</v>
      </c>
      <c r="F63" s="132">
        <f t="shared" si="9"/>
        <v>0</v>
      </c>
      <c r="G63" s="129">
        <v>1000</v>
      </c>
      <c r="H63" s="130" t="s">
        <v>281</v>
      </c>
      <c r="I63" s="34"/>
    </row>
    <row r="64" spans="1:9" s="26" customFormat="1" ht="15.75" customHeight="1">
      <c r="A64" s="25" t="s">
        <v>226</v>
      </c>
      <c r="B64" s="139">
        <v>800</v>
      </c>
      <c r="C64" s="130" t="s">
        <v>281</v>
      </c>
      <c r="D64" s="131"/>
      <c r="E64" s="132">
        <f t="shared" si="8"/>
        <v>800</v>
      </c>
      <c r="F64" s="132">
        <f t="shared" si="9"/>
        <v>0</v>
      </c>
      <c r="G64" s="129">
        <v>800</v>
      </c>
      <c r="H64" s="130" t="s">
        <v>281</v>
      </c>
      <c r="I64" s="34"/>
    </row>
    <row r="65" spans="1:9" s="26" customFormat="1" ht="15.75" customHeight="1">
      <c r="A65" s="25" t="s">
        <v>83</v>
      </c>
      <c r="B65" s="139">
        <v>800</v>
      </c>
      <c r="C65" s="130" t="s">
        <v>281</v>
      </c>
      <c r="D65" s="131"/>
      <c r="E65" s="132">
        <f t="shared" si="8"/>
        <v>800</v>
      </c>
      <c r="F65" s="132">
        <f t="shared" si="9"/>
        <v>0</v>
      </c>
      <c r="G65" s="129">
        <v>800</v>
      </c>
      <c r="H65" s="130" t="s">
        <v>281</v>
      </c>
      <c r="I65" s="34"/>
    </row>
    <row r="66" spans="1:9" s="26" customFormat="1" ht="26.25" customHeight="1">
      <c r="A66" s="41" t="s">
        <v>84</v>
      </c>
      <c r="B66" s="142">
        <v>20100</v>
      </c>
      <c r="C66" s="137">
        <v>-9300</v>
      </c>
      <c r="D66" s="152">
        <v>-9300</v>
      </c>
      <c r="E66" s="136">
        <f t="shared" si="8"/>
        <v>10800</v>
      </c>
      <c r="F66" s="133">
        <f t="shared" si="9"/>
        <v>-9300</v>
      </c>
      <c r="G66" s="129">
        <v>10800</v>
      </c>
      <c r="H66" s="134">
        <v>-9300</v>
      </c>
      <c r="I66" s="94" t="s">
        <v>269</v>
      </c>
    </row>
    <row r="67" spans="1:9" s="26" customFormat="1" ht="15.75" customHeight="1">
      <c r="A67" s="41" t="s">
        <v>85</v>
      </c>
      <c r="B67" s="142">
        <v>90</v>
      </c>
      <c r="C67" s="130" t="s">
        <v>281</v>
      </c>
      <c r="D67" s="131"/>
      <c r="E67" s="136">
        <f>+B67+D67</f>
        <v>90</v>
      </c>
      <c r="F67" s="132">
        <f>+E67-B67</f>
        <v>0</v>
      </c>
      <c r="G67" s="129">
        <v>90</v>
      </c>
      <c r="H67" s="130" t="s">
        <v>281</v>
      </c>
      <c r="I67" s="94"/>
    </row>
    <row r="68" spans="1:9" s="26" customFormat="1" ht="15.75" customHeight="1">
      <c r="A68" s="76" t="s">
        <v>266</v>
      </c>
      <c r="B68" s="153"/>
      <c r="C68" s="137">
        <v>300</v>
      </c>
      <c r="D68" s="152">
        <v>300</v>
      </c>
      <c r="E68" s="136">
        <f t="shared" si="8"/>
        <v>300</v>
      </c>
      <c r="F68" s="133">
        <f t="shared" si="9"/>
        <v>300</v>
      </c>
      <c r="G68" s="129">
        <v>300</v>
      </c>
      <c r="H68" s="134">
        <v>300</v>
      </c>
      <c r="I68" s="94" t="s">
        <v>233</v>
      </c>
    </row>
    <row r="69" spans="1:9" ht="15.75" customHeight="1">
      <c r="A69" s="35" t="s">
        <v>87</v>
      </c>
      <c r="B69" s="36">
        <f aca="true" t="shared" si="10" ref="B69:H69">SUM(B54:B68)</f>
        <v>40302</v>
      </c>
      <c r="C69" s="117">
        <f t="shared" si="10"/>
        <v>-5078</v>
      </c>
      <c r="D69" s="123">
        <f t="shared" si="10"/>
        <v>-5078</v>
      </c>
      <c r="E69" s="120">
        <f t="shared" si="10"/>
        <v>35224</v>
      </c>
      <c r="F69" s="121">
        <f t="shared" si="10"/>
        <v>-5078</v>
      </c>
      <c r="G69" s="36">
        <f t="shared" si="10"/>
        <v>35224</v>
      </c>
      <c r="H69" s="48">
        <f t="shared" si="10"/>
        <v>-5078</v>
      </c>
      <c r="I69" s="90"/>
    </row>
    <row r="70" spans="1:9" s="12" customFormat="1" ht="24" customHeight="1">
      <c r="A70" s="110" t="s">
        <v>88</v>
      </c>
      <c r="B70" s="129"/>
      <c r="C70" s="130"/>
      <c r="D70" s="131"/>
      <c r="E70" s="132"/>
      <c r="F70" s="132"/>
      <c r="G70" s="129"/>
      <c r="H70" s="129"/>
      <c r="I70" s="34"/>
    </row>
    <row r="71" spans="1:9" s="12" customFormat="1" ht="18" customHeight="1">
      <c r="A71" s="17" t="s">
        <v>89</v>
      </c>
      <c r="B71" s="129">
        <v>11351</v>
      </c>
      <c r="C71" s="130" t="s">
        <v>281</v>
      </c>
      <c r="D71" s="131"/>
      <c r="E71" s="132">
        <f aca="true" t="shared" si="11" ref="E71:E78">+B71+D71</f>
        <v>11351</v>
      </c>
      <c r="F71" s="132">
        <f aca="true" t="shared" si="12" ref="F71:F78">+E71-B71</f>
        <v>0</v>
      </c>
      <c r="G71" s="129">
        <v>11351</v>
      </c>
      <c r="H71" s="130" t="s">
        <v>281</v>
      </c>
      <c r="I71" s="34"/>
    </row>
    <row r="72" spans="1:9" s="12" customFormat="1" ht="18" customHeight="1">
      <c r="A72" s="17" t="s">
        <v>90</v>
      </c>
      <c r="B72" s="129">
        <v>1193</v>
      </c>
      <c r="C72" s="130" t="s">
        <v>281</v>
      </c>
      <c r="D72" s="131"/>
      <c r="E72" s="132">
        <f t="shared" si="11"/>
        <v>1193</v>
      </c>
      <c r="F72" s="132">
        <f t="shared" si="12"/>
        <v>0</v>
      </c>
      <c r="G72" s="129">
        <v>1193</v>
      </c>
      <c r="H72" s="130" t="s">
        <v>281</v>
      </c>
      <c r="I72" s="34"/>
    </row>
    <row r="73" spans="1:9" s="45" customFormat="1" ht="18" customHeight="1">
      <c r="A73" s="42" t="s">
        <v>91</v>
      </c>
      <c r="B73" s="147">
        <v>1381124</v>
      </c>
      <c r="C73" s="130" t="s">
        <v>281</v>
      </c>
      <c r="D73" s="131"/>
      <c r="E73" s="132">
        <f t="shared" si="11"/>
        <v>1381124</v>
      </c>
      <c r="F73" s="132">
        <f t="shared" si="12"/>
        <v>0</v>
      </c>
      <c r="G73" s="129">
        <v>1381124</v>
      </c>
      <c r="H73" s="130" t="s">
        <v>281</v>
      </c>
      <c r="I73" s="34"/>
    </row>
    <row r="74" spans="1:9" s="45" customFormat="1" ht="18" customHeight="1">
      <c r="A74" s="42" t="s">
        <v>93</v>
      </c>
      <c r="B74" s="147">
        <f>45809+977123</f>
        <v>1022932</v>
      </c>
      <c r="C74" s="130" t="s">
        <v>281</v>
      </c>
      <c r="D74" s="131"/>
      <c r="E74" s="132">
        <f t="shared" si="11"/>
        <v>1022932</v>
      </c>
      <c r="F74" s="132">
        <f t="shared" si="12"/>
        <v>0</v>
      </c>
      <c r="G74" s="129">
        <v>1022932</v>
      </c>
      <c r="H74" s="130" t="s">
        <v>281</v>
      </c>
      <c r="I74" s="34"/>
    </row>
    <row r="75" spans="1:9" s="26" customFormat="1" ht="30.75" customHeight="1">
      <c r="A75" s="23" t="s">
        <v>270</v>
      </c>
      <c r="B75" s="139">
        <v>2500</v>
      </c>
      <c r="C75" s="140">
        <v>988</v>
      </c>
      <c r="D75" s="141">
        <v>988</v>
      </c>
      <c r="E75" s="132">
        <f t="shared" si="11"/>
        <v>3488</v>
      </c>
      <c r="F75" s="133">
        <f t="shared" si="12"/>
        <v>988</v>
      </c>
      <c r="G75" s="129">
        <v>3488</v>
      </c>
      <c r="H75" s="134">
        <v>988</v>
      </c>
      <c r="I75" s="34" t="s">
        <v>271</v>
      </c>
    </row>
    <row r="76" spans="1:9" s="26" customFormat="1" ht="30" customHeight="1">
      <c r="A76" s="23" t="s">
        <v>96</v>
      </c>
      <c r="B76" s="139">
        <v>240</v>
      </c>
      <c r="C76" s="130" t="s">
        <v>281</v>
      </c>
      <c r="D76" s="131"/>
      <c r="E76" s="132">
        <f t="shared" si="11"/>
        <v>240</v>
      </c>
      <c r="F76" s="132">
        <f t="shared" si="12"/>
        <v>0</v>
      </c>
      <c r="G76" s="129">
        <v>240</v>
      </c>
      <c r="H76" s="130" t="s">
        <v>281</v>
      </c>
      <c r="I76" s="34"/>
    </row>
    <row r="77" spans="1:9" s="26" customFormat="1" ht="18" customHeight="1">
      <c r="A77" s="23" t="s">
        <v>97</v>
      </c>
      <c r="B77" s="139">
        <v>8150</v>
      </c>
      <c r="C77" s="130" t="s">
        <v>281</v>
      </c>
      <c r="D77" s="131"/>
      <c r="E77" s="132">
        <f>+B77+D77</f>
        <v>8150</v>
      </c>
      <c r="F77" s="132">
        <f>+E77-B77</f>
        <v>0</v>
      </c>
      <c r="G77" s="129">
        <v>8150</v>
      </c>
      <c r="H77" s="130" t="s">
        <v>281</v>
      </c>
      <c r="I77" s="34"/>
    </row>
    <row r="78" spans="1:9" s="26" customFormat="1" ht="18" customHeight="1">
      <c r="A78" s="23" t="s">
        <v>289</v>
      </c>
      <c r="B78" s="139"/>
      <c r="C78" s="130">
        <v>3048</v>
      </c>
      <c r="D78" s="131">
        <v>3048</v>
      </c>
      <c r="E78" s="132">
        <f t="shared" si="11"/>
        <v>3048</v>
      </c>
      <c r="F78" s="132">
        <f t="shared" si="12"/>
        <v>3048</v>
      </c>
      <c r="G78" s="129">
        <v>3048</v>
      </c>
      <c r="H78" s="134">
        <v>3048</v>
      </c>
      <c r="I78" s="34" t="s">
        <v>124</v>
      </c>
    </row>
    <row r="79" spans="1:9" s="12" customFormat="1" ht="15.75" customHeight="1">
      <c r="A79" s="35" t="s">
        <v>98</v>
      </c>
      <c r="B79" s="36">
        <f aca="true" t="shared" si="13" ref="B79:H79">SUM(B71:B78)</f>
        <v>2427490</v>
      </c>
      <c r="C79" s="117">
        <f t="shared" si="13"/>
        <v>4036</v>
      </c>
      <c r="D79" s="123">
        <f t="shared" si="13"/>
        <v>4036</v>
      </c>
      <c r="E79" s="120">
        <f t="shared" si="13"/>
        <v>2431526</v>
      </c>
      <c r="F79" s="121">
        <f t="shared" si="13"/>
        <v>4036</v>
      </c>
      <c r="G79" s="36">
        <f t="shared" si="13"/>
        <v>2431526</v>
      </c>
      <c r="H79" s="48">
        <f t="shared" si="13"/>
        <v>4036</v>
      </c>
      <c r="I79" s="90"/>
    </row>
    <row r="80" spans="1:9" ht="27" customHeight="1" collapsed="1">
      <c r="A80" s="110" t="s">
        <v>99</v>
      </c>
      <c r="B80" s="138"/>
      <c r="C80" s="130"/>
      <c r="D80" s="131"/>
      <c r="E80" s="154"/>
      <c r="F80" s="154"/>
      <c r="G80" s="138"/>
      <c r="H80" s="138"/>
      <c r="I80" s="34"/>
    </row>
    <row r="81" spans="1:9" s="26" customFormat="1" ht="21.75" customHeight="1">
      <c r="A81" s="23" t="s">
        <v>100</v>
      </c>
      <c r="B81" s="139">
        <v>700</v>
      </c>
      <c r="C81" s="140">
        <v>-200</v>
      </c>
      <c r="D81" s="141">
        <v>-200</v>
      </c>
      <c r="E81" s="132">
        <f>+B81+D81</f>
        <v>500</v>
      </c>
      <c r="F81" s="132">
        <f>+E81-B81</f>
        <v>-200</v>
      </c>
      <c r="G81" s="129">
        <v>500</v>
      </c>
      <c r="H81" s="138">
        <v>-200</v>
      </c>
      <c r="I81" s="34" t="s">
        <v>257</v>
      </c>
    </row>
    <row r="82" spans="1:9" s="26" customFormat="1" ht="18.75" customHeight="1">
      <c r="A82" s="23" t="s">
        <v>101</v>
      </c>
      <c r="B82" s="139">
        <v>1000</v>
      </c>
      <c r="C82" s="130" t="s">
        <v>281</v>
      </c>
      <c r="D82" s="131"/>
      <c r="E82" s="132">
        <f>+B82+D82</f>
        <v>1000</v>
      </c>
      <c r="F82" s="132">
        <f>+E82-B82</f>
        <v>0</v>
      </c>
      <c r="G82" s="129">
        <v>1000</v>
      </c>
      <c r="H82" s="130" t="s">
        <v>281</v>
      </c>
      <c r="I82" s="34"/>
    </row>
    <row r="83" spans="1:9" s="12" customFormat="1" ht="21.75" customHeight="1">
      <c r="A83" s="35" t="s">
        <v>102</v>
      </c>
      <c r="B83" s="36">
        <f aca="true" t="shared" si="14" ref="B83:H83">SUM(B81:B82)</f>
        <v>1700</v>
      </c>
      <c r="C83" s="117">
        <f t="shared" si="14"/>
        <v>-200</v>
      </c>
      <c r="D83" s="123">
        <f t="shared" si="14"/>
        <v>-200</v>
      </c>
      <c r="E83" s="120">
        <f t="shared" si="14"/>
        <v>1500</v>
      </c>
      <c r="F83" s="120">
        <f t="shared" si="14"/>
        <v>-200</v>
      </c>
      <c r="G83" s="36">
        <f t="shared" si="14"/>
        <v>1500</v>
      </c>
      <c r="H83" s="36">
        <f t="shared" si="14"/>
        <v>-200</v>
      </c>
      <c r="I83" s="90"/>
    </row>
    <row r="84" spans="1:9" s="12" customFormat="1" ht="18.75" customHeight="1">
      <c r="A84" s="110" t="s">
        <v>103</v>
      </c>
      <c r="B84" s="129"/>
      <c r="C84" s="130"/>
      <c r="D84" s="131"/>
      <c r="E84" s="132"/>
      <c r="F84" s="132"/>
      <c r="G84" s="129"/>
      <c r="H84" s="129"/>
      <c r="I84" s="34"/>
    </row>
    <row r="85" spans="1:9" s="12" customFormat="1" ht="18.75" customHeight="1">
      <c r="A85" s="17" t="s">
        <v>104</v>
      </c>
      <c r="B85" s="129">
        <v>32532</v>
      </c>
      <c r="C85" s="130" t="s">
        <v>281</v>
      </c>
      <c r="D85" s="131"/>
      <c r="E85" s="132">
        <f aca="true" t="shared" si="15" ref="E85:E95">+B85+D85</f>
        <v>32532</v>
      </c>
      <c r="F85" s="132">
        <f aca="true" t="shared" si="16" ref="F85:F95">+E85-B85</f>
        <v>0</v>
      </c>
      <c r="G85" s="129">
        <v>32532</v>
      </c>
      <c r="H85" s="130" t="s">
        <v>281</v>
      </c>
      <c r="I85" s="34"/>
    </row>
    <row r="86" spans="1:9" s="12" customFormat="1" ht="18.75" customHeight="1">
      <c r="A86" s="17" t="s">
        <v>105</v>
      </c>
      <c r="B86" s="129">
        <v>179647</v>
      </c>
      <c r="C86" s="130">
        <v>4243</v>
      </c>
      <c r="D86" s="131">
        <v>4243</v>
      </c>
      <c r="E86" s="132">
        <f t="shared" si="15"/>
        <v>183890</v>
      </c>
      <c r="F86" s="132">
        <f t="shared" si="16"/>
        <v>4243</v>
      </c>
      <c r="G86" s="129">
        <v>183890</v>
      </c>
      <c r="H86" s="134">
        <v>4243</v>
      </c>
      <c r="I86" s="34" t="s">
        <v>272</v>
      </c>
    </row>
    <row r="87" spans="1:9" s="22" customFormat="1" ht="18.75" customHeight="1">
      <c r="A87" s="18" t="s">
        <v>106</v>
      </c>
      <c r="B87" s="135">
        <v>196875</v>
      </c>
      <c r="C87" s="148">
        <v>-4243</v>
      </c>
      <c r="D87" s="149">
        <v>-4243</v>
      </c>
      <c r="E87" s="132">
        <f t="shared" si="15"/>
        <v>192632</v>
      </c>
      <c r="F87" s="132">
        <f t="shared" si="16"/>
        <v>-4243</v>
      </c>
      <c r="G87" s="129">
        <v>192632</v>
      </c>
      <c r="H87" s="134">
        <v>-4243</v>
      </c>
      <c r="I87" s="34" t="s">
        <v>272</v>
      </c>
    </row>
    <row r="88" spans="1:9" s="12" customFormat="1" ht="18.75" customHeight="1">
      <c r="A88" s="17" t="s">
        <v>108</v>
      </c>
      <c r="B88" s="129">
        <v>2000</v>
      </c>
      <c r="C88" s="130" t="s">
        <v>281</v>
      </c>
      <c r="D88" s="131"/>
      <c r="E88" s="132">
        <f t="shared" si="15"/>
        <v>2000</v>
      </c>
      <c r="F88" s="132">
        <f t="shared" si="16"/>
        <v>0</v>
      </c>
      <c r="G88" s="129">
        <v>2000</v>
      </c>
      <c r="H88" s="130" t="s">
        <v>281</v>
      </c>
      <c r="I88" s="34"/>
    </row>
    <row r="89" spans="1:9" s="12" customFormat="1" ht="18.75" customHeight="1">
      <c r="A89" s="17" t="s">
        <v>109</v>
      </c>
      <c r="B89" s="129">
        <v>10000</v>
      </c>
      <c r="C89" s="130" t="s">
        <v>281</v>
      </c>
      <c r="D89" s="131"/>
      <c r="E89" s="132">
        <f t="shared" si="15"/>
        <v>10000</v>
      </c>
      <c r="F89" s="132">
        <f t="shared" si="16"/>
        <v>0</v>
      </c>
      <c r="G89" s="129">
        <v>10000</v>
      </c>
      <c r="H89" s="130" t="s">
        <v>281</v>
      </c>
      <c r="I89" s="34"/>
    </row>
    <row r="90" spans="1:9" s="12" customFormat="1" ht="18.75" customHeight="1">
      <c r="A90" s="17" t="s">
        <v>110</v>
      </c>
      <c r="B90" s="129">
        <v>1275</v>
      </c>
      <c r="C90" s="130" t="s">
        <v>281</v>
      </c>
      <c r="D90" s="131"/>
      <c r="E90" s="132">
        <f t="shared" si="15"/>
        <v>1275</v>
      </c>
      <c r="F90" s="132">
        <f t="shared" si="16"/>
        <v>0</v>
      </c>
      <c r="G90" s="129">
        <v>1275</v>
      </c>
      <c r="H90" s="130" t="s">
        <v>281</v>
      </c>
      <c r="I90" s="34"/>
    </row>
    <row r="91" spans="1:9" s="12" customFormat="1" ht="18.75" customHeight="1">
      <c r="A91" s="17" t="s">
        <v>212</v>
      </c>
      <c r="B91" s="129">
        <v>55987</v>
      </c>
      <c r="C91" s="130" t="s">
        <v>281</v>
      </c>
      <c r="D91" s="131"/>
      <c r="E91" s="132">
        <f t="shared" si="15"/>
        <v>55987</v>
      </c>
      <c r="F91" s="132">
        <f t="shared" si="16"/>
        <v>0</v>
      </c>
      <c r="G91" s="129">
        <v>55987</v>
      </c>
      <c r="H91" s="130" t="s">
        <v>281</v>
      </c>
      <c r="I91" s="34"/>
    </row>
    <row r="92" spans="1:9" s="12" customFormat="1" ht="18.75" customHeight="1">
      <c r="A92" s="86" t="s">
        <v>111</v>
      </c>
      <c r="B92" s="155">
        <v>9051</v>
      </c>
      <c r="C92" s="130" t="s">
        <v>281</v>
      </c>
      <c r="D92" s="131"/>
      <c r="E92" s="132">
        <f t="shared" si="15"/>
        <v>9051</v>
      </c>
      <c r="F92" s="132">
        <f t="shared" si="16"/>
        <v>0</v>
      </c>
      <c r="G92" s="129">
        <v>9051</v>
      </c>
      <c r="H92" s="130" t="s">
        <v>281</v>
      </c>
      <c r="I92" s="95"/>
    </row>
    <row r="93" spans="1:9" s="12" customFormat="1" ht="18.75" customHeight="1">
      <c r="A93" s="17" t="s">
        <v>113</v>
      </c>
      <c r="B93" s="129">
        <v>2355</v>
      </c>
      <c r="C93" s="130">
        <v>-1444</v>
      </c>
      <c r="D93" s="131">
        <v>-1444</v>
      </c>
      <c r="E93" s="132">
        <f t="shared" si="15"/>
        <v>911</v>
      </c>
      <c r="F93" s="132">
        <f t="shared" si="16"/>
        <v>-1444</v>
      </c>
      <c r="G93" s="129">
        <v>911</v>
      </c>
      <c r="H93" s="134">
        <v>-1444</v>
      </c>
      <c r="I93" s="34" t="s">
        <v>273</v>
      </c>
    </row>
    <row r="94" spans="1:9" s="12" customFormat="1" ht="18.75" customHeight="1">
      <c r="A94" s="17" t="s">
        <v>114</v>
      </c>
      <c r="B94" s="129">
        <v>28000</v>
      </c>
      <c r="C94" s="130" t="s">
        <v>281</v>
      </c>
      <c r="D94" s="131"/>
      <c r="E94" s="132">
        <f t="shared" si="15"/>
        <v>28000</v>
      </c>
      <c r="F94" s="132">
        <f t="shared" si="16"/>
        <v>0</v>
      </c>
      <c r="G94" s="129">
        <v>28000</v>
      </c>
      <c r="H94" s="130" t="s">
        <v>281</v>
      </c>
      <c r="I94" s="34"/>
    </row>
    <row r="95" spans="1:9" s="26" customFormat="1" ht="18.75" customHeight="1">
      <c r="A95" s="25" t="s">
        <v>209</v>
      </c>
      <c r="B95" s="139">
        <v>3000</v>
      </c>
      <c r="C95" s="130" t="s">
        <v>281</v>
      </c>
      <c r="D95" s="131"/>
      <c r="E95" s="132">
        <f t="shared" si="15"/>
        <v>3000</v>
      </c>
      <c r="F95" s="132">
        <f t="shared" si="16"/>
        <v>0</v>
      </c>
      <c r="G95" s="129">
        <v>3000</v>
      </c>
      <c r="H95" s="130" t="s">
        <v>281</v>
      </c>
      <c r="I95" s="34"/>
    </row>
    <row r="96" spans="1:9" s="12" customFormat="1" ht="18.75" customHeight="1">
      <c r="A96" s="35" t="s">
        <v>115</v>
      </c>
      <c r="B96" s="36">
        <f aca="true" t="shared" si="17" ref="B96:H96">SUM(B85:B95)</f>
        <v>520722</v>
      </c>
      <c r="C96" s="117">
        <f t="shared" si="17"/>
        <v>-1444</v>
      </c>
      <c r="D96" s="123">
        <f t="shared" si="17"/>
        <v>-1444</v>
      </c>
      <c r="E96" s="120">
        <f t="shared" si="17"/>
        <v>519278</v>
      </c>
      <c r="F96" s="121">
        <f t="shared" si="17"/>
        <v>-1444</v>
      </c>
      <c r="G96" s="36">
        <f t="shared" si="17"/>
        <v>519278</v>
      </c>
      <c r="H96" s="48">
        <f t="shared" si="17"/>
        <v>-1444</v>
      </c>
      <c r="I96" s="90"/>
    </row>
    <row r="97" spans="1:9" s="12" customFormat="1" ht="18.75" customHeight="1">
      <c r="A97" s="110" t="s">
        <v>116</v>
      </c>
      <c r="B97" s="129"/>
      <c r="C97" s="130"/>
      <c r="D97" s="131"/>
      <c r="E97" s="132"/>
      <c r="F97" s="132"/>
      <c r="G97" s="129"/>
      <c r="H97" s="129"/>
      <c r="I97" s="34"/>
    </row>
    <row r="98" spans="1:9" s="12" customFormat="1" ht="18.75" customHeight="1">
      <c r="A98" s="17" t="s">
        <v>117</v>
      </c>
      <c r="B98" s="129">
        <f>1641+12255</f>
        <v>13896</v>
      </c>
      <c r="C98" s="130">
        <v>-13896</v>
      </c>
      <c r="D98" s="131">
        <v>-13896</v>
      </c>
      <c r="E98" s="132">
        <f aca="true" t="shared" si="18" ref="E98:E109">+B98+D98</f>
        <v>0</v>
      </c>
      <c r="F98" s="132">
        <f aca="true" t="shared" si="19" ref="F98:F110">+E98-B98</f>
        <v>-13896</v>
      </c>
      <c r="G98" s="130" t="s">
        <v>281</v>
      </c>
      <c r="H98" s="134">
        <v>-13896</v>
      </c>
      <c r="I98" s="34" t="s">
        <v>275</v>
      </c>
    </row>
    <row r="99" spans="1:9" s="26" customFormat="1" ht="18.75" customHeight="1">
      <c r="A99" s="25" t="s">
        <v>274</v>
      </c>
      <c r="B99" s="139">
        <v>7200</v>
      </c>
      <c r="C99" s="140">
        <v>13896</v>
      </c>
      <c r="D99" s="141">
        <v>13896</v>
      </c>
      <c r="E99" s="132">
        <f t="shared" si="18"/>
        <v>21096</v>
      </c>
      <c r="F99" s="133">
        <f t="shared" si="19"/>
        <v>13896</v>
      </c>
      <c r="G99" s="129">
        <v>21096</v>
      </c>
      <c r="H99" s="134">
        <v>13896</v>
      </c>
      <c r="I99" s="34" t="s">
        <v>275</v>
      </c>
    </row>
    <row r="100" spans="1:9" s="12" customFormat="1" ht="18.75" customHeight="1">
      <c r="A100" s="17" t="s">
        <v>120</v>
      </c>
      <c r="B100" s="129">
        <v>9000</v>
      </c>
      <c r="C100" s="130" t="s">
        <v>281</v>
      </c>
      <c r="D100" s="131"/>
      <c r="E100" s="132">
        <f t="shared" si="18"/>
        <v>9000</v>
      </c>
      <c r="F100" s="132">
        <f t="shared" si="19"/>
        <v>0</v>
      </c>
      <c r="G100" s="129">
        <v>9000</v>
      </c>
      <c r="H100" s="130" t="s">
        <v>281</v>
      </c>
      <c r="I100" s="34"/>
    </row>
    <row r="101" spans="1:9" s="22" customFormat="1" ht="18.75" customHeight="1" collapsed="1">
      <c r="A101" s="18" t="s">
        <v>204</v>
      </c>
      <c r="B101" s="135">
        <v>51250</v>
      </c>
      <c r="C101" s="130" t="s">
        <v>281</v>
      </c>
      <c r="D101" s="131"/>
      <c r="E101" s="132">
        <f t="shared" si="18"/>
        <v>51250</v>
      </c>
      <c r="F101" s="132">
        <f t="shared" si="19"/>
        <v>0</v>
      </c>
      <c r="G101" s="129">
        <v>51250</v>
      </c>
      <c r="H101" s="130" t="s">
        <v>281</v>
      </c>
      <c r="I101" s="34"/>
    </row>
    <row r="102" spans="1:9" s="22" customFormat="1" ht="18.75" customHeight="1" collapsed="1">
      <c r="A102" s="18" t="s">
        <v>122</v>
      </c>
      <c r="B102" s="135">
        <v>20000</v>
      </c>
      <c r="C102" s="130" t="s">
        <v>281</v>
      </c>
      <c r="D102" s="131"/>
      <c r="E102" s="132">
        <f t="shared" si="18"/>
        <v>20000</v>
      </c>
      <c r="F102" s="132">
        <f t="shared" si="19"/>
        <v>0</v>
      </c>
      <c r="G102" s="129">
        <v>20000</v>
      </c>
      <c r="H102" s="130" t="s">
        <v>281</v>
      </c>
      <c r="I102" s="34"/>
    </row>
    <row r="103" spans="1:9" s="26" customFormat="1" ht="18.75" customHeight="1">
      <c r="A103" s="25" t="s">
        <v>125</v>
      </c>
      <c r="B103" s="139">
        <v>1220</v>
      </c>
      <c r="C103" s="130" t="s">
        <v>281</v>
      </c>
      <c r="D103" s="131"/>
      <c r="E103" s="132">
        <f>+B103+D103</f>
        <v>1220</v>
      </c>
      <c r="F103" s="132">
        <f>+E103-B103</f>
        <v>0</v>
      </c>
      <c r="G103" s="129">
        <v>1220</v>
      </c>
      <c r="H103" s="130" t="s">
        <v>281</v>
      </c>
      <c r="I103" s="34"/>
    </row>
    <row r="104" spans="1:9" ht="18.75" customHeight="1">
      <c r="A104" s="41" t="s">
        <v>222</v>
      </c>
      <c r="B104" s="142">
        <v>7188</v>
      </c>
      <c r="C104" s="130" t="s">
        <v>281</v>
      </c>
      <c r="D104" s="131"/>
      <c r="E104" s="136">
        <f>+B104+D104</f>
        <v>7188</v>
      </c>
      <c r="F104" s="132">
        <f>+E104-B104</f>
        <v>0</v>
      </c>
      <c r="G104" s="129">
        <v>7188</v>
      </c>
      <c r="H104" s="130" t="s">
        <v>281</v>
      </c>
      <c r="I104" s="94"/>
    </row>
    <row r="105" spans="1:9" s="58" customFormat="1" ht="33.75" customHeight="1">
      <c r="A105" s="108" t="s">
        <v>237</v>
      </c>
      <c r="B105" s="156"/>
      <c r="C105" s="157">
        <v>3826</v>
      </c>
      <c r="D105" s="158">
        <v>3826</v>
      </c>
      <c r="E105" s="159">
        <f t="shared" si="18"/>
        <v>3826</v>
      </c>
      <c r="F105" s="133">
        <f t="shared" si="19"/>
        <v>3826</v>
      </c>
      <c r="G105" s="129">
        <v>3826</v>
      </c>
      <c r="H105" s="134">
        <v>3826</v>
      </c>
      <c r="I105" s="96" t="s">
        <v>124</v>
      </c>
    </row>
    <row r="106" spans="1:9" s="58" customFormat="1" ht="27" customHeight="1">
      <c r="A106" s="108" t="s">
        <v>238</v>
      </c>
      <c r="B106" s="156"/>
      <c r="C106" s="157">
        <f>1801+2551</f>
        <v>4352</v>
      </c>
      <c r="D106" s="158">
        <f>1801+2551</f>
        <v>4352</v>
      </c>
      <c r="E106" s="159">
        <f t="shared" si="18"/>
        <v>4352</v>
      </c>
      <c r="F106" s="133">
        <f t="shared" si="19"/>
        <v>4352</v>
      </c>
      <c r="G106" s="129">
        <v>4352</v>
      </c>
      <c r="H106" s="134">
        <v>4352</v>
      </c>
      <c r="I106" s="96" t="s">
        <v>124</v>
      </c>
    </row>
    <row r="107" spans="1:9" s="26" customFormat="1" ht="18.75" customHeight="1">
      <c r="A107" s="108" t="s">
        <v>239</v>
      </c>
      <c r="B107" s="139"/>
      <c r="C107" s="140">
        <v>350</v>
      </c>
      <c r="D107" s="141">
        <v>350</v>
      </c>
      <c r="E107" s="159">
        <f t="shared" si="18"/>
        <v>350</v>
      </c>
      <c r="F107" s="133">
        <f t="shared" si="19"/>
        <v>350</v>
      </c>
      <c r="G107" s="129">
        <v>350</v>
      </c>
      <c r="H107" s="134">
        <v>350</v>
      </c>
      <c r="I107" s="96" t="s">
        <v>124</v>
      </c>
    </row>
    <row r="108" spans="1:9" s="26" customFormat="1" ht="18.75" customHeight="1">
      <c r="A108" s="108" t="s">
        <v>240</v>
      </c>
      <c r="B108" s="160"/>
      <c r="C108" s="161">
        <f>766+2216</f>
        <v>2982</v>
      </c>
      <c r="D108" s="162">
        <f>766+2216</f>
        <v>2982</v>
      </c>
      <c r="E108" s="159">
        <f t="shared" si="18"/>
        <v>2982</v>
      </c>
      <c r="F108" s="133">
        <f t="shared" si="19"/>
        <v>2982</v>
      </c>
      <c r="G108" s="129">
        <v>2982</v>
      </c>
      <c r="H108" s="134">
        <v>2982</v>
      </c>
      <c r="I108" s="96" t="s">
        <v>124</v>
      </c>
    </row>
    <row r="109" spans="1:9" s="26" customFormat="1" ht="25.5" customHeight="1">
      <c r="A109" s="108" t="s">
        <v>241</v>
      </c>
      <c r="B109" s="160"/>
      <c r="C109" s="161">
        <f>944+236</f>
        <v>1180</v>
      </c>
      <c r="D109" s="162">
        <f>944+236</f>
        <v>1180</v>
      </c>
      <c r="E109" s="159">
        <f t="shared" si="18"/>
        <v>1180</v>
      </c>
      <c r="F109" s="133">
        <f t="shared" si="19"/>
        <v>1180</v>
      </c>
      <c r="G109" s="129">
        <v>1180</v>
      </c>
      <c r="H109" s="134">
        <v>1180</v>
      </c>
      <c r="I109" s="96" t="s">
        <v>124</v>
      </c>
    </row>
    <row r="110" spans="1:9" ht="18.75" customHeight="1" hidden="1" outlineLevel="1">
      <c r="A110" s="41"/>
      <c r="B110" s="142"/>
      <c r="C110" s="137"/>
      <c r="D110" s="152"/>
      <c r="E110" s="136">
        <f>+B110+D110</f>
        <v>0</v>
      </c>
      <c r="F110" s="132">
        <f t="shared" si="19"/>
        <v>0</v>
      </c>
      <c r="G110" s="129"/>
      <c r="H110" s="129"/>
      <c r="I110" s="94"/>
    </row>
    <row r="111" spans="1:9" s="12" customFormat="1" ht="18.75" customHeight="1" collapsed="1">
      <c r="A111" s="35" t="s">
        <v>126</v>
      </c>
      <c r="B111" s="36">
        <f aca="true" t="shared" si="20" ref="B111:H111">SUM(B98:B110)</f>
        <v>109754</v>
      </c>
      <c r="C111" s="117">
        <f t="shared" si="20"/>
        <v>12690</v>
      </c>
      <c r="D111" s="123">
        <f t="shared" si="20"/>
        <v>12690</v>
      </c>
      <c r="E111" s="120">
        <f t="shared" si="20"/>
        <v>122444</v>
      </c>
      <c r="F111" s="121">
        <f t="shared" si="20"/>
        <v>12690</v>
      </c>
      <c r="G111" s="36">
        <f t="shared" si="20"/>
        <v>122444</v>
      </c>
      <c r="H111" s="48">
        <f t="shared" si="20"/>
        <v>12690</v>
      </c>
      <c r="I111" s="90"/>
    </row>
    <row r="112" spans="1:9" s="12" customFormat="1" ht="18.75" customHeight="1">
      <c r="A112" s="110" t="s">
        <v>127</v>
      </c>
      <c r="B112" s="129"/>
      <c r="C112" s="130"/>
      <c r="D112" s="131"/>
      <c r="E112" s="132"/>
      <c r="F112" s="132"/>
      <c r="G112" s="129"/>
      <c r="H112" s="129"/>
      <c r="I112" s="34"/>
    </row>
    <row r="113" spans="1:9" s="12" customFormat="1" ht="18.75" customHeight="1">
      <c r="A113" s="17" t="s">
        <v>128</v>
      </c>
      <c r="B113" s="129">
        <f>39230+125</f>
        <v>39355</v>
      </c>
      <c r="C113" s="130" t="s">
        <v>281</v>
      </c>
      <c r="D113" s="131"/>
      <c r="E113" s="132">
        <f aca="true" t="shared" si="21" ref="E113:E118">+B113+D113</f>
        <v>39355</v>
      </c>
      <c r="F113" s="132">
        <f aca="true" t="shared" si="22" ref="F113:F118">+E113-B113</f>
        <v>0</v>
      </c>
      <c r="G113" s="129">
        <v>39355</v>
      </c>
      <c r="H113" s="130" t="s">
        <v>281</v>
      </c>
      <c r="I113" s="34"/>
    </row>
    <row r="114" spans="1:9" s="12" customFormat="1" ht="18.75" customHeight="1">
      <c r="A114" s="17" t="s">
        <v>130</v>
      </c>
      <c r="B114" s="129">
        <v>2398</v>
      </c>
      <c r="C114" s="130">
        <v>2950</v>
      </c>
      <c r="D114" s="131">
        <v>2950</v>
      </c>
      <c r="E114" s="132">
        <f t="shared" si="21"/>
        <v>5348</v>
      </c>
      <c r="F114" s="133">
        <f t="shared" si="22"/>
        <v>2950</v>
      </c>
      <c r="G114" s="129">
        <v>5348</v>
      </c>
      <c r="H114" s="134">
        <v>2950</v>
      </c>
      <c r="I114" s="34" t="s">
        <v>284</v>
      </c>
    </row>
    <row r="115" spans="1:9" s="12" customFormat="1" ht="18.75" customHeight="1">
      <c r="A115" s="17" t="s">
        <v>131</v>
      </c>
      <c r="B115" s="129">
        <v>268</v>
      </c>
      <c r="C115" s="130" t="s">
        <v>281</v>
      </c>
      <c r="D115" s="131"/>
      <c r="E115" s="132">
        <f t="shared" si="21"/>
        <v>268</v>
      </c>
      <c r="F115" s="132">
        <f t="shared" si="22"/>
        <v>0</v>
      </c>
      <c r="G115" s="129">
        <v>268</v>
      </c>
      <c r="H115" s="130" t="s">
        <v>281</v>
      </c>
      <c r="I115" s="34"/>
    </row>
    <row r="116" spans="1:9" s="12" customFormat="1" ht="18.75" customHeight="1">
      <c r="A116" s="17" t="s">
        <v>132</v>
      </c>
      <c r="B116" s="129">
        <v>538</v>
      </c>
      <c r="C116" s="130" t="s">
        <v>281</v>
      </c>
      <c r="D116" s="131"/>
      <c r="E116" s="132">
        <f t="shared" si="21"/>
        <v>538</v>
      </c>
      <c r="F116" s="132">
        <f t="shared" si="22"/>
        <v>0</v>
      </c>
      <c r="G116" s="129">
        <v>538</v>
      </c>
      <c r="H116" s="130" t="s">
        <v>281</v>
      </c>
      <c r="I116" s="34"/>
    </row>
    <row r="117" spans="1:9" s="45" customFormat="1" ht="18.75" customHeight="1" collapsed="1">
      <c r="A117" s="42" t="s">
        <v>133</v>
      </c>
      <c r="B117" s="147">
        <f>93195+597067</f>
        <v>690262</v>
      </c>
      <c r="C117" s="130" t="s">
        <v>281</v>
      </c>
      <c r="D117" s="131"/>
      <c r="E117" s="132">
        <f t="shared" si="21"/>
        <v>690262</v>
      </c>
      <c r="F117" s="132">
        <f t="shared" si="22"/>
        <v>0</v>
      </c>
      <c r="G117" s="129">
        <v>690262</v>
      </c>
      <c r="H117" s="130" t="s">
        <v>281</v>
      </c>
      <c r="I117" s="34"/>
    </row>
    <row r="118" spans="1:9" s="45" customFormat="1" ht="18.75" customHeight="1">
      <c r="A118" s="42" t="s">
        <v>135</v>
      </c>
      <c r="B118" s="147">
        <f>39+7707</f>
        <v>7746</v>
      </c>
      <c r="C118" s="130" t="s">
        <v>281</v>
      </c>
      <c r="D118" s="131"/>
      <c r="E118" s="132">
        <f t="shared" si="21"/>
        <v>7746</v>
      </c>
      <c r="F118" s="132">
        <f t="shared" si="22"/>
        <v>0</v>
      </c>
      <c r="G118" s="129">
        <v>7746</v>
      </c>
      <c r="H118" s="130" t="s">
        <v>281</v>
      </c>
      <c r="I118" s="34"/>
    </row>
    <row r="119" spans="1:9" s="12" customFormat="1" ht="18.75" customHeight="1">
      <c r="A119" s="35" t="s">
        <v>137</v>
      </c>
      <c r="B119" s="36">
        <f aca="true" t="shared" si="23" ref="B119:H119">SUM(B113:B118)</f>
        <v>740567</v>
      </c>
      <c r="C119" s="117">
        <f t="shared" si="23"/>
        <v>2950</v>
      </c>
      <c r="D119" s="123">
        <f t="shared" si="23"/>
        <v>2950</v>
      </c>
      <c r="E119" s="120">
        <f t="shared" si="23"/>
        <v>743517</v>
      </c>
      <c r="F119" s="121">
        <f t="shared" si="23"/>
        <v>2950</v>
      </c>
      <c r="G119" s="36">
        <f t="shared" si="23"/>
        <v>743517</v>
      </c>
      <c r="H119" s="48">
        <f t="shared" si="23"/>
        <v>2950</v>
      </c>
      <c r="I119" s="90"/>
    </row>
    <row r="120" spans="1:9" s="12" customFormat="1" ht="19.5" customHeight="1">
      <c r="A120" s="110" t="s">
        <v>138</v>
      </c>
      <c r="B120" s="129"/>
      <c r="C120" s="130"/>
      <c r="D120" s="131"/>
      <c r="E120" s="132"/>
      <c r="F120" s="132"/>
      <c r="G120" s="129"/>
      <c r="H120" s="129"/>
      <c r="I120" s="34"/>
    </row>
    <row r="121" spans="1:9" s="12" customFormat="1" ht="14.25" customHeight="1">
      <c r="A121" s="17" t="s">
        <v>139</v>
      </c>
      <c r="B121" s="129">
        <v>154</v>
      </c>
      <c r="C121" s="130" t="s">
        <v>281</v>
      </c>
      <c r="D121" s="131"/>
      <c r="E121" s="132">
        <f>+B121+D121</f>
        <v>154</v>
      </c>
      <c r="F121" s="132">
        <f>+E121-B121</f>
        <v>0</v>
      </c>
      <c r="G121" s="129">
        <v>154</v>
      </c>
      <c r="H121" s="130" t="s">
        <v>281</v>
      </c>
      <c r="I121" s="34"/>
    </row>
    <row r="122" spans="1:9" s="12" customFormat="1" ht="13.5" customHeight="1">
      <c r="A122" s="17" t="s">
        <v>140</v>
      </c>
      <c r="B122" s="129">
        <v>6023</v>
      </c>
      <c r="C122" s="130" t="s">
        <v>281</v>
      </c>
      <c r="D122" s="131"/>
      <c r="E122" s="132">
        <f>+B122+D122</f>
        <v>6023</v>
      </c>
      <c r="F122" s="132">
        <f>+E122-B122</f>
        <v>0</v>
      </c>
      <c r="G122" s="129">
        <v>6023</v>
      </c>
      <c r="H122" s="130" t="s">
        <v>281</v>
      </c>
      <c r="I122" s="34"/>
    </row>
    <row r="123" spans="1:9" s="12" customFormat="1" ht="15" customHeight="1">
      <c r="A123" s="17" t="s">
        <v>141</v>
      </c>
      <c r="B123" s="129">
        <v>2225</v>
      </c>
      <c r="C123" s="130" t="s">
        <v>281</v>
      </c>
      <c r="D123" s="131"/>
      <c r="E123" s="132">
        <f>+B123+D123</f>
        <v>2225</v>
      </c>
      <c r="F123" s="132">
        <f>+E123-B123</f>
        <v>0</v>
      </c>
      <c r="G123" s="129">
        <v>2225</v>
      </c>
      <c r="H123" s="130" t="s">
        <v>281</v>
      </c>
      <c r="I123" s="34"/>
    </row>
    <row r="124" spans="1:9" s="12" customFormat="1" ht="23.25" customHeight="1">
      <c r="A124" s="35" t="s">
        <v>142</v>
      </c>
      <c r="B124" s="36">
        <f>SUM(B121:B123)</f>
        <v>8402</v>
      </c>
      <c r="C124" s="117"/>
      <c r="D124" s="123"/>
      <c r="E124" s="120">
        <f>SUM(E121:E123)</f>
        <v>8402</v>
      </c>
      <c r="F124" s="120">
        <f>SUM(F121:F123)</f>
        <v>0</v>
      </c>
      <c r="G124" s="36">
        <f>SUM(G121:G123)</f>
        <v>8402</v>
      </c>
      <c r="H124" s="117" t="s">
        <v>281</v>
      </c>
      <c r="I124" s="90"/>
    </row>
    <row r="125" spans="1:9" s="12" customFormat="1" ht="22.5" customHeight="1">
      <c r="A125" s="110" t="s">
        <v>143</v>
      </c>
      <c r="B125" s="129"/>
      <c r="C125" s="130"/>
      <c r="D125" s="131"/>
      <c r="E125" s="132"/>
      <c r="F125" s="132"/>
      <c r="G125" s="129"/>
      <c r="H125" s="129"/>
      <c r="I125" s="34"/>
    </row>
    <row r="126" spans="1:9" s="12" customFormat="1" ht="17.25" customHeight="1">
      <c r="A126" s="41" t="s">
        <v>144</v>
      </c>
      <c r="B126" s="129">
        <f>12093+20000</f>
        <v>32093</v>
      </c>
      <c r="C126" s="130" t="s">
        <v>281</v>
      </c>
      <c r="D126" s="131"/>
      <c r="E126" s="132">
        <f aca="true" t="shared" si="24" ref="E126:E156">+B126+D126</f>
        <v>32093</v>
      </c>
      <c r="F126" s="132">
        <f aca="true" t="shared" si="25" ref="F126:F158">+E126-B126</f>
        <v>0</v>
      </c>
      <c r="G126" s="129">
        <v>32093</v>
      </c>
      <c r="H126" s="130" t="s">
        <v>281</v>
      </c>
      <c r="I126" s="34"/>
    </row>
    <row r="127" spans="1:9" s="26" customFormat="1" ht="17.25" customHeight="1">
      <c r="A127" s="23" t="s">
        <v>146</v>
      </c>
      <c r="B127" s="163">
        <v>4000</v>
      </c>
      <c r="C127" s="130" t="s">
        <v>281</v>
      </c>
      <c r="D127" s="131"/>
      <c r="E127" s="132">
        <f t="shared" si="24"/>
        <v>4000</v>
      </c>
      <c r="F127" s="132">
        <f t="shared" si="25"/>
        <v>0</v>
      </c>
      <c r="G127" s="129">
        <v>4000</v>
      </c>
      <c r="H127" s="130" t="s">
        <v>281</v>
      </c>
      <c r="I127" s="34"/>
    </row>
    <row r="128" spans="1:13" s="26" customFormat="1" ht="15" customHeight="1">
      <c r="A128" s="23" t="s">
        <v>147</v>
      </c>
      <c r="B128" s="163">
        <v>7500</v>
      </c>
      <c r="C128" s="140">
        <v>9830</v>
      </c>
      <c r="D128" s="141">
        <v>9830</v>
      </c>
      <c r="E128" s="132">
        <f t="shared" si="24"/>
        <v>17330</v>
      </c>
      <c r="F128" s="133">
        <f t="shared" si="25"/>
        <v>9830</v>
      </c>
      <c r="G128" s="129">
        <v>17330</v>
      </c>
      <c r="H128" s="134">
        <v>9830</v>
      </c>
      <c r="I128" s="94" t="s">
        <v>276</v>
      </c>
      <c r="J128" s="60"/>
      <c r="K128" s="61"/>
      <c r="L128" s="61"/>
      <c r="M128" s="62"/>
    </row>
    <row r="129" spans="1:9" s="26" customFormat="1" ht="17.25" customHeight="1">
      <c r="A129" s="23" t="s">
        <v>148</v>
      </c>
      <c r="B129" s="139">
        <v>6000</v>
      </c>
      <c r="C129" s="130" t="s">
        <v>281</v>
      </c>
      <c r="D129" s="131"/>
      <c r="E129" s="132">
        <f t="shared" si="24"/>
        <v>6000</v>
      </c>
      <c r="F129" s="132">
        <f t="shared" si="25"/>
        <v>0</v>
      </c>
      <c r="G129" s="129">
        <v>6000</v>
      </c>
      <c r="H129" s="130" t="s">
        <v>281</v>
      </c>
      <c r="I129" s="34"/>
    </row>
    <row r="130" spans="1:9" s="12" customFormat="1" ht="17.25" customHeight="1">
      <c r="A130" s="17" t="s">
        <v>149</v>
      </c>
      <c r="B130" s="129">
        <f>460+5000</f>
        <v>5460</v>
      </c>
      <c r="C130" s="130" t="s">
        <v>281</v>
      </c>
      <c r="D130" s="131"/>
      <c r="E130" s="132">
        <f t="shared" si="24"/>
        <v>5460</v>
      </c>
      <c r="F130" s="132">
        <f t="shared" si="25"/>
        <v>0</v>
      </c>
      <c r="G130" s="129">
        <v>5460</v>
      </c>
      <c r="H130" s="130" t="s">
        <v>281</v>
      </c>
      <c r="I130" s="34"/>
    </row>
    <row r="131" spans="1:9" s="26" customFormat="1" ht="33" customHeight="1" collapsed="1">
      <c r="A131" s="23" t="s">
        <v>151</v>
      </c>
      <c r="B131" s="163">
        <v>7445</v>
      </c>
      <c r="C131" s="140">
        <f>-250-150-80-125</f>
        <v>-605</v>
      </c>
      <c r="D131" s="141">
        <f>-250-150-80-125</f>
        <v>-605</v>
      </c>
      <c r="E131" s="132">
        <f t="shared" si="24"/>
        <v>6840</v>
      </c>
      <c r="F131" s="132">
        <f t="shared" si="25"/>
        <v>-605</v>
      </c>
      <c r="G131" s="129">
        <v>6840</v>
      </c>
      <c r="H131" s="134">
        <v>-605</v>
      </c>
      <c r="I131" s="94" t="s">
        <v>224</v>
      </c>
    </row>
    <row r="132" spans="1:9" s="26" customFormat="1" ht="20.25" customHeight="1">
      <c r="A132" s="41" t="s">
        <v>248</v>
      </c>
      <c r="B132" s="163">
        <v>38</v>
      </c>
      <c r="C132" s="130" t="s">
        <v>281</v>
      </c>
      <c r="D132" s="131"/>
      <c r="E132" s="132">
        <f t="shared" si="24"/>
        <v>38</v>
      </c>
      <c r="F132" s="132">
        <f t="shared" si="25"/>
        <v>0</v>
      </c>
      <c r="G132" s="129">
        <v>38</v>
      </c>
      <c r="H132" s="130" t="s">
        <v>281</v>
      </c>
      <c r="I132" s="34"/>
    </row>
    <row r="133" spans="1:9" s="26" customFormat="1" ht="20.25" customHeight="1">
      <c r="A133" s="41" t="s">
        <v>249</v>
      </c>
      <c r="B133" s="163">
        <v>187</v>
      </c>
      <c r="C133" s="130" t="s">
        <v>281</v>
      </c>
      <c r="D133" s="131"/>
      <c r="E133" s="132">
        <f t="shared" si="24"/>
        <v>187</v>
      </c>
      <c r="F133" s="132">
        <f t="shared" si="25"/>
        <v>0</v>
      </c>
      <c r="G133" s="129">
        <v>187</v>
      </c>
      <c r="H133" s="130" t="s">
        <v>281</v>
      </c>
      <c r="I133" s="34"/>
    </row>
    <row r="134" spans="1:9" s="26" customFormat="1" ht="20.25" customHeight="1">
      <c r="A134" s="41" t="s">
        <v>250</v>
      </c>
      <c r="B134" s="163">
        <v>1500</v>
      </c>
      <c r="C134" s="130" t="s">
        <v>281</v>
      </c>
      <c r="D134" s="131"/>
      <c r="E134" s="132">
        <f t="shared" si="24"/>
        <v>1500</v>
      </c>
      <c r="F134" s="132">
        <f t="shared" si="25"/>
        <v>0</v>
      </c>
      <c r="G134" s="129">
        <v>1500</v>
      </c>
      <c r="H134" s="130" t="s">
        <v>281</v>
      </c>
      <c r="I134" s="34"/>
    </row>
    <row r="135" spans="1:9" s="26" customFormat="1" ht="20.25" customHeight="1">
      <c r="A135" s="41" t="s">
        <v>251</v>
      </c>
      <c r="B135" s="163">
        <v>580</v>
      </c>
      <c r="C135" s="130" t="s">
        <v>281</v>
      </c>
      <c r="D135" s="131"/>
      <c r="E135" s="132">
        <f t="shared" si="24"/>
        <v>580</v>
      </c>
      <c r="F135" s="132">
        <f t="shared" si="25"/>
        <v>0</v>
      </c>
      <c r="G135" s="129">
        <v>580</v>
      </c>
      <c r="H135" s="130" t="s">
        <v>281</v>
      </c>
      <c r="I135" s="34"/>
    </row>
    <row r="136" spans="1:9" s="26" customFormat="1" ht="20.25" customHeight="1">
      <c r="A136" s="41" t="s">
        <v>252</v>
      </c>
      <c r="B136" s="163">
        <v>1250</v>
      </c>
      <c r="C136" s="130" t="s">
        <v>281</v>
      </c>
      <c r="D136" s="131"/>
      <c r="E136" s="132">
        <f t="shared" si="24"/>
        <v>1250</v>
      </c>
      <c r="F136" s="132">
        <f t="shared" si="25"/>
        <v>0</v>
      </c>
      <c r="G136" s="129">
        <v>1250</v>
      </c>
      <c r="H136" s="130" t="s">
        <v>281</v>
      </c>
      <c r="I136" s="34"/>
    </row>
    <row r="137" spans="1:9" s="26" customFormat="1" ht="20.25" customHeight="1">
      <c r="A137" s="41" t="s">
        <v>253</v>
      </c>
      <c r="B137" s="139"/>
      <c r="C137" s="140">
        <v>250</v>
      </c>
      <c r="D137" s="141">
        <v>250</v>
      </c>
      <c r="E137" s="132">
        <f t="shared" si="24"/>
        <v>250</v>
      </c>
      <c r="F137" s="133">
        <f t="shared" si="25"/>
        <v>250</v>
      </c>
      <c r="G137" s="129">
        <v>250</v>
      </c>
      <c r="H137" s="134">
        <v>250</v>
      </c>
      <c r="I137" s="34" t="s">
        <v>221</v>
      </c>
    </row>
    <row r="138" spans="1:9" s="26" customFormat="1" ht="20.25" customHeight="1">
      <c r="A138" s="41" t="s">
        <v>254</v>
      </c>
      <c r="B138" s="139"/>
      <c r="C138" s="140">
        <v>150</v>
      </c>
      <c r="D138" s="141">
        <v>150</v>
      </c>
      <c r="E138" s="132">
        <f t="shared" si="24"/>
        <v>150</v>
      </c>
      <c r="F138" s="133">
        <f t="shared" si="25"/>
        <v>150</v>
      </c>
      <c r="G138" s="129">
        <v>150</v>
      </c>
      <c r="H138" s="134">
        <v>150</v>
      </c>
      <c r="I138" s="34" t="s">
        <v>221</v>
      </c>
    </row>
    <row r="139" spans="1:9" s="26" customFormat="1" ht="20.25" customHeight="1">
      <c r="A139" s="41" t="s">
        <v>255</v>
      </c>
      <c r="B139" s="139"/>
      <c r="C139" s="140">
        <v>80</v>
      </c>
      <c r="D139" s="141">
        <v>80</v>
      </c>
      <c r="E139" s="132">
        <f t="shared" si="24"/>
        <v>80</v>
      </c>
      <c r="F139" s="133">
        <f t="shared" si="25"/>
        <v>80</v>
      </c>
      <c r="G139" s="129">
        <v>80</v>
      </c>
      <c r="H139" s="134">
        <v>80</v>
      </c>
      <c r="I139" s="34" t="s">
        <v>221</v>
      </c>
    </row>
    <row r="140" spans="1:9" s="26" customFormat="1" ht="20.25" customHeight="1">
      <c r="A140" s="76" t="s">
        <v>256</v>
      </c>
      <c r="B140" s="164"/>
      <c r="C140" s="165">
        <v>125</v>
      </c>
      <c r="D140" s="166">
        <v>125</v>
      </c>
      <c r="E140" s="146">
        <f>+B140+D140</f>
        <v>125</v>
      </c>
      <c r="F140" s="167">
        <f>+E140-B140</f>
        <v>125</v>
      </c>
      <c r="G140" s="143">
        <v>125</v>
      </c>
      <c r="H140" s="168">
        <v>125</v>
      </c>
      <c r="I140" s="91" t="s">
        <v>221</v>
      </c>
    </row>
    <row r="141" spans="1:9" s="26" customFormat="1" ht="29.25" customHeight="1">
      <c r="A141" s="23" t="s">
        <v>157</v>
      </c>
      <c r="B141" s="139">
        <v>8000</v>
      </c>
      <c r="C141" s="140"/>
      <c r="D141" s="141"/>
      <c r="E141" s="132">
        <f t="shared" si="24"/>
        <v>8000</v>
      </c>
      <c r="F141" s="132">
        <f t="shared" si="25"/>
        <v>0</v>
      </c>
      <c r="G141" s="129">
        <v>8000</v>
      </c>
      <c r="H141" s="130" t="s">
        <v>281</v>
      </c>
      <c r="I141" s="34"/>
    </row>
    <row r="142" spans="1:9" s="26" customFormat="1" ht="17.25" customHeight="1">
      <c r="A142" s="23" t="s">
        <v>159</v>
      </c>
      <c r="B142" s="139">
        <v>10500</v>
      </c>
      <c r="C142" s="140">
        <v>100</v>
      </c>
      <c r="D142" s="141">
        <v>100</v>
      </c>
      <c r="E142" s="132">
        <f t="shared" si="24"/>
        <v>10600</v>
      </c>
      <c r="F142" s="133">
        <f t="shared" si="25"/>
        <v>100</v>
      </c>
      <c r="G142" s="129">
        <v>10600</v>
      </c>
      <c r="H142" s="134">
        <v>100</v>
      </c>
      <c r="I142" s="94" t="s">
        <v>277</v>
      </c>
    </row>
    <row r="143" spans="1:9" s="26" customFormat="1" ht="17.25" customHeight="1">
      <c r="A143" s="23" t="s">
        <v>160</v>
      </c>
      <c r="B143" s="139">
        <v>56</v>
      </c>
      <c r="C143" s="130" t="s">
        <v>281</v>
      </c>
      <c r="D143" s="131"/>
      <c r="E143" s="132">
        <f t="shared" si="24"/>
        <v>56</v>
      </c>
      <c r="F143" s="132">
        <f t="shared" si="25"/>
        <v>0</v>
      </c>
      <c r="G143" s="129">
        <v>56</v>
      </c>
      <c r="H143" s="130" t="s">
        <v>281</v>
      </c>
      <c r="I143" s="34"/>
    </row>
    <row r="144" spans="1:9" s="26" customFormat="1" ht="17.25" customHeight="1">
      <c r="A144" s="23" t="s">
        <v>162</v>
      </c>
      <c r="B144" s="139">
        <v>3000</v>
      </c>
      <c r="C144" s="130" t="s">
        <v>281</v>
      </c>
      <c r="D144" s="131"/>
      <c r="E144" s="132">
        <f t="shared" si="24"/>
        <v>3000</v>
      </c>
      <c r="F144" s="132">
        <f t="shared" si="25"/>
        <v>0</v>
      </c>
      <c r="G144" s="129">
        <v>3000</v>
      </c>
      <c r="H144" s="130" t="s">
        <v>281</v>
      </c>
      <c r="I144" s="34"/>
    </row>
    <row r="145" spans="1:9" s="12" customFormat="1" ht="17.25" customHeight="1">
      <c r="A145" s="41" t="s">
        <v>163</v>
      </c>
      <c r="B145" s="129">
        <v>140</v>
      </c>
      <c r="C145" s="130" t="s">
        <v>281</v>
      </c>
      <c r="D145" s="131"/>
      <c r="E145" s="132">
        <f t="shared" si="24"/>
        <v>140</v>
      </c>
      <c r="F145" s="132">
        <f t="shared" si="25"/>
        <v>0</v>
      </c>
      <c r="G145" s="129">
        <v>140</v>
      </c>
      <c r="H145" s="130" t="s">
        <v>281</v>
      </c>
      <c r="I145" s="34"/>
    </row>
    <row r="146" spans="1:9" s="12" customFormat="1" ht="17.25" customHeight="1">
      <c r="A146" s="41" t="s">
        <v>164</v>
      </c>
      <c r="B146" s="129">
        <v>250</v>
      </c>
      <c r="C146" s="130" t="s">
        <v>281</v>
      </c>
      <c r="D146" s="131"/>
      <c r="E146" s="132">
        <f t="shared" si="24"/>
        <v>250</v>
      </c>
      <c r="F146" s="132">
        <f t="shared" si="25"/>
        <v>0</v>
      </c>
      <c r="G146" s="129">
        <v>250</v>
      </c>
      <c r="H146" s="130" t="s">
        <v>281</v>
      </c>
      <c r="I146" s="34"/>
    </row>
    <row r="147" spans="1:9" s="12" customFormat="1" ht="26.25" customHeight="1">
      <c r="A147" s="41" t="s">
        <v>165</v>
      </c>
      <c r="B147" s="129">
        <v>2072</v>
      </c>
      <c r="C147" s="130" t="s">
        <v>281</v>
      </c>
      <c r="D147" s="131"/>
      <c r="E147" s="132">
        <f t="shared" si="24"/>
        <v>2072</v>
      </c>
      <c r="F147" s="132">
        <f t="shared" si="25"/>
        <v>0</v>
      </c>
      <c r="G147" s="129">
        <v>2072</v>
      </c>
      <c r="H147" s="130" t="s">
        <v>281</v>
      </c>
      <c r="I147" s="34"/>
    </row>
    <row r="148" spans="1:9" s="12" customFormat="1" ht="15" customHeight="1">
      <c r="A148" s="41" t="s">
        <v>166</v>
      </c>
      <c r="B148" s="129">
        <v>625</v>
      </c>
      <c r="C148" s="130"/>
      <c r="D148" s="131"/>
      <c r="E148" s="132">
        <f t="shared" si="24"/>
        <v>625</v>
      </c>
      <c r="F148" s="132">
        <f t="shared" si="25"/>
        <v>0</v>
      </c>
      <c r="G148" s="129">
        <v>625</v>
      </c>
      <c r="H148" s="130" t="s">
        <v>281</v>
      </c>
      <c r="I148" s="93"/>
    </row>
    <row r="149" spans="1:9" s="12" customFormat="1" ht="15" customHeight="1">
      <c r="A149" s="17" t="s">
        <v>213</v>
      </c>
      <c r="B149" s="129">
        <v>988</v>
      </c>
      <c r="C149" s="130">
        <v>500</v>
      </c>
      <c r="D149" s="131">
        <v>500</v>
      </c>
      <c r="E149" s="132">
        <f t="shared" si="24"/>
        <v>1488</v>
      </c>
      <c r="F149" s="133">
        <f t="shared" si="25"/>
        <v>500</v>
      </c>
      <c r="G149" s="129">
        <v>1488</v>
      </c>
      <c r="H149" s="134">
        <v>500</v>
      </c>
      <c r="I149" s="34" t="s">
        <v>278</v>
      </c>
    </row>
    <row r="150" spans="1:9" s="12" customFormat="1" ht="15" customHeight="1">
      <c r="A150" s="17" t="s">
        <v>168</v>
      </c>
      <c r="B150" s="129">
        <v>131</v>
      </c>
      <c r="C150" s="130">
        <v>-131</v>
      </c>
      <c r="D150" s="131">
        <v>-131</v>
      </c>
      <c r="E150" s="132">
        <f t="shared" si="24"/>
        <v>0</v>
      </c>
      <c r="F150" s="132">
        <f t="shared" si="25"/>
        <v>-131</v>
      </c>
      <c r="G150" s="130" t="s">
        <v>281</v>
      </c>
      <c r="H150" s="134">
        <v>-131</v>
      </c>
      <c r="I150" s="34"/>
    </row>
    <row r="151" spans="1:9" s="12" customFormat="1" ht="15" customHeight="1">
      <c r="A151" s="17" t="s">
        <v>169</v>
      </c>
      <c r="B151" s="129">
        <v>100</v>
      </c>
      <c r="C151" s="130" t="s">
        <v>281</v>
      </c>
      <c r="D151" s="131"/>
      <c r="E151" s="132">
        <f t="shared" si="24"/>
        <v>100</v>
      </c>
      <c r="F151" s="132">
        <f t="shared" si="25"/>
        <v>0</v>
      </c>
      <c r="G151" s="129">
        <v>100</v>
      </c>
      <c r="H151" s="130" t="s">
        <v>281</v>
      </c>
      <c r="I151" s="34"/>
    </row>
    <row r="152" spans="1:9" s="12" customFormat="1" ht="15" customHeight="1">
      <c r="A152" s="17" t="s">
        <v>170</v>
      </c>
      <c r="B152" s="129">
        <v>140</v>
      </c>
      <c r="C152" s="130" t="s">
        <v>281</v>
      </c>
      <c r="D152" s="131"/>
      <c r="E152" s="132">
        <f t="shared" si="24"/>
        <v>140</v>
      </c>
      <c r="F152" s="132">
        <f t="shared" si="25"/>
        <v>0</v>
      </c>
      <c r="G152" s="129">
        <v>140</v>
      </c>
      <c r="H152" s="130" t="s">
        <v>281</v>
      </c>
      <c r="I152" s="34"/>
    </row>
    <row r="153" spans="1:9" s="12" customFormat="1" ht="15" customHeight="1">
      <c r="A153" s="17" t="s">
        <v>171</v>
      </c>
      <c r="B153" s="129">
        <v>320</v>
      </c>
      <c r="C153" s="130" t="s">
        <v>281</v>
      </c>
      <c r="D153" s="131"/>
      <c r="E153" s="132">
        <f t="shared" si="24"/>
        <v>320</v>
      </c>
      <c r="F153" s="132">
        <f t="shared" si="25"/>
        <v>0</v>
      </c>
      <c r="G153" s="129">
        <v>320</v>
      </c>
      <c r="H153" s="130" t="s">
        <v>281</v>
      </c>
      <c r="I153" s="34"/>
    </row>
    <row r="154" spans="1:9" s="12" customFormat="1" ht="15" customHeight="1">
      <c r="A154" s="41" t="s">
        <v>172</v>
      </c>
      <c r="B154" s="129">
        <v>500</v>
      </c>
      <c r="C154" s="130" t="s">
        <v>281</v>
      </c>
      <c r="D154" s="131"/>
      <c r="E154" s="132">
        <f t="shared" si="24"/>
        <v>500</v>
      </c>
      <c r="F154" s="132">
        <f t="shared" si="25"/>
        <v>0</v>
      </c>
      <c r="G154" s="129">
        <v>500</v>
      </c>
      <c r="H154" s="130" t="s">
        <v>281</v>
      </c>
      <c r="I154" s="34"/>
    </row>
    <row r="155" spans="1:9" s="12" customFormat="1" ht="15" customHeight="1">
      <c r="A155" s="17" t="s">
        <v>173</v>
      </c>
      <c r="B155" s="129">
        <v>62</v>
      </c>
      <c r="C155" s="130" t="s">
        <v>281</v>
      </c>
      <c r="D155" s="131"/>
      <c r="E155" s="132">
        <f t="shared" si="24"/>
        <v>62</v>
      </c>
      <c r="F155" s="132">
        <f t="shared" si="25"/>
        <v>0</v>
      </c>
      <c r="G155" s="129">
        <v>62</v>
      </c>
      <c r="H155" s="130" t="s">
        <v>281</v>
      </c>
      <c r="I155" s="34"/>
    </row>
    <row r="156" spans="1:9" s="12" customFormat="1" ht="15" customHeight="1">
      <c r="A156" s="17" t="s">
        <v>174</v>
      </c>
      <c r="B156" s="129">
        <v>50</v>
      </c>
      <c r="C156" s="130" t="s">
        <v>281</v>
      </c>
      <c r="D156" s="131"/>
      <c r="E156" s="132">
        <f t="shared" si="24"/>
        <v>50</v>
      </c>
      <c r="F156" s="132">
        <f t="shared" si="25"/>
        <v>0</v>
      </c>
      <c r="G156" s="129">
        <v>50</v>
      </c>
      <c r="H156" s="130" t="s">
        <v>281</v>
      </c>
      <c r="I156" s="34"/>
    </row>
    <row r="157" spans="1:9" s="12" customFormat="1" ht="15" customHeight="1">
      <c r="A157" s="17" t="s">
        <v>175</v>
      </c>
      <c r="B157" s="129">
        <v>289</v>
      </c>
      <c r="C157" s="130" t="s">
        <v>281</v>
      </c>
      <c r="D157" s="131"/>
      <c r="E157" s="132">
        <f>+B157+D157</f>
        <v>289</v>
      </c>
      <c r="F157" s="132">
        <f t="shared" si="25"/>
        <v>0</v>
      </c>
      <c r="G157" s="129">
        <v>289</v>
      </c>
      <c r="H157" s="130" t="s">
        <v>281</v>
      </c>
      <c r="I157" s="34"/>
    </row>
    <row r="158" spans="1:9" ht="15" customHeight="1">
      <c r="A158" s="41" t="s">
        <v>223</v>
      </c>
      <c r="B158" s="142">
        <v>438</v>
      </c>
      <c r="C158" s="130" t="s">
        <v>281</v>
      </c>
      <c r="D158" s="131"/>
      <c r="E158" s="132">
        <f>+B158+D158</f>
        <v>438</v>
      </c>
      <c r="F158" s="132">
        <f t="shared" si="25"/>
        <v>0</v>
      </c>
      <c r="G158" s="129">
        <v>438</v>
      </c>
      <c r="H158" s="130" t="s">
        <v>281</v>
      </c>
      <c r="I158" s="104"/>
    </row>
    <row r="159" spans="1:9" s="12" customFormat="1" ht="21" customHeight="1">
      <c r="A159" s="35" t="s">
        <v>176</v>
      </c>
      <c r="B159" s="36">
        <f aca="true" t="shared" si="26" ref="B159:G159">SUM(B126:B158)</f>
        <v>93714</v>
      </c>
      <c r="C159" s="117">
        <f t="shared" si="26"/>
        <v>10299</v>
      </c>
      <c r="D159" s="123">
        <f t="shared" si="26"/>
        <v>10299</v>
      </c>
      <c r="E159" s="120">
        <f t="shared" si="26"/>
        <v>104013</v>
      </c>
      <c r="F159" s="121">
        <f t="shared" si="26"/>
        <v>10299</v>
      </c>
      <c r="G159" s="36">
        <f t="shared" si="26"/>
        <v>104013</v>
      </c>
      <c r="H159" s="48">
        <v>10299</v>
      </c>
      <c r="I159" s="90"/>
    </row>
    <row r="160" spans="1:9" s="67" customFormat="1" ht="18.75" customHeight="1">
      <c r="A160" s="111" t="s">
        <v>177</v>
      </c>
      <c r="B160" s="129"/>
      <c r="C160" s="130"/>
      <c r="D160" s="131"/>
      <c r="E160" s="132"/>
      <c r="F160" s="132"/>
      <c r="G160" s="129"/>
      <c r="H160" s="130" t="s">
        <v>281</v>
      </c>
      <c r="I160" s="34"/>
    </row>
    <row r="161" spans="1:9" ht="17.25" customHeight="1">
      <c r="A161" s="41" t="s">
        <v>178</v>
      </c>
      <c r="B161" s="129">
        <v>50000</v>
      </c>
      <c r="C161" s="130" t="s">
        <v>281</v>
      </c>
      <c r="D161" s="131"/>
      <c r="E161" s="132">
        <f aca="true" t="shared" si="27" ref="E161:E167">+B161+D161</f>
        <v>50000</v>
      </c>
      <c r="F161" s="133"/>
      <c r="G161" s="129">
        <v>50000</v>
      </c>
      <c r="H161" s="130" t="s">
        <v>281</v>
      </c>
      <c r="I161" s="34"/>
    </row>
    <row r="162" spans="1:9" ht="17.25" customHeight="1">
      <c r="A162" s="41" t="s">
        <v>179</v>
      </c>
      <c r="B162" s="129">
        <v>95766</v>
      </c>
      <c r="C162" s="130" t="s">
        <v>281</v>
      </c>
      <c r="D162" s="131"/>
      <c r="E162" s="132">
        <f t="shared" si="27"/>
        <v>95766</v>
      </c>
      <c r="F162" s="133"/>
      <c r="G162" s="129">
        <v>95766</v>
      </c>
      <c r="H162" s="130" t="s">
        <v>281</v>
      </c>
      <c r="I162" s="34"/>
    </row>
    <row r="163" spans="1:9" ht="17.25" customHeight="1">
      <c r="A163" s="41" t="s">
        <v>180</v>
      </c>
      <c r="B163" s="129">
        <v>12000</v>
      </c>
      <c r="C163" s="130">
        <v>-12000</v>
      </c>
      <c r="D163" s="131">
        <v>-12000</v>
      </c>
      <c r="E163" s="132">
        <f t="shared" si="27"/>
        <v>0</v>
      </c>
      <c r="F163" s="133">
        <f>+E163-B163</f>
        <v>-12000</v>
      </c>
      <c r="G163" s="130" t="s">
        <v>281</v>
      </c>
      <c r="H163" s="138">
        <v>-12000</v>
      </c>
      <c r="I163" s="34"/>
    </row>
    <row r="164" spans="1:9" ht="17.25" customHeight="1">
      <c r="A164" s="41" t="s">
        <v>181</v>
      </c>
      <c r="B164" s="129">
        <v>50000</v>
      </c>
      <c r="C164" s="130" t="s">
        <v>281</v>
      </c>
      <c r="D164" s="131"/>
      <c r="E164" s="132">
        <f t="shared" si="27"/>
        <v>50000</v>
      </c>
      <c r="F164" s="133"/>
      <c r="G164" s="129">
        <v>50000</v>
      </c>
      <c r="H164" s="130" t="s">
        <v>281</v>
      </c>
      <c r="I164" s="34"/>
    </row>
    <row r="165" spans="1:9" ht="17.25" customHeight="1">
      <c r="A165" s="41" t="s">
        <v>182</v>
      </c>
      <c r="B165" s="129">
        <v>125000</v>
      </c>
      <c r="C165" s="130" t="s">
        <v>281</v>
      </c>
      <c r="D165" s="131"/>
      <c r="E165" s="132">
        <f t="shared" si="27"/>
        <v>125000</v>
      </c>
      <c r="F165" s="133"/>
      <c r="G165" s="129">
        <v>125000</v>
      </c>
      <c r="H165" s="130" t="s">
        <v>281</v>
      </c>
      <c r="I165" s="34"/>
    </row>
    <row r="166" spans="1:9" ht="17.25" customHeight="1">
      <c r="A166" s="41" t="s">
        <v>183</v>
      </c>
      <c r="B166" s="129">
        <v>80000</v>
      </c>
      <c r="C166" s="130" t="s">
        <v>281</v>
      </c>
      <c r="D166" s="131"/>
      <c r="E166" s="132">
        <f t="shared" si="27"/>
        <v>80000</v>
      </c>
      <c r="F166" s="133"/>
      <c r="G166" s="129">
        <v>80000</v>
      </c>
      <c r="H166" s="130" t="s">
        <v>281</v>
      </c>
      <c r="I166" s="34"/>
    </row>
    <row r="167" spans="1:9" ht="17.25" customHeight="1">
      <c r="A167" s="41" t="s">
        <v>184</v>
      </c>
      <c r="B167" s="129">
        <v>33000</v>
      </c>
      <c r="C167" s="130">
        <v>-33000</v>
      </c>
      <c r="D167" s="131">
        <v>-33000</v>
      </c>
      <c r="E167" s="132">
        <f t="shared" si="27"/>
        <v>0</v>
      </c>
      <c r="F167" s="133">
        <f>+E167-B167</f>
        <v>-33000</v>
      </c>
      <c r="G167" s="169" t="s">
        <v>281</v>
      </c>
      <c r="H167" s="138">
        <v>-33000</v>
      </c>
      <c r="I167" s="34"/>
    </row>
    <row r="168" spans="1:9" s="67" customFormat="1" ht="17.25" customHeight="1">
      <c r="A168" s="68" t="s">
        <v>185</v>
      </c>
      <c r="B168" s="36">
        <f aca="true" t="shared" si="28" ref="B168:G168">SUM(B161:B167)</f>
        <v>445766</v>
      </c>
      <c r="C168" s="117">
        <f t="shared" si="28"/>
        <v>-45000</v>
      </c>
      <c r="D168" s="123">
        <f t="shared" si="28"/>
        <v>-45000</v>
      </c>
      <c r="E168" s="120">
        <f t="shared" si="28"/>
        <v>400766</v>
      </c>
      <c r="F168" s="120">
        <f t="shared" si="28"/>
        <v>-45000</v>
      </c>
      <c r="G168" s="36">
        <f t="shared" si="28"/>
        <v>400766</v>
      </c>
      <c r="H168" s="36">
        <v>-45000</v>
      </c>
      <c r="I168" s="97"/>
    </row>
    <row r="169" spans="1:9" s="81" customFormat="1" ht="36" customHeight="1">
      <c r="A169" s="77" t="s">
        <v>186</v>
      </c>
      <c r="B169" s="170">
        <f aca="true" t="shared" si="29" ref="B169:G169">+B21+B48+B52+B69+B79+B83+B96+B111+B119+B124+B159+B168</f>
        <v>5873849</v>
      </c>
      <c r="C169" s="171">
        <f t="shared" si="29"/>
        <v>-53383</v>
      </c>
      <c r="D169" s="172">
        <f t="shared" si="29"/>
        <v>-53383</v>
      </c>
      <c r="E169" s="173">
        <f t="shared" si="29"/>
        <v>5820466</v>
      </c>
      <c r="F169" s="174">
        <f t="shared" si="29"/>
        <v>-53383</v>
      </c>
      <c r="G169" s="170">
        <f t="shared" si="29"/>
        <v>5820466</v>
      </c>
      <c r="H169" s="175">
        <v>-53383</v>
      </c>
      <c r="I169" s="109"/>
    </row>
    <row r="170" spans="1:9" ht="39" customHeight="1">
      <c r="A170" s="72" t="s">
        <v>187</v>
      </c>
      <c r="B170" s="176"/>
      <c r="C170" s="177"/>
      <c r="D170" s="178"/>
      <c r="E170" s="179"/>
      <c r="F170" s="180"/>
      <c r="G170" s="181"/>
      <c r="H170" s="181"/>
      <c r="I170" s="98"/>
    </row>
    <row r="171" spans="1:9" ht="36" customHeight="1">
      <c r="A171" s="41" t="s">
        <v>290</v>
      </c>
      <c r="B171" s="130"/>
      <c r="C171" s="137">
        <v>1052</v>
      </c>
      <c r="D171" s="152">
        <v>1052</v>
      </c>
      <c r="E171" s="132">
        <f>+B171+D171</f>
        <v>1052</v>
      </c>
      <c r="F171" s="133">
        <f>+E171-B171</f>
        <v>1052</v>
      </c>
      <c r="G171" s="129">
        <v>1052</v>
      </c>
      <c r="H171" s="134">
        <v>1052</v>
      </c>
      <c r="I171" s="94"/>
    </row>
    <row r="172" spans="1:9" s="26" customFormat="1" ht="18" customHeight="1">
      <c r="A172" s="23" t="s">
        <v>234</v>
      </c>
      <c r="B172" s="130"/>
      <c r="C172" s="140">
        <v>4750</v>
      </c>
      <c r="D172" s="141">
        <v>4750</v>
      </c>
      <c r="E172" s="132">
        <f>+B172+D172</f>
        <v>4750</v>
      </c>
      <c r="F172" s="133">
        <f>+E172-B172</f>
        <v>4750</v>
      </c>
      <c r="G172" s="129">
        <v>4750</v>
      </c>
      <c r="H172" s="134">
        <v>4750</v>
      </c>
      <c r="I172" s="34" t="s">
        <v>285</v>
      </c>
    </row>
    <row r="173" spans="1:9" s="26" customFormat="1" ht="18" customHeight="1">
      <c r="A173" s="23" t="s">
        <v>235</v>
      </c>
      <c r="B173" s="130"/>
      <c r="C173" s="182">
        <v>1100</v>
      </c>
      <c r="D173" s="183">
        <v>1100</v>
      </c>
      <c r="E173" s="132"/>
      <c r="F173" s="133"/>
      <c r="G173" s="169" t="s">
        <v>281</v>
      </c>
      <c r="H173" s="130" t="s">
        <v>281</v>
      </c>
      <c r="I173" s="34"/>
    </row>
    <row r="174" spans="1:9" ht="18" customHeight="1">
      <c r="A174" s="41" t="s">
        <v>227</v>
      </c>
      <c r="B174" s="130"/>
      <c r="C174" s="137">
        <v>1000</v>
      </c>
      <c r="D174" s="152">
        <v>1000</v>
      </c>
      <c r="E174" s="132">
        <f>+B174+D174</f>
        <v>1000</v>
      </c>
      <c r="F174" s="133">
        <f>+E174-B174</f>
        <v>1000</v>
      </c>
      <c r="G174" s="129">
        <v>1000</v>
      </c>
      <c r="H174" s="134">
        <v>1000</v>
      </c>
      <c r="I174" s="94" t="s">
        <v>228</v>
      </c>
    </row>
    <row r="175" spans="1:9" ht="18" customHeight="1">
      <c r="A175" s="41" t="s">
        <v>236</v>
      </c>
      <c r="B175" s="130"/>
      <c r="C175" s="184">
        <v>200</v>
      </c>
      <c r="D175" s="185">
        <v>200</v>
      </c>
      <c r="E175" s="132">
        <f>+B175+D175</f>
        <v>200</v>
      </c>
      <c r="F175" s="133">
        <f>+E175-B175</f>
        <v>200</v>
      </c>
      <c r="G175" s="138">
        <v>200</v>
      </c>
      <c r="H175" s="134">
        <v>200</v>
      </c>
      <c r="I175" s="94"/>
    </row>
    <row r="176" spans="1:9" ht="18" customHeight="1">
      <c r="A176" s="41" t="s">
        <v>229</v>
      </c>
      <c r="B176" s="130"/>
      <c r="C176" s="137">
        <v>8500</v>
      </c>
      <c r="D176" s="152">
        <v>8500</v>
      </c>
      <c r="E176" s="132">
        <f>+B176+D176</f>
        <v>8500</v>
      </c>
      <c r="F176" s="133">
        <f>+E176-B176</f>
        <v>8500</v>
      </c>
      <c r="G176" s="129">
        <v>8500</v>
      </c>
      <c r="H176" s="134">
        <v>8500</v>
      </c>
      <c r="I176" s="94"/>
    </row>
    <row r="177" spans="1:9" ht="27" customHeight="1">
      <c r="A177" s="41" t="s">
        <v>279</v>
      </c>
      <c r="B177" s="130"/>
      <c r="C177" s="137">
        <v>6400</v>
      </c>
      <c r="D177" s="152">
        <v>6400</v>
      </c>
      <c r="E177" s="132"/>
      <c r="F177" s="133"/>
      <c r="G177" s="130" t="s">
        <v>281</v>
      </c>
      <c r="H177" s="130" t="s">
        <v>281</v>
      </c>
      <c r="I177" s="94" t="s">
        <v>280</v>
      </c>
    </row>
    <row r="178" spans="1:9" ht="18" customHeight="1">
      <c r="A178" s="41" t="s">
        <v>245</v>
      </c>
      <c r="B178" s="130"/>
      <c r="C178" s="137">
        <v>38700</v>
      </c>
      <c r="D178" s="152">
        <v>38700</v>
      </c>
      <c r="E178" s="132"/>
      <c r="F178" s="133"/>
      <c r="G178" s="130" t="s">
        <v>281</v>
      </c>
      <c r="H178" s="130" t="s">
        <v>281</v>
      </c>
      <c r="I178" s="94"/>
    </row>
    <row r="179" spans="1:9" ht="18" customHeight="1">
      <c r="A179" s="41" t="s">
        <v>246</v>
      </c>
      <c r="B179" s="130"/>
      <c r="C179" s="137">
        <v>4800</v>
      </c>
      <c r="D179" s="152">
        <v>4800</v>
      </c>
      <c r="E179" s="132"/>
      <c r="F179" s="133"/>
      <c r="G179" s="130" t="s">
        <v>281</v>
      </c>
      <c r="H179" s="130" t="s">
        <v>281</v>
      </c>
      <c r="I179" s="94" t="s">
        <v>247</v>
      </c>
    </row>
    <row r="180" spans="1:9" ht="24.75" customHeight="1">
      <c r="A180" s="41" t="s">
        <v>243</v>
      </c>
      <c r="B180" s="130"/>
      <c r="C180" s="137">
        <v>298</v>
      </c>
      <c r="D180" s="152">
        <v>298</v>
      </c>
      <c r="E180" s="132">
        <v>298</v>
      </c>
      <c r="F180" s="133">
        <f>+E180-B180</f>
        <v>298</v>
      </c>
      <c r="G180" s="129">
        <v>298</v>
      </c>
      <c r="H180" s="134">
        <v>298</v>
      </c>
      <c r="I180" s="94" t="s">
        <v>244</v>
      </c>
    </row>
    <row r="181" spans="1:9" ht="19.5" customHeight="1">
      <c r="A181" s="41" t="s">
        <v>242</v>
      </c>
      <c r="B181" s="130"/>
      <c r="C181" s="137">
        <v>10000</v>
      </c>
      <c r="D181" s="152">
        <v>10000</v>
      </c>
      <c r="E181" s="132">
        <f>+B181+D181</f>
        <v>10000</v>
      </c>
      <c r="F181" s="133">
        <f>+E181-B181</f>
        <v>10000</v>
      </c>
      <c r="G181" s="129">
        <v>10000</v>
      </c>
      <c r="H181" s="186">
        <v>10000</v>
      </c>
      <c r="I181" s="34" t="s">
        <v>286</v>
      </c>
    </row>
    <row r="182" spans="1:9" s="67" customFormat="1" ht="18" customHeight="1">
      <c r="A182" s="68" t="s">
        <v>189</v>
      </c>
      <c r="B182" s="36">
        <f aca="true" t="shared" si="30" ref="B182:H182">SUM(B171:B181)</f>
        <v>0</v>
      </c>
      <c r="C182" s="117">
        <f t="shared" si="30"/>
        <v>76800</v>
      </c>
      <c r="D182" s="123">
        <f t="shared" si="30"/>
        <v>76800</v>
      </c>
      <c r="E182" s="120">
        <f t="shared" si="30"/>
        <v>25800</v>
      </c>
      <c r="F182" s="122">
        <f t="shared" si="30"/>
        <v>25800</v>
      </c>
      <c r="G182" s="36">
        <f t="shared" si="30"/>
        <v>25800</v>
      </c>
      <c r="H182" s="48">
        <f t="shared" si="30"/>
        <v>25800</v>
      </c>
      <c r="I182" s="101"/>
    </row>
    <row r="183" spans="1:9" s="81" customFormat="1" ht="29.25" customHeight="1">
      <c r="A183" s="77" t="s">
        <v>190</v>
      </c>
      <c r="B183" s="170">
        <f aca="true" t="shared" si="31" ref="B183:H183">+B169+B182</f>
        <v>5873849</v>
      </c>
      <c r="C183" s="171">
        <f t="shared" si="31"/>
        <v>23417</v>
      </c>
      <c r="D183" s="172">
        <f t="shared" si="31"/>
        <v>23417</v>
      </c>
      <c r="E183" s="173">
        <f t="shared" si="31"/>
        <v>5846266</v>
      </c>
      <c r="F183" s="174">
        <f t="shared" si="31"/>
        <v>-27583</v>
      </c>
      <c r="G183" s="170">
        <f t="shared" si="31"/>
        <v>5846266</v>
      </c>
      <c r="H183" s="175">
        <f t="shared" si="31"/>
        <v>-27583</v>
      </c>
      <c r="I183" s="101"/>
    </row>
    <row r="184" spans="1:9" s="81" customFormat="1" ht="15" customHeight="1">
      <c r="A184" s="112"/>
      <c r="B184" s="187"/>
      <c r="C184" s="188"/>
      <c r="D184" s="189"/>
      <c r="E184" s="190"/>
      <c r="F184" s="191"/>
      <c r="G184" s="192"/>
      <c r="H184" s="192"/>
      <c r="I184" s="113"/>
    </row>
  </sheetData>
  <printOptions/>
  <pageMargins left="0.71" right="0.2755905511811024" top="0.87" bottom="0.46" header="0.55" footer="0.26"/>
  <pageSetup blackAndWhite="1" horizontalDpi="300" verticalDpi="300" orientation="landscape" paperSize="9" scale="78" r:id="rId1"/>
  <headerFooter alignWithMargins="0">
    <oddHeader>&amp;C&amp;"Arial CE,Félkövér"&amp;16FELHALMOZÁSI KIADÁSOK&amp;R&amp;9 9.sz. melléklet
ezer Ft-ban</oddHeader>
    <oddFooter>&amp;L&amp;8Kaposvár, Nyomt: &amp;D  &amp;T&amp;C&amp;8&amp;F  &amp;A       &amp;"Arial CE,Félkövér"  &amp;"Arial CE,Félkövér dőlt"Szabó Tiborné&amp;R&amp;8&amp;P/&amp;N</oddFooter>
  </headerFooter>
  <rowBreaks count="6" manualBreakCount="6">
    <brk id="31" max="255" man="1"/>
    <brk id="52" max="255" man="1"/>
    <brk id="83" max="255" man="1"/>
    <brk id="111" max="255" man="1"/>
    <brk id="140" max="255" man="1"/>
    <brk id="1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75"/>
  <sheetViews>
    <sheetView zoomScale="75" zoomScaleNormal="75" workbookViewId="0" topLeftCell="A1">
      <pane xSplit="1" ySplit="1" topLeftCell="B15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82" sqref="F182"/>
    </sheetView>
  </sheetViews>
  <sheetFormatPr defaultColWidth="9.00390625" defaultRowHeight="12.75" outlineLevelRow="1" outlineLevelCol="1"/>
  <cols>
    <col min="1" max="1" width="52.875" style="50" customWidth="1"/>
    <col min="2" max="2" width="17.00390625" style="82" customWidth="1"/>
    <col min="3" max="3" width="18.75390625" style="82" customWidth="1"/>
    <col min="4" max="4" width="17.375" style="82" customWidth="1"/>
    <col min="5" max="5" width="11.125" style="82" customWidth="1"/>
    <col min="6" max="6" width="37.00390625" style="99" customWidth="1"/>
    <col min="7" max="7" width="28.00390625" style="39" hidden="1" customWidth="1" outlineLevel="1"/>
    <col min="8" max="8" width="9.125" style="39" customWidth="1" collapsed="1"/>
    <col min="9" max="16384" width="9.125" style="39" customWidth="1"/>
  </cols>
  <sheetData>
    <row r="1" spans="1:7" s="5" customFormat="1" ht="45.75" customHeight="1">
      <c r="A1" s="1" t="s">
        <v>0</v>
      </c>
      <c r="B1" s="100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5</v>
      </c>
    </row>
    <row r="2" spans="1:7" s="5" customFormat="1" ht="18" customHeight="1">
      <c r="A2" s="6"/>
      <c r="B2" s="7"/>
      <c r="C2" s="7"/>
      <c r="D2" s="7"/>
      <c r="E2" s="7"/>
      <c r="F2" s="88"/>
      <c r="G2" s="8"/>
    </row>
    <row r="3" spans="1:7" s="12" customFormat="1" ht="21.75" customHeight="1">
      <c r="A3" s="9" t="s">
        <v>6</v>
      </c>
      <c r="B3" s="10"/>
      <c r="C3" s="10"/>
      <c r="D3" s="10"/>
      <c r="E3" s="10"/>
      <c r="F3" s="89"/>
      <c r="G3" s="11"/>
    </row>
    <row r="4" spans="1:7" s="12" customFormat="1" ht="17.25" customHeight="1">
      <c r="A4" s="13" t="s">
        <v>7</v>
      </c>
      <c r="B4" s="14">
        <v>349</v>
      </c>
      <c r="C4" s="14"/>
      <c r="D4" s="14">
        <f aca="true" t="shared" si="0" ref="D4:D14">+B4+C4</f>
        <v>349</v>
      </c>
      <c r="E4" s="14">
        <f aca="true" t="shared" si="1" ref="E4:E14">+D4-B4</f>
        <v>0</v>
      </c>
      <c r="F4" s="34"/>
      <c r="G4" s="15" t="s">
        <v>8</v>
      </c>
    </row>
    <row r="5" spans="1:7" s="12" customFormat="1" ht="17.25" customHeight="1">
      <c r="A5" s="13" t="s">
        <v>9</v>
      </c>
      <c r="B5" s="14">
        <v>59</v>
      </c>
      <c r="C5" s="14"/>
      <c r="D5" s="14">
        <f t="shared" si="0"/>
        <v>59</v>
      </c>
      <c r="E5" s="14">
        <f t="shared" si="1"/>
        <v>0</v>
      </c>
      <c r="F5" s="34"/>
      <c r="G5" s="15" t="s">
        <v>8</v>
      </c>
    </row>
    <row r="6" spans="1:7" s="12" customFormat="1" ht="17.25" customHeight="1">
      <c r="A6" s="13" t="s">
        <v>10</v>
      </c>
      <c r="B6" s="14">
        <v>150</v>
      </c>
      <c r="C6" s="14"/>
      <c r="D6" s="14">
        <f t="shared" si="0"/>
        <v>150</v>
      </c>
      <c r="E6" s="14">
        <f t="shared" si="1"/>
        <v>0</v>
      </c>
      <c r="F6" s="34"/>
      <c r="G6" s="15" t="s">
        <v>8</v>
      </c>
    </row>
    <row r="7" spans="1:7" s="12" customFormat="1" ht="17.25" customHeight="1">
      <c r="A7" s="13" t="s">
        <v>11</v>
      </c>
      <c r="B7" s="14">
        <v>95</v>
      </c>
      <c r="C7" s="14"/>
      <c r="D7" s="14">
        <f t="shared" si="0"/>
        <v>95</v>
      </c>
      <c r="E7" s="14">
        <f t="shared" si="1"/>
        <v>0</v>
      </c>
      <c r="F7" s="34"/>
      <c r="G7" s="15" t="s">
        <v>8</v>
      </c>
    </row>
    <row r="8" spans="1:7" s="12" customFormat="1" ht="17.25" customHeight="1">
      <c r="A8" s="13" t="s">
        <v>12</v>
      </c>
      <c r="B8" s="14">
        <v>1717</v>
      </c>
      <c r="C8" s="14"/>
      <c r="D8" s="14">
        <f t="shared" si="0"/>
        <v>1717</v>
      </c>
      <c r="E8" s="14">
        <f t="shared" si="1"/>
        <v>0</v>
      </c>
      <c r="F8" s="34"/>
      <c r="G8" s="15" t="s">
        <v>8</v>
      </c>
    </row>
    <row r="9" spans="1:7" s="12" customFormat="1" ht="17.25" customHeight="1">
      <c r="A9" s="16" t="s">
        <v>13</v>
      </c>
      <c r="B9" s="14">
        <v>2063</v>
      </c>
      <c r="C9" s="14"/>
      <c r="D9" s="14">
        <f t="shared" si="0"/>
        <v>2063</v>
      </c>
      <c r="E9" s="14">
        <f t="shared" si="1"/>
        <v>0</v>
      </c>
      <c r="F9" s="34"/>
      <c r="G9" s="15" t="s">
        <v>14</v>
      </c>
    </row>
    <row r="10" spans="1:7" s="12" customFormat="1" ht="17.25" customHeight="1">
      <c r="A10" s="17" t="s">
        <v>15</v>
      </c>
      <c r="B10" s="14">
        <v>285765</v>
      </c>
      <c r="C10" s="14"/>
      <c r="D10" s="14">
        <f t="shared" si="0"/>
        <v>285765</v>
      </c>
      <c r="E10" s="14">
        <f t="shared" si="1"/>
        <v>0</v>
      </c>
      <c r="F10" s="34"/>
      <c r="G10" s="15" t="s">
        <v>16</v>
      </c>
    </row>
    <row r="11" spans="1:7" s="12" customFormat="1" ht="17.25" customHeight="1">
      <c r="A11" s="17" t="s">
        <v>17</v>
      </c>
      <c r="B11" s="14">
        <v>248725</v>
      </c>
      <c r="C11" s="14"/>
      <c r="D11" s="14">
        <f t="shared" si="0"/>
        <v>248725</v>
      </c>
      <c r="E11" s="14">
        <f t="shared" si="1"/>
        <v>0</v>
      </c>
      <c r="F11" s="34"/>
      <c r="G11" s="15" t="s">
        <v>18</v>
      </c>
    </row>
    <row r="12" spans="1:7" s="12" customFormat="1" ht="17.25" customHeight="1">
      <c r="A12" s="17" t="s">
        <v>211</v>
      </c>
      <c r="B12" s="14">
        <v>90</v>
      </c>
      <c r="C12" s="14"/>
      <c r="D12" s="14">
        <f t="shared" si="0"/>
        <v>90</v>
      </c>
      <c r="E12" s="14">
        <f t="shared" si="1"/>
        <v>0</v>
      </c>
      <c r="F12" s="34"/>
      <c r="G12" s="15"/>
    </row>
    <row r="13" spans="1:7" s="22" customFormat="1" ht="15.75" customHeight="1">
      <c r="A13" s="18" t="s">
        <v>19</v>
      </c>
      <c r="B13" s="19">
        <v>11000</v>
      </c>
      <c r="C13" s="19"/>
      <c r="D13" s="14">
        <f t="shared" si="0"/>
        <v>11000</v>
      </c>
      <c r="E13" s="20">
        <f t="shared" si="1"/>
        <v>0</v>
      </c>
      <c r="F13" s="34"/>
      <c r="G13" s="21" t="s">
        <v>20</v>
      </c>
    </row>
    <row r="14" spans="1:7" s="26" customFormat="1" ht="17.25" customHeight="1">
      <c r="A14" s="23" t="s">
        <v>21</v>
      </c>
      <c r="B14" s="24">
        <v>10000</v>
      </c>
      <c r="C14" s="24"/>
      <c r="D14" s="14">
        <f t="shared" si="0"/>
        <v>10000</v>
      </c>
      <c r="E14" s="14">
        <f t="shared" si="1"/>
        <v>0</v>
      </c>
      <c r="F14" s="34"/>
      <c r="G14" s="25"/>
    </row>
    <row r="15" spans="1:7" s="26" customFormat="1" ht="17.25" customHeight="1" hidden="1" outlineLevel="1">
      <c r="A15" s="27" t="s">
        <v>191</v>
      </c>
      <c r="B15" s="24"/>
      <c r="C15" s="24"/>
      <c r="D15" s="14"/>
      <c r="E15" s="14"/>
      <c r="F15" s="34"/>
      <c r="G15" s="25"/>
    </row>
    <row r="16" spans="1:7" s="26" customFormat="1" ht="17.25" customHeight="1" hidden="1" outlineLevel="1">
      <c r="A16" s="27" t="s">
        <v>192</v>
      </c>
      <c r="B16" s="24"/>
      <c r="C16" s="24"/>
      <c r="D16" s="14"/>
      <c r="E16" s="14"/>
      <c r="F16" s="34"/>
      <c r="G16" s="25"/>
    </row>
    <row r="17" spans="1:7" s="26" customFormat="1" ht="17.25" customHeight="1" hidden="1" outlineLevel="1">
      <c r="A17" s="27" t="s">
        <v>193</v>
      </c>
      <c r="B17" s="24"/>
      <c r="C17" s="24"/>
      <c r="D17" s="14"/>
      <c r="E17" s="14"/>
      <c r="F17" s="34"/>
      <c r="G17" s="25"/>
    </row>
    <row r="18" spans="1:7" s="26" customFormat="1" ht="17.25" customHeight="1" hidden="1" outlineLevel="1">
      <c r="A18" s="28" t="s">
        <v>194</v>
      </c>
      <c r="B18" s="24"/>
      <c r="C18" s="24"/>
      <c r="D18" s="14"/>
      <c r="E18" s="14"/>
      <c r="F18" s="34"/>
      <c r="G18" s="25"/>
    </row>
    <row r="19" spans="1:7" s="26" customFormat="1" ht="17.25" customHeight="1" hidden="1" outlineLevel="1">
      <c r="A19" s="28" t="s">
        <v>195</v>
      </c>
      <c r="B19" s="24"/>
      <c r="C19" s="24"/>
      <c r="D19" s="14"/>
      <c r="E19" s="14"/>
      <c r="F19" s="34"/>
      <c r="G19" s="25"/>
    </row>
    <row r="20" spans="1:7" s="26" customFormat="1" ht="17.25" customHeight="1" collapsed="1">
      <c r="A20" s="29" t="s">
        <v>22</v>
      </c>
      <c r="B20" s="24">
        <v>5000</v>
      </c>
      <c r="C20" s="24"/>
      <c r="D20" s="14">
        <f>+B20+C20</f>
        <v>5000</v>
      </c>
      <c r="E20" s="14">
        <f>+D20-B20</f>
        <v>0</v>
      </c>
      <c r="F20" s="34"/>
      <c r="G20" s="25"/>
    </row>
    <row r="21" spans="1:7" s="26" customFormat="1" ht="17.25" customHeight="1">
      <c r="A21" s="23" t="s">
        <v>23</v>
      </c>
      <c r="B21" s="24">
        <v>2300</v>
      </c>
      <c r="C21" s="24"/>
      <c r="D21" s="14">
        <f>+B21+C21</f>
        <v>2300</v>
      </c>
      <c r="E21" s="14">
        <f>+D21-B21</f>
        <v>0</v>
      </c>
      <c r="F21" s="34"/>
      <c r="G21" s="25"/>
    </row>
    <row r="22" spans="1:7" s="26" customFormat="1" ht="17.25" customHeight="1" hidden="1" outlineLevel="1">
      <c r="A22" s="30" t="s">
        <v>196</v>
      </c>
      <c r="B22" s="24"/>
      <c r="C22" s="24"/>
      <c r="D22" s="14"/>
      <c r="E22" s="14"/>
      <c r="F22" s="34"/>
      <c r="G22" s="25"/>
    </row>
    <row r="23" spans="1:7" s="26" customFormat="1" ht="17.25" customHeight="1" hidden="1" outlineLevel="1">
      <c r="A23" s="31" t="s">
        <v>197</v>
      </c>
      <c r="B23" s="24"/>
      <c r="C23" s="24"/>
      <c r="D23" s="14"/>
      <c r="E23" s="14"/>
      <c r="F23" s="34"/>
      <c r="G23" s="25"/>
    </row>
    <row r="24" spans="1:7" s="26" customFormat="1" ht="17.25" customHeight="1" hidden="1" outlineLevel="1">
      <c r="A24" s="27" t="s">
        <v>198</v>
      </c>
      <c r="B24" s="24"/>
      <c r="C24" s="24"/>
      <c r="D24" s="14"/>
      <c r="E24" s="14"/>
      <c r="F24" s="34"/>
      <c r="G24" s="25"/>
    </row>
    <row r="25" spans="1:7" s="26" customFormat="1" ht="17.25" customHeight="1" hidden="1" outlineLevel="1">
      <c r="A25" s="27" t="s">
        <v>199</v>
      </c>
      <c r="B25" s="24"/>
      <c r="C25" s="24"/>
      <c r="D25" s="14"/>
      <c r="E25" s="14"/>
      <c r="F25" s="34"/>
      <c r="G25" s="25"/>
    </row>
    <row r="26" spans="1:7" s="26" customFormat="1" ht="17.25" customHeight="1" hidden="1" outlineLevel="1">
      <c r="A26" s="27" t="s">
        <v>200</v>
      </c>
      <c r="B26" s="24"/>
      <c r="C26" s="24"/>
      <c r="D26" s="14"/>
      <c r="E26" s="14"/>
      <c r="F26" s="34"/>
      <c r="G26" s="25"/>
    </row>
    <row r="27" spans="1:7" s="26" customFormat="1" ht="17.25" customHeight="1" collapsed="1">
      <c r="A27" s="23" t="s">
        <v>24</v>
      </c>
      <c r="B27" s="24">
        <v>6140</v>
      </c>
      <c r="C27" s="24"/>
      <c r="D27" s="14">
        <f>+B27+C27</f>
        <v>6140</v>
      </c>
      <c r="E27" s="14">
        <f>+D27-B27</f>
        <v>0</v>
      </c>
      <c r="F27" s="34"/>
      <c r="G27" s="32" t="s">
        <v>25</v>
      </c>
    </row>
    <row r="28" spans="1:7" s="26" customFormat="1" ht="17.25" customHeight="1">
      <c r="A28" s="23" t="s">
        <v>26</v>
      </c>
      <c r="B28" s="24">
        <v>1500</v>
      </c>
      <c r="C28" s="24"/>
      <c r="D28" s="14">
        <f>+B28+C28</f>
        <v>1500</v>
      </c>
      <c r="E28" s="14">
        <f>+D28-B28</f>
        <v>0</v>
      </c>
      <c r="F28" s="34"/>
      <c r="G28" s="25"/>
    </row>
    <row r="29" spans="1:7" s="26" customFormat="1" ht="17.25" customHeight="1">
      <c r="A29" s="23" t="s">
        <v>27</v>
      </c>
      <c r="B29" s="24"/>
      <c r="C29" s="24">
        <v>300</v>
      </c>
      <c r="D29" s="14">
        <f>+B29+C29</f>
        <v>300</v>
      </c>
      <c r="E29" s="33">
        <f>+D29-B29</f>
        <v>300</v>
      </c>
      <c r="F29" s="34" t="s">
        <v>28</v>
      </c>
      <c r="G29" s="25"/>
    </row>
    <row r="30" spans="1:7" ht="19.5" customHeight="1">
      <c r="A30" s="41" t="s">
        <v>218</v>
      </c>
      <c r="B30" s="20"/>
      <c r="C30" s="20">
        <v>7000</v>
      </c>
      <c r="D30" s="14">
        <f>+B30+C30</f>
        <v>7000</v>
      </c>
      <c r="E30" s="33">
        <f>+D30-B30</f>
        <v>7000</v>
      </c>
      <c r="F30" s="34"/>
      <c r="G30" s="17"/>
    </row>
    <row r="31" spans="1:7" ht="17.25" customHeight="1">
      <c r="A31" s="35" t="s">
        <v>29</v>
      </c>
      <c r="B31" s="36">
        <f>SUM(B4:B30)</f>
        <v>574953</v>
      </c>
      <c r="C31" s="36">
        <f>SUM(C4:C30)</f>
        <v>7300</v>
      </c>
      <c r="D31" s="36">
        <f>SUM(D4:D30)</f>
        <v>582253</v>
      </c>
      <c r="E31" s="37">
        <f>SUM(E4:E30)</f>
        <v>7300</v>
      </c>
      <c r="F31" s="90"/>
      <c r="G31" s="38"/>
    </row>
    <row r="32" spans="1:7" s="12" customFormat="1" ht="16.5" customHeight="1">
      <c r="A32" s="9" t="s">
        <v>30</v>
      </c>
      <c r="B32" s="14"/>
      <c r="C32" s="14"/>
      <c r="D32" s="14"/>
      <c r="E32" s="14"/>
      <c r="F32" s="34"/>
      <c r="G32" s="15"/>
    </row>
    <row r="33" spans="1:7" s="12" customFormat="1" ht="16.5" customHeight="1">
      <c r="A33" s="17" t="s">
        <v>31</v>
      </c>
      <c r="B33" s="14">
        <v>1328</v>
      </c>
      <c r="C33" s="33">
        <v>1</v>
      </c>
      <c r="D33" s="14">
        <f aca="true" t="shared" si="2" ref="D33:D55">+B33+C33</f>
        <v>1329</v>
      </c>
      <c r="E33" s="33">
        <f aca="true" t="shared" si="3" ref="E33:E56">+D33-B33</f>
        <v>1</v>
      </c>
      <c r="F33" s="34" t="s">
        <v>32</v>
      </c>
      <c r="G33" s="15" t="s">
        <v>8</v>
      </c>
    </row>
    <row r="34" spans="1:7" s="12" customFormat="1" ht="16.5" customHeight="1">
      <c r="A34" s="17" t="s">
        <v>33</v>
      </c>
      <c r="B34" s="14">
        <v>40001</v>
      </c>
      <c r="C34" s="14"/>
      <c r="D34" s="14">
        <f t="shared" si="2"/>
        <v>40001</v>
      </c>
      <c r="E34" s="14">
        <f t="shared" si="3"/>
        <v>0</v>
      </c>
      <c r="F34" s="34"/>
      <c r="G34" s="15" t="s">
        <v>34</v>
      </c>
    </row>
    <row r="35" spans="1:7" s="12" customFormat="1" ht="16.5" customHeight="1">
      <c r="A35" s="17" t="s">
        <v>35</v>
      </c>
      <c r="B35" s="14">
        <v>43125</v>
      </c>
      <c r="C35" s="14"/>
      <c r="D35" s="14">
        <f t="shared" si="2"/>
        <v>43125</v>
      </c>
      <c r="E35" s="14">
        <f t="shared" si="3"/>
        <v>0</v>
      </c>
      <c r="F35" s="34"/>
      <c r="G35" s="15" t="s">
        <v>36</v>
      </c>
    </row>
    <row r="36" spans="1:7" s="12" customFormat="1" ht="16.5" customHeight="1">
      <c r="A36" s="17" t="s">
        <v>37</v>
      </c>
      <c r="B36" s="14">
        <v>825</v>
      </c>
      <c r="C36" s="14"/>
      <c r="D36" s="14">
        <f t="shared" si="2"/>
        <v>825</v>
      </c>
      <c r="E36" s="14">
        <f t="shared" si="3"/>
        <v>0</v>
      </c>
      <c r="F36" s="34"/>
      <c r="G36" s="15" t="s">
        <v>36</v>
      </c>
    </row>
    <row r="37" spans="1:7" s="12" customFormat="1" ht="25.5" customHeight="1">
      <c r="A37" s="17" t="s">
        <v>38</v>
      </c>
      <c r="B37" s="14">
        <v>55422</v>
      </c>
      <c r="C37" s="33">
        <v>734</v>
      </c>
      <c r="D37" s="14">
        <f t="shared" si="2"/>
        <v>56156</v>
      </c>
      <c r="E37" s="33">
        <f t="shared" si="3"/>
        <v>734</v>
      </c>
      <c r="F37" s="94" t="s">
        <v>215</v>
      </c>
      <c r="G37" s="40" t="s">
        <v>39</v>
      </c>
    </row>
    <row r="38" spans="1:7" s="12" customFormat="1" ht="22.5" customHeight="1">
      <c r="A38" s="17" t="s">
        <v>40</v>
      </c>
      <c r="B38" s="14">
        <f>83255</f>
        <v>83255</v>
      </c>
      <c r="C38" s="14"/>
      <c r="D38" s="14">
        <f t="shared" si="2"/>
        <v>83255</v>
      </c>
      <c r="E38" s="14">
        <f t="shared" si="3"/>
        <v>0</v>
      </c>
      <c r="F38" s="34"/>
      <c r="G38" s="15" t="s">
        <v>41</v>
      </c>
    </row>
    <row r="39" spans="1:7" s="12" customFormat="1" ht="17.25" customHeight="1">
      <c r="A39" s="17" t="s">
        <v>42</v>
      </c>
      <c r="B39" s="14">
        <v>2172</v>
      </c>
      <c r="C39" s="14"/>
      <c r="D39" s="14">
        <f t="shared" si="2"/>
        <v>2172</v>
      </c>
      <c r="E39" s="14">
        <f t="shared" si="3"/>
        <v>0</v>
      </c>
      <c r="F39" s="34"/>
      <c r="G39" s="15"/>
    </row>
    <row r="40" spans="1:7" s="12" customFormat="1" ht="16.5" customHeight="1">
      <c r="A40" s="17" t="s">
        <v>43</v>
      </c>
      <c r="B40" s="14">
        <v>994</v>
      </c>
      <c r="C40" s="14"/>
      <c r="D40" s="14">
        <f t="shared" si="2"/>
        <v>994</v>
      </c>
      <c r="E40" s="14">
        <f t="shared" si="3"/>
        <v>0</v>
      </c>
      <c r="F40" s="34"/>
      <c r="G40" s="15"/>
    </row>
    <row r="41" spans="1:7" s="12" customFormat="1" ht="16.5" customHeight="1">
      <c r="A41" s="41" t="s">
        <v>44</v>
      </c>
      <c r="B41" s="14">
        <v>1025</v>
      </c>
      <c r="C41" s="14"/>
      <c r="D41" s="14">
        <f t="shared" si="2"/>
        <v>1025</v>
      </c>
      <c r="E41" s="14">
        <f t="shared" si="3"/>
        <v>0</v>
      </c>
      <c r="F41" s="34"/>
      <c r="G41" s="15"/>
    </row>
    <row r="42" spans="1:7" s="12" customFormat="1" ht="16.5" customHeight="1">
      <c r="A42" s="17" t="s">
        <v>45</v>
      </c>
      <c r="B42" s="14">
        <v>1600</v>
      </c>
      <c r="C42" s="14"/>
      <c r="D42" s="14">
        <f t="shared" si="2"/>
        <v>1600</v>
      </c>
      <c r="E42" s="14">
        <f t="shared" si="3"/>
        <v>0</v>
      </c>
      <c r="F42" s="34"/>
      <c r="G42" s="15"/>
    </row>
    <row r="43" spans="1:7" s="85" customFormat="1" ht="21.75" customHeight="1">
      <c r="A43" s="83" t="s">
        <v>46</v>
      </c>
      <c r="B43" s="64">
        <v>488</v>
      </c>
      <c r="C43" s="64"/>
      <c r="D43" s="64">
        <f t="shared" si="2"/>
        <v>488</v>
      </c>
      <c r="E43" s="64">
        <f t="shared" si="3"/>
        <v>0</v>
      </c>
      <c r="F43" s="91"/>
      <c r="G43" s="84"/>
    </row>
    <row r="44" spans="1:7" s="45" customFormat="1" ht="32.25" customHeight="1">
      <c r="A44" s="42" t="s">
        <v>47</v>
      </c>
      <c r="B44" s="43">
        <v>66363</v>
      </c>
      <c r="C44" s="43"/>
      <c r="D44" s="14">
        <f t="shared" si="2"/>
        <v>66363</v>
      </c>
      <c r="E44" s="14">
        <f t="shared" si="3"/>
        <v>0</v>
      </c>
      <c r="F44" s="34"/>
      <c r="G44" s="44" t="s">
        <v>48</v>
      </c>
    </row>
    <row r="45" spans="1:7" s="22" customFormat="1" ht="31.5" customHeight="1">
      <c r="A45" s="18" t="s">
        <v>49</v>
      </c>
      <c r="B45" s="19">
        <v>14745</v>
      </c>
      <c r="C45" s="19"/>
      <c r="D45" s="14">
        <f t="shared" si="2"/>
        <v>14745</v>
      </c>
      <c r="E45" s="14">
        <f t="shared" si="3"/>
        <v>0</v>
      </c>
      <c r="F45" s="34"/>
      <c r="G45" s="44" t="s">
        <v>50</v>
      </c>
    </row>
    <row r="46" spans="1:7" s="26" customFormat="1" ht="24.75" customHeight="1">
      <c r="A46" s="23" t="s">
        <v>51</v>
      </c>
      <c r="B46" s="24">
        <f>536000+6000</f>
        <v>542000</v>
      </c>
      <c r="C46" s="47">
        <v>6077</v>
      </c>
      <c r="D46" s="14">
        <f t="shared" si="2"/>
        <v>548077</v>
      </c>
      <c r="E46" s="33">
        <f t="shared" si="3"/>
        <v>6077</v>
      </c>
      <c r="F46" s="34"/>
      <c r="G46" s="32" t="s">
        <v>52</v>
      </c>
    </row>
    <row r="47" spans="1:7" s="26" customFormat="1" ht="30.75" customHeight="1">
      <c r="A47" s="23" t="s">
        <v>53</v>
      </c>
      <c r="B47" s="24">
        <v>48000</v>
      </c>
      <c r="C47" s="24">
        <f>-8000-6400-2261-9600</f>
        <v>-26261</v>
      </c>
      <c r="D47" s="14">
        <f t="shared" si="2"/>
        <v>21739</v>
      </c>
      <c r="E47" s="14">
        <f t="shared" si="3"/>
        <v>-26261</v>
      </c>
      <c r="F47" s="92" t="s">
        <v>54</v>
      </c>
      <c r="G47" s="32"/>
    </row>
    <row r="48" spans="1:7" s="26" customFormat="1" ht="30" customHeight="1">
      <c r="A48" s="23" t="s">
        <v>207</v>
      </c>
      <c r="B48" s="24"/>
      <c r="C48" s="47">
        <v>10000</v>
      </c>
      <c r="D48" s="14">
        <f t="shared" si="2"/>
        <v>10000</v>
      </c>
      <c r="E48" s="33">
        <f t="shared" si="3"/>
        <v>10000</v>
      </c>
      <c r="F48" s="92" t="s">
        <v>208</v>
      </c>
      <c r="G48" s="32"/>
    </row>
    <row r="49" spans="1:7" s="26" customFormat="1" ht="23.25" customHeight="1">
      <c r="A49" s="23" t="s">
        <v>55</v>
      </c>
      <c r="B49" s="24">
        <v>2000</v>
      </c>
      <c r="C49" s="24"/>
      <c r="D49" s="14">
        <f t="shared" si="2"/>
        <v>2000</v>
      </c>
      <c r="E49" s="14">
        <f t="shared" si="3"/>
        <v>0</v>
      </c>
      <c r="F49" s="34"/>
      <c r="G49" s="32"/>
    </row>
    <row r="50" spans="1:7" s="26" customFormat="1" ht="25.5" customHeight="1">
      <c r="A50" s="23" t="s">
        <v>56</v>
      </c>
      <c r="B50" s="24">
        <v>4875</v>
      </c>
      <c r="C50" s="24"/>
      <c r="D50" s="14">
        <f t="shared" si="2"/>
        <v>4875</v>
      </c>
      <c r="E50" s="14">
        <f t="shared" si="3"/>
        <v>0</v>
      </c>
      <c r="F50" s="34"/>
      <c r="G50" s="32"/>
    </row>
    <row r="51" spans="1:7" s="26" customFormat="1" ht="21" customHeight="1">
      <c r="A51" s="23" t="s">
        <v>57</v>
      </c>
      <c r="B51" s="24">
        <v>500</v>
      </c>
      <c r="C51" s="24"/>
      <c r="D51" s="14">
        <f t="shared" si="2"/>
        <v>500</v>
      </c>
      <c r="E51" s="14">
        <f t="shared" si="3"/>
        <v>0</v>
      </c>
      <c r="F51" s="34"/>
      <c r="G51" s="32"/>
    </row>
    <row r="52" spans="1:7" s="26" customFormat="1" ht="19.5" customHeight="1">
      <c r="A52" s="23" t="s">
        <v>58</v>
      </c>
      <c r="B52" s="24">
        <v>300</v>
      </c>
      <c r="C52" s="24"/>
      <c r="D52" s="14">
        <f t="shared" si="2"/>
        <v>300</v>
      </c>
      <c r="E52" s="14">
        <f t="shared" si="3"/>
        <v>0</v>
      </c>
      <c r="F52" s="34"/>
      <c r="G52" s="32"/>
    </row>
    <row r="53" spans="1:7" s="26" customFormat="1" ht="19.5" customHeight="1">
      <c r="A53" s="23" t="s">
        <v>59</v>
      </c>
      <c r="B53" s="24">
        <v>125</v>
      </c>
      <c r="C53" s="24"/>
      <c r="D53" s="14">
        <f t="shared" si="2"/>
        <v>125</v>
      </c>
      <c r="E53" s="14">
        <f t="shared" si="3"/>
        <v>0</v>
      </c>
      <c r="F53" s="34"/>
      <c r="G53" s="32"/>
    </row>
    <row r="54" spans="1:7" s="26" customFormat="1" ht="19.5" customHeight="1">
      <c r="A54" s="23" t="s">
        <v>60</v>
      </c>
      <c r="B54" s="24"/>
      <c r="C54" s="24">
        <v>660</v>
      </c>
      <c r="D54" s="14">
        <f t="shared" si="2"/>
        <v>660</v>
      </c>
      <c r="E54" s="33">
        <f t="shared" si="3"/>
        <v>660</v>
      </c>
      <c r="F54" s="34" t="s">
        <v>28</v>
      </c>
      <c r="G54" s="32"/>
    </row>
    <row r="55" spans="1:7" s="26" customFormat="1" ht="44.25" customHeight="1">
      <c r="A55" s="23" t="s">
        <v>61</v>
      </c>
      <c r="B55" s="24"/>
      <c r="C55" s="24">
        <v>300</v>
      </c>
      <c r="D55" s="14">
        <f t="shared" si="2"/>
        <v>300</v>
      </c>
      <c r="E55" s="33">
        <f t="shared" si="3"/>
        <v>300</v>
      </c>
      <c r="F55" s="92" t="s">
        <v>62</v>
      </c>
      <c r="G55" s="32"/>
    </row>
    <row r="56" spans="1:7" s="26" customFormat="1" ht="30" customHeight="1">
      <c r="A56" s="23" t="s">
        <v>214</v>
      </c>
      <c r="B56" s="24"/>
      <c r="C56" s="24">
        <v>300</v>
      </c>
      <c r="D56" s="14">
        <v>300</v>
      </c>
      <c r="E56" s="33">
        <f t="shared" si="3"/>
        <v>300</v>
      </c>
      <c r="F56" s="34"/>
      <c r="G56" s="32"/>
    </row>
    <row r="57" spans="1:7" s="12" customFormat="1" ht="22.5" customHeight="1">
      <c r="A57" s="35" t="s">
        <v>63</v>
      </c>
      <c r="B57" s="36">
        <f>SUM(B33:B56)</f>
        <v>909143</v>
      </c>
      <c r="C57" s="48">
        <f>SUM(C33:C56)</f>
        <v>-8189</v>
      </c>
      <c r="D57" s="36">
        <f>SUM(D33:D56)</f>
        <v>900954</v>
      </c>
      <c r="E57" s="48">
        <f>SUM(E33:E56)</f>
        <v>-8189</v>
      </c>
      <c r="F57" s="90"/>
      <c r="G57" s="49"/>
    </row>
    <row r="58" spans="1:7" s="12" customFormat="1" ht="33.75" customHeight="1">
      <c r="A58" s="9" t="s">
        <v>64</v>
      </c>
      <c r="B58" s="14"/>
      <c r="C58" s="14"/>
      <c r="D58" s="14"/>
      <c r="E58" s="14"/>
      <c r="F58" s="34"/>
      <c r="G58" s="15"/>
    </row>
    <row r="59" spans="1:7" s="12" customFormat="1" ht="25.5" customHeight="1">
      <c r="A59" s="25" t="s">
        <v>65</v>
      </c>
      <c r="B59" s="24">
        <f>2000+150</f>
        <v>2150</v>
      </c>
      <c r="C59" s="14">
        <v>-125</v>
      </c>
      <c r="D59" s="14">
        <f>+B59+C59</f>
        <v>2025</v>
      </c>
      <c r="E59" s="14">
        <f>+D59-B59</f>
        <v>-125</v>
      </c>
      <c r="F59" s="93" t="s">
        <v>66</v>
      </c>
      <c r="G59" s="15"/>
    </row>
    <row r="60" spans="1:7" s="26" customFormat="1" ht="45" customHeight="1">
      <c r="A60" s="25" t="s">
        <v>67</v>
      </c>
      <c r="B60" s="24"/>
      <c r="C60" s="24">
        <v>200</v>
      </c>
      <c r="D60" s="14">
        <f>+B60+C60</f>
        <v>200</v>
      </c>
      <c r="E60" s="33">
        <f>+D60-B60</f>
        <v>200</v>
      </c>
      <c r="F60" s="92" t="s">
        <v>62</v>
      </c>
      <c r="G60" s="32"/>
    </row>
    <row r="61" spans="1:7" s="12" customFormat="1" ht="24.75" customHeight="1">
      <c r="A61" s="35" t="s">
        <v>68</v>
      </c>
      <c r="B61" s="36">
        <f>SUM(B59:B60)</f>
        <v>2150</v>
      </c>
      <c r="C61" s="36">
        <f>SUM(C59:C60)</f>
        <v>75</v>
      </c>
      <c r="D61" s="36">
        <f>SUM(D59:D60)</f>
        <v>2225</v>
      </c>
      <c r="E61" s="37">
        <f>+D61-B61</f>
        <v>75</v>
      </c>
      <c r="F61" s="90"/>
      <c r="G61" s="49"/>
    </row>
    <row r="62" spans="1:7" s="12" customFormat="1" ht="24" customHeight="1">
      <c r="A62" s="9" t="s">
        <v>69</v>
      </c>
      <c r="B62" s="14"/>
      <c r="C62" s="14"/>
      <c r="D62" s="14"/>
      <c r="E62" s="14"/>
      <c r="F62" s="34"/>
      <c r="G62" s="15"/>
    </row>
    <row r="63" spans="1:7" s="12" customFormat="1" ht="15.75" customHeight="1">
      <c r="A63" s="17" t="s">
        <v>70</v>
      </c>
      <c r="B63" s="14">
        <v>194</v>
      </c>
      <c r="C63" s="14"/>
      <c r="D63" s="14">
        <f aca="true" t="shared" si="4" ref="D63:D76">+B63+C63</f>
        <v>194</v>
      </c>
      <c r="E63" s="14">
        <f aca="true" t="shared" si="5" ref="E63:E74">+D63-B63</f>
        <v>0</v>
      </c>
      <c r="F63" s="34"/>
      <c r="G63" s="15" t="s">
        <v>71</v>
      </c>
    </row>
    <row r="64" spans="1:7" s="12" customFormat="1" ht="15.75" customHeight="1">
      <c r="A64" s="17" t="s">
        <v>72</v>
      </c>
      <c r="B64" s="14">
        <v>185</v>
      </c>
      <c r="C64" s="14"/>
      <c r="D64" s="14">
        <f t="shared" si="4"/>
        <v>185</v>
      </c>
      <c r="E64" s="14">
        <f t="shared" si="5"/>
        <v>0</v>
      </c>
      <c r="F64" s="34"/>
      <c r="G64" s="15" t="s">
        <v>36</v>
      </c>
    </row>
    <row r="65" spans="1:7" s="12" customFormat="1" ht="15.75" customHeight="1">
      <c r="A65" s="17" t="s">
        <v>73</v>
      </c>
      <c r="B65" s="14">
        <v>83</v>
      </c>
      <c r="C65" s="14"/>
      <c r="D65" s="14">
        <f t="shared" si="4"/>
        <v>83</v>
      </c>
      <c r="E65" s="14">
        <f t="shared" si="5"/>
        <v>0</v>
      </c>
      <c r="F65" s="34"/>
      <c r="G65" s="15"/>
    </row>
    <row r="66" spans="1:7" s="22" customFormat="1" ht="15.75" customHeight="1">
      <c r="A66" s="18" t="s">
        <v>74</v>
      </c>
      <c r="B66" s="43">
        <v>6750</v>
      </c>
      <c r="C66" s="43"/>
      <c r="D66" s="14">
        <f t="shared" si="4"/>
        <v>6750</v>
      </c>
      <c r="E66" s="14">
        <f t="shared" si="5"/>
        <v>0</v>
      </c>
      <c r="F66" s="34"/>
      <c r="G66" s="44" t="s">
        <v>75</v>
      </c>
    </row>
    <row r="67" spans="1:7" s="22" customFormat="1" ht="33" customHeight="1">
      <c r="A67" s="18" t="s">
        <v>76</v>
      </c>
      <c r="B67" s="43">
        <v>2000</v>
      </c>
      <c r="C67" s="43"/>
      <c r="D67" s="14">
        <f t="shared" si="4"/>
        <v>2000</v>
      </c>
      <c r="E67" s="14">
        <f t="shared" si="5"/>
        <v>0</v>
      </c>
      <c r="F67" s="34"/>
      <c r="G67" s="44" t="s">
        <v>77</v>
      </c>
    </row>
    <row r="68" spans="1:7" s="26" customFormat="1" ht="15.75" customHeight="1" collapsed="1">
      <c r="A68" s="25" t="s">
        <v>78</v>
      </c>
      <c r="B68" s="24">
        <v>2000</v>
      </c>
      <c r="C68" s="24"/>
      <c r="D68" s="14">
        <f t="shared" si="4"/>
        <v>2000</v>
      </c>
      <c r="E68" s="14">
        <f t="shared" si="5"/>
        <v>0</v>
      </c>
      <c r="F68" s="34"/>
      <c r="G68" s="32"/>
    </row>
    <row r="69" spans="1:7" s="26" customFormat="1" ht="15.75" customHeight="1">
      <c r="A69" s="25" t="s">
        <v>79</v>
      </c>
      <c r="B69" s="24">
        <v>500</v>
      </c>
      <c r="C69" s="24"/>
      <c r="D69" s="14">
        <f t="shared" si="4"/>
        <v>500</v>
      </c>
      <c r="E69" s="14">
        <f t="shared" si="5"/>
        <v>0</v>
      </c>
      <c r="F69" s="34"/>
      <c r="G69" s="32"/>
    </row>
    <row r="70" spans="1:7" s="26" customFormat="1" ht="15.75" customHeight="1">
      <c r="A70" s="25" t="s">
        <v>80</v>
      </c>
      <c r="B70" s="24">
        <v>1800</v>
      </c>
      <c r="C70" s="24"/>
      <c r="D70" s="14">
        <f t="shared" si="4"/>
        <v>1800</v>
      </c>
      <c r="E70" s="14">
        <f t="shared" si="5"/>
        <v>0</v>
      </c>
      <c r="F70" s="34"/>
      <c r="G70" s="32"/>
    </row>
    <row r="71" spans="1:7" s="26" customFormat="1" ht="15.75" customHeight="1">
      <c r="A71" s="25" t="s">
        <v>81</v>
      </c>
      <c r="B71" s="24">
        <v>4000</v>
      </c>
      <c r="C71" s="24"/>
      <c r="D71" s="14">
        <f t="shared" si="4"/>
        <v>4000</v>
      </c>
      <c r="E71" s="14">
        <f t="shared" si="5"/>
        <v>0</v>
      </c>
      <c r="F71" s="34"/>
      <c r="G71" s="32"/>
    </row>
    <row r="72" spans="1:7" s="26" customFormat="1" ht="15.75" customHeight="1">
      <c r="A72" s="25" t="s">
        <v>82</v>
      </c>
      <c r="B72" s="24">
        <v>1000</v>
      </c>
      <c r="C72" s="24"/>
      <c r="D72" s="14">
        <f t="shared" si="4"/>
        <v>1000</v>
      </c>
      <c r="E72" s="14">
        <f t="shared" si="5"/>
        <v>0</v>
      </c>
      <c r="F72" s="34"/>
      <c r="G72" s="32"/>
    </row>
    <row r="73" spans="1:7" s="26" customFormat="1" ht="15.75" customHeight="1">
      <c r="A73" s="25" t="s">
        <v>201</v>
      </c>
      <c r="B73" s="24">
        <v>800</v>
      </c>
      <c r="C73" s="24"/>
      <c r="D73" s="14">
        <f t="shared" si="4"/>
        <v>800</v>
      </c>
      <c r="E73" s="14">
        <f t="shared" si="5"/>
        <v>0</v>
      </c>
      <c r="F73" s="34"/>
      <c r="G73" s="32"/>
    </row>
    <row r="74" spans="1:7" s="26" customFormat="1" ht="15.75" customHeight="1">
      <c r="A74" s="25" t="s">
        <v>83</v>
      </c>
      <c r="B74" s="24">
        <v>800</v>
      </c>
      <c r="C74" s="24"/>
      <c r="D74" s="14">
        <f t="shared" si="4"/>
        <v>800</v>
      </c>
      <c r="E74" s="14">
        <f t="shared" si="5"/>
        <v>0</v>
      </c>
      <c r="F74" s="34"/>
      <c r="G74" s="32"/>
    </row>
    <row r="75" spans="1:7" s="26" customFormat="1" ht="26.25" customHeight="1">
      <c r="A75" s="41" t="s">
        <v>84</v>
      </c>
      <c r="B75" s="20">
        <v>20100</v>
      </c>
      <c r="C75" s="20"/>
      <c r="D75" s="20">
        <f t="shared" si="4"/>
        <v>20100</v>
      </c>
      <c r="E75" s="33"/>
      <c r="F75" s="94"/>
      <c r="G75" s="32"/>
    </row>
    <row r="76" spans="1:7" s="26" customFormat="1" ht="15.75" customHeight="1">
      <c r="A76" s="76" t="s">
        <v>85</v>
      </c>
      <c r="B76" s="20"/>
      <c r="C76" s="20">
        <v>90</v>
      </c>
      <c r="D76" s="20">
        <f t="shared" si="4"/>
        <v>90</v>
      </c>
      <c r="E76" s="33">
        <f>+D76-B76</f>
        <v>90</v>
      </c>
      <c r="F76" s="94" t="s">
        <v>86</v>
      </c>
      <c r="G76" s="32"/>
    </row>
    <row r="77" spans="1:7" ht="15.75" customHeight="1">
      <c r="A77" s="35" t="s">
        <v>87</v>
      </c>
      <c r="B77" s="36">
        <f>SUM(B63:B76)</f>
        <v>40212</v>
      </c>
      <c r="C77" s="36">
        <f>SUM(C63:C76)</f>
        <v>90</v>
      </c>
      <c r="D77" s="36">
        <f>SUM(D63:D76)</f>
        <v>40302</v>
      </c>
      <c r="E77" s="37">
        <f>SUM(E63:E76)</f>
        <v>90</v>
      </c>
      <c r="F77" s="90"/>
      <c r="G77" s="51"/>
    </row>
    <row r="78" spans="1:7" s="12" customFormat="1" ht="24" customHeight="1">
      <c r="A78" s="9" t="s">
        <v>88</v>
      </c>
      <c r="B78" s="14"/>
      <c r="C78" s="14"/>
      <c r="D78" s="14"/>
      <c r="E78" s="14"/>
      <c r="F78" s="34"/>
      <c r="G78" s="15"/>
    </row>
    <row r="79" spans="1:7" s="12" customFormat="1" ht="18" customHeight="1">
      <c r="A79" s="17" t="s">
        <v>89</v>
      </c>
      <c r="B79" s="14">
        <v>11351</v>
      </c>
      <c r="C79" s="14"/>
      <c r="D79" s="14">
        <f aca="true" t="shared" si="6" ref="D79:D85">+B79+C79</f>
        <v>11351</v>
      </c>
      <c r="E79" s="14">
        <f aca="true" t="shared" si="7" ref="E79:E85">+D79-B79</f>
        <v>0</v>
      </c>
      <c r="F79" s="34"/>
      <c r="G79" s="15" t="s">
        <v>36</v>
      </c>
    </row>
    <row r="80" spans="1:7" s="12" customFormat="1" ht="18" customHeight="1">
      <c r="A80" s="17" t="s">
        <v>90</v>
      </c>
      <c r="B80" s="14">
        <v>1193</v>
      </c>
      <c r="C80" s="14"/>
      <c r="D80" s="14">
        <f t="shared" si="6"/>
        <v>1193</v>
      </c>
      <c r="E80" s="14">
        <f t="shared" si="7"/>
        <v>0</v>
      </c>
      <c r="F80" s="34"/>
      <c r="G80" s="15" t="s">
        <v>36</v>
      </c>
    </row>
    <row r="81" spans="1:7" s="45" customFormat="1" ht="18" customHeight="1">
      <c r="A81" s="42" t="s">
        <v>91</v>
      </c>
      <c r="B81" s="43">
        <v>1365124</v>
      </c>
      <c r="C81" s="43">
        <v>16000</v>
      </c>
      <c r="D81" s="14">
        <f t="shared" si="6"/>
        <v>1381124</v>
      </c>
      <c r="E81" s="33">
        <f t="shared" si="7"/>
        <v>16000</v>
      </c>
      <c r="F81" s="34"/>
      <c r="G81" s="52" t="s">
        <v>92</v>
      </c>
    </row>
    <row r="82" spans="1:7" s="45" customFormat="1" ht="18" customHeight="1">
      <c r="A82" s="42" t="s">
        <v>93</v>
      </c>
      <c r="B82" s="43">
        <f>45809+977123</f>
        <v>1022932</v>
      </c>
      <c r="C82" s="43"/>
      <c r="D82" s="14">
        <f t="shared" si="6"/>
        <v>1022932</v>
      </c>
      <c r="E82" s="14">
        <f t="shared" si="7"/>
        <v>0</v>
      </c>
      <c r="F82" s="34"/>
      <c r="G82" s="44" t="s">
        <v>94</v>
      </c>
    </row>
    <row r="83" spans="1:7" s="26" customFormat="1" ht="18" customHeight="1">
      <c r="A83" s="23" t="s">
        <v>95</v>
      </c>
      <c r="B83" s="24">
        <v>2500</v>
      </c>
      <c r="C83" s="24"/>
      <c r="D83" s="14">
        <f t="shared" si="6"/>
        <v>2500</v>
      </c>
      <c r="E83" s="14">
        <f t="shared" si="7"/>
        <v>0</v>
      </c>
      <c r="F83" s="34"/>
      <c r="G83" s="32"/>
    </row>
    <row r="84" spans="1:7" s="26" customFormat="1" ht="30" customHeight="1">
      <c r="A84" s="23" t="s">
        <v>96</v>
      </c>
      <c r="B84" s="24">
        <v>240</v>
      </c>
      <c r="C84" s="24"/>
      <c r="D84" s="14">
        <f t="shared" si="6"/>
        <v>240</v>
      </c>
      <c r="E84" s="14">
        <f t="shared" si="7"/>
        <v>0</v>
      </c>
      <c r="F84" s="34"/>
      <c r="G84" s="32"/>
    </row>
    <row r="85" spans="1:7" s="26" customFormat="1" ht="18" customHeight="1">
      <c r="A85" s="23" t="s">
        <v>97</v>
      </c>
      <c r="B85" s="24"/>
      <c r="C85" s="46">
        <v>8150</v>
      </c>
      <c r="D85" s="14">
        <f t="shared" si="6"/>
        <v>8150</v>
      </c>
      <c r="E85" s="33">
        <f t="shared" si="7"/>
        <v>8150</v>
      </c>
      <c r="F85" s="34"/>
      <c r="G85" s="32"/>
    </row>
    <row r="86" spans="1:7" s="12" customFormat="1" ht="15.75" customHeight="1">
      <c r="A86" s="35" t="s">
        <v>98</v>
      </c>
      <c r="B86" s="36">
        <f>SUM(B79:B85)</f>
        <v>2403340</v>
      </c>
      <c r="C86" s="36">
        <f>SUM(C79:C85)</f>
        <v>24150</v>
      </c>
      <c r="D86" s="36">
        <f>SUM(D79:D85)</f>
        <v>2427490</v>
      </c>
      <c r="E86" s="37">
        <f>SUM(E79:E85)</f>
        <v>24150</v>
      </c>
      <c r="F86" s="90"/>
      <c r="G86" s="49"/>
    </row>
    <row r="87" spans="1:7" ht="27" customHeight="1" collapsed="1">
      <c r="A87" s="9" t="s">
        <v>99</v>
      </c>
      <c r="B87" s="46"/>
      <c r="C87" s="46"/>
      <c r="D87" s="46"/>
      <c r="E87" s="46"/>
      <c r="F87" s="34"/>
      <c r="G87" s="40"/>
    </row>
    <row r="88" spans="1:7" s="26" customFormat="1" ht="21.75" customHeight="1">
      <c r="A88" s="23" t="s">
        <v>100</v>
      </c>
      <c r="B88" s="24">
        <v>700</v>
      </c>
      <c r="C88" s="24"/>
      <c r="D88" s="14">
        <f>+B88+C88</f>
        <v>700</v>
      </c>
      <c r="E88" s="14">
        <f>+D88-B88</f>
        <v>0</v>
      </c>
      <c r="F88" s="34"/>
      <c r="G88" s="32"/>
    </row>
    <row r="89" spans="1:7" s="26" customFormat="1" ht="33.75" customHeight="1">
      <c r="A89" s="23" t="s">
        <v>101</v>
      </c>
      <c r="B89" s="24">
        <v>1000</v>
      </c>
      <c r="C89" s="24"/>
      <c r="D89" s="14">
        <f>+B89+C89</f>
        <v>1000</v>
      </c>
      <c r="E89" s="14">
        <f>+D89-B89</f>
        <v>0</v>
      </c>
      <c r="F89" s="34"/>
      <c r="G89" s="32"/>
    </row>
    <row r="90" spans="1:7" s="12" customFormat="1" ht="21.75" customHeight="1">
      <c r="A90" s="35" t="s">
        <v>102</v>
      </c>
      <c r="B90" s="36">
        <f>SUM(B88:B89)</f>
        <v>1700</v>
      </c>
      <c r="C90" s="36">
        <f>SUM(C88:C89)</f>
        <v>0</v>
      </c>
      <c r="D90" s="36">
        <f>SUM(D88:D89)</f>
        <v>1700</v>
      </c>
      <c r="E90" s="36">
        <f>SUM(E88:E89)</f>
        <v>0</v>
      </c>
      <c r="F90" s="90"/>
      <c r="G90" s="49"/>
    </row>
    <row r="91" spans="1:7" s="12" customFormat="1" ht="18.75" customHeight="1">
      <c r="A91" s="9" t="s">
        <v>103</v>
      </c>
      <c r="B91" s="14"/>
      <c r="C91" s="14"/>
      <c r="D91" s="14"/>
      <c r="E91" s="14"/>
      <c r="F91" s="34"/>
      <c r="G91" s="15"/>
    </row>
    <row r="92" spans="1:7" s="12" customFormat="1" ht="15.75" customHeight="1">
      <c r="A92" s="17" t="s">
        <v>104</v>
      </c>
      <c r="B92" s="14">
        <v>32532</v>
      </c>
      <c r="C92" s="14"/>
      <c r="D92" s="14">
        <f aca="true" t="shared" si="8" ref="D92:D102">+B92+C92</f>
        <v>32532</v>
      </c>
      <c r="E92" s="14">
        <f aca="true" t="shared" si="9" ref="E92:E102">+D92-B92</f>
        <v>0</v>
      </c>
      <c r="F92" s="34"/>
      <c r="G92" s="15" t="s">
        <v>36</v>
      </c>
    </row>
    <row r="93" spans="1:7" s="12" customFormat="1" ht="15.75" customHeight="1">
      <c r="A93" s="17" t="s">
        <v>105</v>
      </c>
      <c r="B93" s="14">
        <v>179647</v>
      </c>
      <c r="C93" s="14"/>
      <c r="D93" s="14">
        <f t="shared" si="8"/>
        <v>179647</v>
      </c>
      <c r="E93" s="14">
        <f t="shared" si="9"/>
        <v>0</v>
      </c>
      <c r="F93" s="34"/>
      <c r="G93" s="15" t="s">
        <v>36</v>
      </c>
    </row>
    <row r="94" spans="1:7" s="22" customFormat="1" ht="15.75" customHeight="1">
      <c r="A94" s="18" t="s">
        <v>106</v>
      </c>
      <c r="B94" s="19">
        <v>52500</v>
      </c>
      <c r="C94" s="19">
        <v>144375</v>
      </c>
      <c r="D94" s="14">
        <f t="shared" si="8"/>
        <v>196875</v>
      </c>
      <c r="E94" s="33">
        <f t="shared" si="9"/>
        <v>144375</v>
      </c>
      <c r="F94" s="34" t="s">
        <v>202</v>
      </c>
      <c r="G94" s="44" t="s">
        <v>107</v>
      </c>
    </row>
    <row r="95" spans="1:7" s="12" customFormat="1" ht="15.75" customHeight="1">
      <c r="A95" s="17" t="s">
        <v>108</v>
      </c>
      <c r="B95" s="14">
        <v>2000</v>
      </c>
      <c r="C95" s="14"/>
      <c r="D95" s="14">
        <f t="shared" si="8"/>
        <v>2000</v>
      </c>
      <c r="E95" s="14">
        <f t="shared" si="9"/>
        <v>0</v>
      </c>
      <c r="F95" s="34"/>
      <c r="G95" s="15" t="s">
        <v>36</v>
      </c>
    </row>
    <row r="96" spans="1:7" s="12" customFormat="1" ht="15.75" customHeight="1" outlineLevel="1">
      <c r="A96" s="17" t="s">
        <v>109</v>
      </c>
      <c r="B96" s="14">
        <v>10000</v>
      </c>
      <c r="C96" s="14"/>
      <c r="D96" s="14">
        <f t="shared" si="8"/>
        <v>10000</v>
      </c>
      <c r="E96" s="14">
        <f t="shared" si="9"/>
        <v>0</v>
      </c>
      <c r="F96" s="34"/>
      <c r="G96" s="15" t="s">
        <v>36</v>
      </c>
    </row>
    <row r="97" spans="1:7" s="12" customFormat="1" ht="15.75" customHeight="1" outlineLevel="1">
      <c r="A97" s="17" t="s">
        <v>110</v>
      </c>
      <c r="B97" s="14">
        <v>1275</v>
      </c>
      <c r="C97" s="14"/>
      <c r="D97" s="14">
        <f t="shared" si="8"/>
        <v>1275</v>
      </c>
      <c r="E97" s="14">
        <f t="shared" si="9"/>
        <v>0</v>
      </c>
      <c r="F97" s="34"/>
      <c r="G97" s="15" t="s">
        <v>36</v>
      </c>
    </row>
    <row r="98" spans="1:7" s="12" customFormat="1" ht="15.75" customHeight="1">
      <c r="A98" s="17" t="s">
        <v>212</v>
      </c>
      <c r="B98" s="14">
        <v>59436</v>
      </c>
      <c r="C98" s="14">
        <f>-59436+55987</f>
        <v>-3449</v>
      </c>
      <c r="D98" s="14">
        <f t="shared" si="8"/>
        <v>55987</v>
      </c>
      <c r="E98" s="14">
        <f t="shared" si="9"/>
        <v>-3449</v>
      </c>
      <c r="F98" s="34" t="s">
        <v>203</v>
      </c>
      <c r="G98" s="15"/>
    </row>
    <row r="99" spans="1:7" s="12" customFormat="1" ht="15.75" customHeight="1">
      <c r="A99" s="86" t="s">
        <v>111</v>
      </c>
      <c r="B99" s="87">
        <v>9051</v>
      </c>
      <c r="C99" s="53"/>
      <c r="D99" s="14">
        <f t="shared" si="8"/>
        <v>9051</v>
      </c>
      <c r="E99" s="14">
        <f t="shared" si="9"/>
        <v>0</v>
      </c>
      <c r="F99" s="95"/>
      <c r="G99" s="40" t="s">
        <v>112</v>
      </c>
    </row>
    <row r="100" spans="1:7" s="12" customFormat="1" ht="15.75" customHeight="1">
      <c r="A100" s="17" t="s">
        <v>113</v>
      </c>
      <c r="B100" s="14">
        <v>2355</v>
      </c>
      <c r="C100" s="14"/>
      <c r="D100" s="14">
        <f t="shared" si="8"/>
        <v>2355</v>
      </c>
      <c r="E100" s="14">
        <f t="shared" si="9"/>
        <v>0</v>
      </c>
      <c r="F100" s="34"/>
      <c r="G100" s="15" t="s">
        <v>36</v>
      </c>
    </row>
    <row r="101" spans="1:7" s="12" customFormat="1" ht="15.75" customHeight="1">
      <c r="A101" s="17" t="s">
        <v>114</v>
      </c>
      <c r="B101" s="14">
        <v>28000</v>
      </c>
      <c r="C101" s="14"/>
      <c r="D101" s="14">
        <f t="shared" si="8"/>
        <v>28000</v>
      </c>
      <c r="E101" s="14">
        <f t="shared" si="9"/>
        <v>0</v>
      </c>
      <c r="F101" s="34"/>
      <c r="G101" s="15"/>
    </row>
    <row r="102" spans="1:7" s="26" customFormat="1" ht="15.75" customHeight="1">
      <c r="A102" s="25" t="s">
        <v>209</v>
      </c>
      <c r="B102" s="24">
        <v>3000</v>
      </c>
      <c r="C102" s="24"/>
      <c r="D102" s="14">
        <f t="shared" si="8"/>
        <v>3000</v>
      </c>
      <c r="E102" s="14">
        <f t="shared" si="9"/>
        <v>0</v>
      </c>
      <c r="F102" s="34"/>
      <c r="G102" s="32"/>
    </row>
    <row r="103" spans="1:7" s="12" customFormat="1" ht="18.75" customHeight="1">
      <c r="A103" s="35" t="s">
        <v>115</v>
      </c>
      <c r="B103" s="36">
        <f>SUM(B92:B102)</f>
        <v>379796</v>
      </c>
      <c r="C103" s="36">
        <f>SUM(C92:C102)</f>
        <v>140926</v>
      </c>
      <c r="D103" s="36">
        <f>SUM(D92:D102)</f>
        <v>520722</v>
      </c>
      <c r="E103" s="37">
        <f>SUM(E92:E102)</f>
        <v>140926</v>
      </c>
      <c r="F103" s="90"/>
      <c r="G103" s="49"/>
    </row>
    <row r="104" spans="1:7" s="12" customFormat="1" ht="18.75" customHeight="1">
      <c r="A104" s="9" t="s">
        <v>116</v>
      </c>
      <c r="B104" s="14"/>
      <c r="C104" s="14"/>
      <c r="D104" s="14"/>
      <c r="E104" s="14"/>
      <c r="F104" s="34"/>
      <c r="G104" s="15"/>
    </row>
    <row r="105" spans="1:7" s="12" customFormat="1" ht="16.5" customHeight="1">
      <c r="A105" s="17" t="s">
        <v>117</v>
      </c>
      <c r="B105" s="14">
        <f>1641+12255</f>
        <v>13896</v>
      </c>
      <c r="C105" s="14"/>
      <c r="D105" s="14">
        <f aca="true" t="shared" si="10" ref="D105:D112">+B105+C105</f>
        <v>13896</v>
      </c>
      <c r="E105" s="14">
        <f aca="true" t="shared" si="11" ref="E105:E112">+D105-B105</f>
        <v>0</v>
      </c>
      <c r="F105" s="34"/>
      <c r="G105" s="15" t="s">
        <v>118</v>
      </c>
    </row>
    <row r="106" spans="1:7" s="26" customFormat="1" ht="16.5" customHeight="1">
      <c r="A106" s="25" t="s">
        <v>119</v>
      </c>
      <c r="B106" s="24">
        <v>7200</v>
      </c>
      <c r="C106" s="24"/>
      <c r="D106" s="14">
        <f t="shared" si="10"/>
        <v>7200</v>
      </c>
      <c r="E106" s="14">
        <f t="shared" si="11"/>
        <v>0</v>
      </c>
      <c r="F106" s="34"/>
      <c r="G106" s="32"/>
    </row>
    <row r="107" spans="1:7" s="12" customFormat="1" ht="16.5" customHeight="1">
      <c r="A107" s="17" t="s">
        <v>120</v>
      </c>
      <c r="B107" s="14">
        <v>9000</v>
      </c>
      <c r="C107" s="14"/>
      <c r="D107" s="14">
        <f t="shared" si="10"/>
        <v>9000</v>
      </c>
      <c r="E107" s="14">
        <f t="shared" si="11"/>
        <v>0</v>
      </c>
      <c r="F107" s="34"/>
      <c r="G107" s="15"/>
    </row>
    <row r="108" spans="1:7" s="22" customFormat="1" ht="15" customHeight="1" collapsed="1">
      <c r="A108" s="18" t="s">
        <v>204</v>
      </c>
      <c r="B108" s="19">
        <f>13644+20000</f>
        <v>33644</v>
      </c>
      <c r="C108" s="19">
        <f>51250-33644</f>
        <v>17606</v>
      </c>
      <c r="D108" s="14">
        <f t="shared" si="10"/>
        <v>51250</v>
      </c>
      <c r="E108" s="33">
        <f t="shared" si="11"/>
        <v>17606</v>
      </c>
      <c r="F108" s="34" t="s">
        <v>205</v>
      </c>
      <c r="G108" s="52" t="s">
        <v>121</v>
      </c>
    </row>
    <row r="109" spans="1:7" s="22" customFormat="1" ht="15.75" customHeight="1" collapsed="1">
      <c r="A109" s="18" t="s">
        <v>122</v>
      </c>
      <c r="B109" s="19">
        <v>20000</v>
      </c>
      <c r="C109" s="19"/>
      <c r="D109" s="14">
        <f t="shared" si="10"/>
        <v>20000</v>
      </c>
      <c r="E109" s="14">
        <f t="shared" si="11"/>
        <v>0</v>
      </c>
      <c r="F109" s="34"/>
      <c r="G109" s="44" t="s">
        <v>107</v>
      </c>
    </row>
    <row r="110" spans="1:7" s="58" customFormat="1" ht="18.75" customHeight="1" hidden="1" outlineLevel="1">
      <c r="A110" s="54" t="s">
        <v>123</v>
      </c>
      <c r="B110" s="55"/>
      <c r="C110" s="55"/>
      <c r="D110" s="56">
        <f t="shared" si="10"/>
        <v>0</v>
      </c>
      <c r="E110" s="33">
        <f t="shared" si="11"/>
        <v>0</v>
      </c>
      <c r="F110" s="96" t="s">
        <v>124</v>
      </c>
      <c r="G110" s="57"/>
    </row>
    <row r="111" spans="1:7" s="26" customFormat="1" ht="15" customHeight="1" collapsed="1">
      <c r="A111" s="25" t="s">
        <v>125</v>
      </c>
      <c r="B111" s="24">
        <v>1220</v>
      </c>
      <c r="C111" s="24"/>
      <c r="D111" s="14">
        <f t="shared" si="10"/>
        <v>1220</v>
      </c>
      <c r="E111" s="14">
        <f t="shared" si="11"/>
        <v>0</v>
      </c>
      <c r="F111" s="34"/>
      <c r="G111" s="32"/>
    </row>
    <row r="112" spans="1:7" ht="23.25" customHeight="1">
      <c r="A112" s="41" t="s">
        <v>217</v>
      </c>
      <c r="B112" s="20"/>
      <c r="C112" s="20">
        <v>7188</v>
      </c>
      <c r="D112" s="20">
        <f t="shared" si="10"/>
        <v>7188</v>
      </c>
      <c r="E112" s="33">
        <f t="shared" si="11"/>
        <v>7188</v>
      </c>
      <c r="F112" s="94" t="s">
        <v>219</v>
      </c>
      <c r="G112" s="17"/>
    </row>
    <row r="113" spans="1:7" s="12" customFormat="1" ht="18.75" customHeight="1">
      <c r="A113" s="35" t="s">
        <v>126</v>
      </c>
      <c r="B113" s="36">
        <f>SUM(B105:B112)</f>
        <v>84960</v>
      </c>
      <c r="C113" s="36">
        <f>SUM(C105:C112)</f>
        <v>24794</v>
      </c>
      <c r="D113" s="36">
        <f>SUM(D105:D112)</f>
        <v>109754</v>
      </c>
      <c r="E113" s="37">
        <f>SUM(E105:E112)</f>
        <v>24794</v>
      </c>
      <c r="F113" s="90"/>
      <c r="G113" s="49"/>
    </row>
    <row r="114" spans="1:7" s="12" customFormat="1" ht="15.75" customHeight="1">
      <c r="A114" s="9" t="s">
        <v>127</v>
      </c>
      <c r="B114" s="14"/>
      <c r="C114" s="14"/>
      <c r="D114" s="14"/>
      <c r="E114" s="14"/>
      <c r="F114" s="34"/>
      <c r="G114" s="15"/>
    </row>
    <row r="115" spans="1:7" s="12" customFormat="1" ht="15.75" customHeight="1">
      <c r="A115" s="17" t="s">
        <v>128</v>
      </c>
      <c r="B115" s="14">
        <f>39230+125</f>
        <v>39355</v>
      </c>
      <c r="C115" s="14"/>
      <c r="D115" s="14">
        <f aca="true" t="shared" si="12" ref="D115:D120">+B115+C115</f>
        <v>39355</v>
      </c>
      <c r="E115" s="14">
        <f aca="true" t="shared" si="13" ref="E115:E120">+D115-B115</f>
        <v>0</v>
      </c>
      <c r="F115" s="34"/>
      <c r="G115" s="40" t="s">
        <v>129</v>
      </c>
    </row>
    <row r="116" spans="1:7" s="12" customFormat="1" ht="15.75" customHeight="1">
      <c r="A116" s="17" t="s">
        <v>130</v>
      </c>
      <c r="B116" s="14">
        <v>2398</v>
      </c>
      <c r="C116" s="14"/>
      <c r="D116" s="14">
        <f t="shared" si="12"/>
        <v>2398</v>
      </c>
      <c r="E116" s="14">
        <f t="shared" si="13"/>
        <v>0</v>
      </c>
      <c r="F116" s="34"/>
      <c r="G116" s="15" t="s">
        <v>36</v>
      </c>
    </row>
    <row r="117" spans="1:7" s="12" customFormat="1" ht="15.75" customHeight="1">
      <c r="A117" s="17" t="s">
        <v>131</v>
      </c>
      <c r="B117" s="14">
        <v>268</v>
      </c>
      <c r="C117" s="14"/>
      <c r="D117" s="14">
        <f t="shared" si="12"/>
        <v>268</v>
      </c>
      <c r="E117" s="14">
        <f t="shared" si="13"/>
        <v>0</v>
      </c>
      <c r="F117" s="34"/>
      <c r="G117" s="15" t="s">
        <v>8</v>
      </c>
    </row>
    <row r="118" spans="1:7" s="12" customFormat="1" ht="15.75" customHeight="1">
      <c r="A118" s="17" t="s">
        <v>132</v>
      </c>
      <c r="B118" s="14">
        <v>538</v>
      </c>
      <c r="C118" s="14"/>
      <c r="D118" s="14">
        <f t="shared" si="12"/>
        <v>538</v>
      </c>
      <c r="E118" s="14">
        <f t="shared" si="13"/>
        <v>0</v>
      </c>
      <c r="F118" s="34"/>
      <c r="G118" s="15" t="s">
        <v>8</v>
      </c>
    </row>
    <row r="119" spans="1:7" s="45" customFormat="1" ht="15.75" customHeight="1" collapsed="1">
      <c r="A119" s="42" t="s">
        <v>133</v>
      </c>
      <c r="B119" s="43">
        <f>93195+597067</f>
        <v>690262</v>
      </c>
      <c r="C119" s="43"/>
      <c r="D119" s="14">
        <f t="shared" si="12"/>
        <v>690262</v>
      </c>
      <c r="E119" s="14">
        <f t="shared" si="13"/>
        <v>0</v>
      </c>
      <c r="F119" s="34"/>
      <c r="G119" s="44" t="s">
        <v>134</v>
      </c>
    </row>
    <row r="120" spans="1:7" s="45" customFormat="1" ht="15.75" customHeight="1">
      <c r="A120" s="42" t="s">
        <v>135</v>
      </c>
      <c r="B120" s="43">
        <f>39+7707</f>
        <v>7746</v>
      </c>
      <c r="C120" s="43"/>
      <c r="D120" s="14">
        <f t="shared" si="12"/>
        <v>7746</v>
      </c>
      <c r="E120" s="14">
        <f t="shared" si="13"/>
        <v>0</v>
      </c>
      <c r="F120" s="34"/>
      <c r="G120" s="44" t="s">
        <v>136</v>
      </c>
    </row>
    <row r="121" spans="1:7" s="12" customFormat="1" ht="18" customHeight="1">
      <c r="A121" s="35" t="s">
        <v>137</v>
      </c>
      <c r="B121" s="36">
        <f>SUM(B115:B120)</f>
        <v>740567</v>
      </c>
      <c r="C121" s="36">
        <f>SUM(C115:C120)</f>
        <v>0</v>
      </c>
      <c r="D121" s="36">
        <f>SUM(D115:D120)</f>
        <v>740567</v>
      </c>
      <c r="E121" s="36">
        <f>SUM(E115:E120)</f>
        <v>0</v>
      </c>
      <c r="F121" s="90"/>
      <c r="G121" s="49"/>
    </row>
    <row r="122" spans="1:7" s="12" customFormat="1" ht="19.5" customHeight="1">
      <c r="A122" s="9" t="s">
        <v>138</v>
      </c>
      <c r="B122" s="14"/>
      <c r="C122" s="14"/>
      <c r="D122" s="14"/>
      <c r="E122" s="14"/>
      <c r="F122" s="34"/>
      <c r="G122" s="15"/>
    </row>
    <row r="123" spans="1:7" s="12" customFormat="1" ht="14.25" customHeight="1">
      <c r="A123" s="17" t="s">
        <v>139</v>
      </c>
      <c r="B123" s="14">
        <v>154</v>
      </c>
      <c r="C123" s="14"/>
      <c r="D123" s="14">
        <f>+B123+C123</f>
        <v>154</v>
      </c>
      <c r="E123" s="14">
        <f>+D123-B123</f>
        <v>0</v>
      </c>
      <c r="F123" s="34"/>
      <c r="G123" s="15" t="s">
        <v>36</v>
      </c>
    </row>
    <row r="124" spans="1:7" s="12" customFormat="1" ht="13.5" customHeight="1">
      <c r="A124" s="17" t="s">
        <v>140</v>
      </c>
      <c r="B124" s="14">
        <v>6023</v>
      </c>
      <c r="C124" s="14"/>
      <c r="D124" s="14">
        <f>+B124+C124</f>
        <v>6023</v>
      </c>
      <c r="E124" s="14">
        <f>+D124-B124</f>
        <v>0</v>
      </c>
      <c r="F124" s="34"/>
      <c r="G124" s="15" t="s">
        <v>36</v>
      </c>
    </row>
    <row r="125" spans="1:7" s="12" customFormat="1" ht="15" customHeight="1">
      <c r="A125" s="17" t="s">
        <v>141</v>
      </c>
      <c r="B125" s="14">
        <v>2225</v>
      </c>
      <c r="C125" s="14"/>
      <c r="D125" s="14">
        <f>+B125+C125</f>
        <v>2225</v>
      </c>
      <c r="E125" s="14">
        <f>+D125-B125</f>
        <v>0</v>
      </c>
      <c r="F125" s="34"/>
      <c r="G125" s="15"/>
    </row>
    <row r="126" spans="1:7" s="12" customFormat="1" ht="17.25" customHeight="1">
      <c r="A126" s="35" t="s">
        <v>142</v>
      </c>
      <c r="B126" s="36">
        <f>SUM(B123:B125)</f>
        <v>8402</v>
      </c>
      <c r="C126" s="36">
        <f>SUM(C123:C125)</f>
        <v>0</v>
      </c>
      <c r="D126" s="36">
        <f>SUM(D123:D125)</f>
        <v>8402</v>
      </c>
      <c r="E126" s="36">
        <f>SUM(E123:E125)</f>
        <v>0</v>
      </c>
      <c r="F126" s="90"/>
      <c r="G126" s="49"/>
    </row>
    <row r="127" spans="1:7" s="12" customFormat="1" ht="23.25" customHeight="1">
      <c r="A127" s="9" t="s">
        <v>143</v>
      </c>
      <c r="B127" s="14"/>
      <c r="C127" s="14"/>
      <c r="D127" s="14"/>
      <c r="E127" s="14"/>
      <c r="F127" s="34"/>
      <c r="G127" s="15"/>
    </row>
    <row r="128" spans="1:7" s="12" customFormat="1" ht="17.25" customHeight="1">
      <c r="A128" s="41" t="s">
        <v>144</v>
      </c>
      <c r="B128" s="14">
        <f>12093+20000</f>
        <v>32093</v>
      </c>
      <c r="C128" s="14"/>
      <c r="D128" s="14">
        <f aca="true" t="shared" si="14" ref="D128:D156">+B128+C128</f>
        <v>32093</v>
      </c>
      <c r="E128" s="14">
        <f aca="true" t="shared" si="15" ref="E128:E138">+D128-B128</f>
        <v>0</v>
      </c>
      <c r="F128" s="34"/>
      <c r="G128" s="40" t="s">
        <v>145</v>
      </c>
    </row>
    <row r="129" spans="1:7" s="26" customFormat="1" ht="17.25" customHeight="1">
      <c r="A129" s="23" t="s">
        <v>146</v>
      </c>
      <c r="B129" s="59">
        <v>4000</v>
      </c>
      <c r="C129" s="59"/>
      <c r="D129" s="14">
        <f t="shared" si="14"/>
        <v>4000</v>
      </c>
      <c r="E129" s="14">
        <f t="shared" si="15"/>
        <v>0</v>
      </c>
      <c r="F129" s="34"/>
      <c r="G129" s="25"/>
    </row>
    <row r="130" spans="1:12" s="26" customFormat="1" ht="17.25" customHeight="1">
      <c r="A130" s="23" t="s">
        <v>147</v>
      </c>
      <c r="B130" s="59">
        <v>7500</v>
      </c>
      <c r="C130" s="59"/>
      <c r="D130" s="14">
        <f t="shared" si="14"/>
        <v>7500</v>
      </c>
      <c r="E130" s="14">
        <f t="shared" si="15"/>
        <v>0</v>
      </c>
      <c r="F130" s="34"/>
      <c r="G130" s="25"/>
      <c r="H130" s="60"/>
      <c r="I130" s="60"/>
      <c r="J130" s="61"/>
      <c r="K130" s="61"/>
      <c r="L130" s="62"/>
    </row>
    <row r="131" spans="1:7" s="26" customFormat="1" ht="17.25" customHeight="1">
      <c r="A131" s="23" t="s">
        <v>148</v>
      </c>
      <c r="B131" s="24">
        <v>6000</v>
      </c>
      <c r="C131" s="24"/>
      <c r="D131" s="14">
        <f t="shared" si="14"/>
        <v>6000</v>
      </c>
      <c r="E131" s="14">
        <f t="shared" si="15"/>
        <v>0</v>
      </c>
      <c r="F131" s="34"/>
      <c r="G131" s="63"/>
    </row>
    <row r="132" spans="1:7" s="12" customFormat="1" ht="17.25" customHeight="1">
      <c r="A132" s="17" t="s">
        <v>149</v>
      </c>
      <c r="B132" s="14">
        <f>460+5000</f>
        <v>5460</v>
      </c>
      <c r="C132" s="14"/>
      <c r="D132" s="14">
        <f t="shared" si="14"/>
        <v>5460</v>
      </c>
      <c r="E132" s="14">
        <f t="shared" si="15"/>
        <v>0</v>
      </c>
      <c r="F132" s="34"/>
      <c r="G132" s="40" t="s">
        <v>150</v>
      </c>
    </row>
    <row r="133" spans="1:7" s="26" customFormat="1" ht="17.25" customHeight="1" collapsed="1">
      <c r="A133" s="23" t="s">
        <v>151</v>
      </c>
      <c r="B133" s="59">
        <v>8000</v>
      </c>
      <c r="C133" s="59">
        <f>3000-38-187-1500-580-1250</f>
        <v>-555</v>
      </c>
      <c r="D133" s="14">
        <f t="shared" si="14"/>
        <v>7445</v>
      </c>
      <c r="E133" s="33">
        <f t="shared" si="15"/>
        <v>-555</v>
      </c>
      <c r="F133" s="104" t="s">
        <v>220</v>
      </c>
      <c r="G133" s="63"/>
    </row>
    <row r="134" spans="1:7" s="26" customFormat="1" ht="17.25" customHeight="1">
      <c r="A134" s="102" t="s">
        <v>152</v>
      </c>
      <c r="B134" s="59"/>
      <c r="C134" s="59">
        <v>38</v>
      </c>
      <c r="D134" s="14">
        <f t="shared" si="14"/>
        <v>38</v>
      </c>
      <c r="E134" s="33">
        <f t="shared" si="15"/>
        <v>38</v>
      </c>
      <c r="F134" s="34"/>
      <c r="G134" s="63"/>
    </row>
    <row r="135" spans="1:7" s="26" customFormat="1" ht="17.25" customHeight="1">
      <c r="A135" s="102" t="s">
        <v>153</v>
      </c>
      <c r="B135" s="59"/>
      <c r="C135" s="59">
        <f>150+37</f>
        <v>187</v>
      </c>
      <c r="D135" s="14">
        <f t="shared" si="14"/>
        <v>187</v>
      </c>
      <c r="E135" s="33">
        <f t="shared" si="15"/>
        <v>187</v>
      </c>
      <c r="F135" s="34"/>
      <c r="G135" s="63"/>
    </row>
    <row r="136" spans="1:7" s="26" customFormat="1" ht="17.25" customHeight="1">
      <c r="A136" s="102" t="s">
        <v>154</v>
      </c>
      <c r="B136" s="59"/>
      <c r="C136" s="59">
        <v>1500</v>
      </c>
      <c r="D136" s="14">
        <f t="shared" si="14"/>
        <v>1500</v>
      </c>
      <c r="E136" s="33">
        <f t="shared" si="15"/>
        <v>1500</v>
      </c>
      <c r="F136" s="34"/>
      <c r="G136" s="63"/>
    </row>
    <row r="137" spans="1:7" s="26" customFormat="1" ht="17.25" customHeight="1">
      <c r="A137" s="102" t="s">
        <v>155</v>
      </c>
      <c r="B137" s="59"/>
      <c r="C137" s="59">
        <v>580</v>
      </c>
      <c r="D137" s="14">
        <f t="shared" si="14"/>
        <v>580</v>
      </c>
      <c r="E137" s="33">
        <f t="shared" si="15"/>
        <v>580</v>
      </c>
      <c r="F137" s="34"/>
      <c r="G137" s="63"/>
    </row>
    <row r="138" spans="1:7" s="26" customFormat="1" ht="17.25" customHeight="1">
      <c r="A138" s="102" t="s">
        <v>156</v>
      </c>
      <c r="B138" s="59"/>
      <c r="C138" s="59">
        <v>1250</v>
      </c>
      <c r="D138" s="14">
        <f t="shared" si="14"/>
        <v>1250</v>
      </c>
      <c r="E138" s="33">
        <f t="shared" si="15"/>
        <v>1250</v>
      </c>
      <c r="F138" s="34"/>
      <c r="G138" s="63"/>
    </row>
    <row r="139" spans="1:7" s="26" customFormat="1" ht="17.25" customHeight="1">
      <c r="A139" s="23" t="s">
        <v>157</v>
      </c>
      <c r="B139" s="24">
        <v>8000</v>
      </c>
      <c r="C139" s="24"/>
      <c r="D139" s="14">
        <f t="shared" si="14"/>
        <v>8000</v>
      </c>
      <c r="E139" s="33"/>
      <c r="F139" s="34"/>
      <c r="G139" s="32" t="s">
        <v>158</v>
      </c>
    </row>
    <row r="140" spans="1:7" s="26" customFormat="1" ht="17.25" customHeight="1">
      <c r="A140" s="23" t="s">
        <v>159</v>
      </c>
      <c r="B140" s="24">
        <v>10500</v>
      </c>
      <c r="C140" s="24"/>
      <c r="D140" s="14">
        <f t="shared" si="14"/>
        <v>10500</v>
      </c>
      <c r="E140" s="33"/>
      <c r="F140" s="34"/>
      <c r="G140" s="32"/>
    </row>
    <row r="141" spans="1:7" s="26" customFormat="1" ht="17.25" customHeight="1">
      <c r="A141" s="23" t="s">
        <v>160</v>
      </c>
      <c r="B141" s="24">
        <v>56</v>
      </c>
      <c r="C141" s="24"/>
      <c r="D141" s="14">
        <f t="shared" si="14"/>
        <v>56</v>
      </c>
      <c r="E141" s="33"/>
      <c r="F141" s="34"/>
      <c r="G141" s="32" t="s">
        <v>161</v>
      </c>
    </row>
    <row r="142" spans="1:7" s="26" customFormat="1" ht="17.25" customHeight="1">
      <c r="A142" s="23" t="s">
        <v>162</v>
      </c>
      <c r="B142" s="24">
        <v>3000</v>
      </c>
      <c r="C142" s="24"/>
      <c r="D142" s="14">
        <f t="shared" si="14"/>
        <v>3000</v>
      </c>
      <c r="E142" s="33"/>
      <c r="F142" s="34"/>
      <c r="G142" s="32"/>
    </row>
    <row r="143" spans="1:7" s="12" customFormat="1" ht="17.25" customHeight="1">
      <c r="A143" s="41" t="s">
        <v>163</v>
      </c>
      <c r="B143" s="14">
        <v>140</v>
      </c>
      <c r="C143" s="14"/>
      <c r="D143" s="14">
        <f t="shared" si="14"/>
        <v>140</v>
      </c>
      <c r="E143" s="33"/>
      <c r="F143" s="34"/>
      <c r="G143" s="15" t="s">
        <v>36</v>
      </c>
    </row>
    <row r="144" spans="1:7" s="12" customFormat="1" ht="17.25" customHeight="1">
      <c r="A144" s="41" t="s">
        <v>164</v>
      </c>
      <c r="B144" s="14">
        <v>250</v>
      </c>
      <c r="C144" s="14"/>
      <c r="D144" s="14">
        <f t="shared" si="14"/>
        <v>250</v>
      </c>
      <c r="E144" s="33"/>
      <c r="F144" s="34"/>
      <c r="G144" s="15" t="s">
        <v>36</v>
      </c>
    </row>
    <row r="145" spans="1:7" s="12" customFormat="1" ht="26.25" customHeight="1">
      <c r="A145" s="41" t="s">
        <v>165</v>
      </c>
      <c r="B145" s="14">
        <v>2072</v>
      </c>
      <c r="C145" s="14"/>
      <c r="D145" s="14">
        <f t="shared" si="14"/>
        <v>2072</v>
      </c>
      <c r="E145" s="33"/>
      <c r="F145" s="34"/>
      <c r="G145" s="15" t="s">
        <v>36</v>
      </c>
    </row>
    <row r="146" spans="1:7" s="12" customFormat="1" ht="17.25" customHeight="1">
      <c r="A146" s="41" t="s">
        <v>166</v>
      </c>
      <c r="B146" s="14">
        <v>500</v>
      </c>
      <c r="C146" s="14">
        <v>125</v>
      </c>
      <c r="D146" s="14">
        <f t="shared" si="14"/>
        <v>625</v>
      </c>
      <c r="E146" s="33">
        <f>+D146-B146</f>
        <v>125</v>
      </c>
      <c r="F146" s="93" t="s">
        <v>66</v>
      </c>
      <c r="G146" s="15" t="s">
        <v>167</v>
      </c>
    </row>
    <row r="147" spans="1:7" s="12" customFormat="1" ht="17.25" customHeight="1">
      <c r="A147" s="17" t="s">
        <v>213</v>
      </c>
      <c r="B147" s="14">
        <v>988</v>
      </c>
      <c r="C147" s="14"/>
      <c r="D147" s="14">
        <f t="shared" si="14"/>
        <v>988</v>
      </c>
      <c r="E147" s="33"/>
      <c r="F147" s="34"/>
      <c r="G147" s="15" t="s">
        <v>36</v>
      </c>
    </row>
    <row r="148" spans="1:7" s="12" customFormat="1" ht="17.25" customHeight="1">
      <c r="A148" s="17" t="s">
        <v>168</v>
      </c>
      <c r="B148" s="14">
        <v>131</v>
      </c>
      <c r="C148" s="14"/>
      <c r="D148" s="14">
        <f t="shared" si="14"/>
        <v>131</v>
      </c>
      <c r="E148" s="33"/>
      <c r="F148" s="34"/>
      <c r="G148" s="15" t="s">
        <v>36</v>
      </c>
    </row>
    <row r="149" spans="1:7" s="12" customFormat="1" ht="17.25" customHeight="1">
      <c r="A149" s="17" t="s">
        <v>169</v>
      </c>
      <c r="B149" s="14">
        <v>100</v>
      </c>
      <c r="C149" s="14"/>
      <c r="D149" s="14">
        <f t="shared" si="14"/>
        <v>100</v>
      </c>
      <c r="E149" s="33"/>
      <c r="F149" s="34"/>
      <c r="G149" s="15" t="s">
        <v>36</v>
      </c>
    </row>
    <row r="150" spans="1:7" s="12" customFormat="1" ht="17.25" customHeight="1">
      <c r="A150" s="17" t="s">
        <v>170</v>
      </c>
      <c r="B150" s="14">
        <v>140</v>
      </c>
      <c r="C150" s="14"/>
      <c r="D150" s="14">
        <f t="shared" si="14"/>
        <v>140</v>
      </c>
      <c r="E150" s="33"/>
      <c r="F150" s="34"/>
      <c r="G150" s="15" t="s">
        <v>36</v>
      </c>
    </row>
    <row r="151" spans="1:7" s="12" customFormat="1" ht="17.25" customHeight="1">
      <c r="A151" s="17" t="s">
        <v>171</v>
      </c>
      <c r="B151" s="14">
        <v>320</v>
      </c>
      <c r="C151" s="14"/>
      <c r="D151" s="14">
        <f t="shared" si="14"/>
        <v>320</v>
      </c>
      <c r="E151" s="33"/>
      <c r="F151" s="34"/>
      <c r="G151" s="15" t="s">
        <v>36</v>
      </c>
    </row>
    <row r="152" spans="1:7" s="12" customFormat="1" ht="17.25" customHeight="1">
      <c r="A152" s="41" t="s">
        <v>172</v>
      </c>
      <c r="B152" s="14">
        <v>500</v>
      </c>
      <c r="C152" s="14"/>
      <c r="D152" s="14">
        <f t="shared" si="14"/>
        <v>500</v>
      </c>
      <c r="E152" s="33"/>
      <c r="F152" s="34"/>
      <c r="G152" s="15" t="s">
        <v>36</v>
      </c>
    </row>
    <row r="153" spans="1:7" s="12" customFormat="1" ht="17.25" customHeight="1">
      <c r="A153" s="17" t="s">
        <v>173</v>
      </c>
      <c r="B153" s="14">
        <v>62</v>
      </c>
      <c r="C153" s="14"/>
      <c r="D153" s="14">
        <f t="shared" si="14"/>
        <v>62</v>
      </c>
      <c r="E153" s="33"/>
      <c r="F153" s="34"/>
      <c r="G153" s="15" t="s">
        <v>36</v>
      </c>
    </row>
    <row r="154" spans="1:7" s="12" customFormat="1" ht="17.25" customHeight="1">
      <c r="A154" s="17" t="s">
        <v>174</v>
      </c>
      <c r="B154" s="14">
        <v>50</v>
      </c>
      <c r="C154" s="14"/>
      <c r="D154" s="14">
        <f t="shared" si="14"/>
        <v>50</v>
      </c>
      <c r="E154" s="33"/>
      <c r="F154" s="34"/>
      <c r="G154" s="15" t="s">
        <v>36</v>
      </c>
    </row>
    <row r="155" spans="1:7" s="12" customFormat="1" ht="17.25" customHeight="1">
      <c r="A155" s="17" t="s">
        <v>175</v>
      </c>
      <c r="B155" s="14">
        <v>289</v>
      </c>
      <c r="C155" s="14"/>
      <c r="D155" s="14">
        <f t="shared" si="14"/>
        <v>289</v>
      </c>
      <c r="E155" s="14">
        <f>+D155-B155</f>
        <v>0</v>
      </c>
      <c r="F155" s="34"/>
      <c r="G155" s="15" t="s">
        <v>36</v>
      </c>
    </row>
    <row r="156" spans="1:7" ht="27" customHeight="1">
      <c r="A156" s="41" t="s">
        <v>206</v>
      </c>
      <c r="B156" s="20"/>
      <c r="C156" s="20">
        <v>438</v>
      </c>
      <c r="D156" s="14">
        <f t="shared" si="14"/>
        <v>438</v>
      </c>
      <c r="E156" s="33">
        <f>+D156-B156</f>
        <v>438</v>
      </c>
      <c r="F156" s="104" t="s">
        <v>210</v>
      </c>
      <c r="G156" s="17"/>
    </row>
    <row r="157" spans="1:7" s="12" customFormat="1" ht="17.25" customHeight="1">
      <c r="A157" s="35" t="s">
        <v>176</v>
      </c>
      <c r="B157" s="36">
        <f>SUM(B128:B156)</f>
        <v>90151</v>
      </c>
      <c r="C157" s="36">
        <f>SUM(C128:C156)</f>
        <v>3563</v>
      </c>
      <c r="D157" s="36">
        <f>SUM(D128:D156)</f>
        <v>93714</v>
      </c>
      <c r="E157" s="37">
        <f>SUM(E128:E156)</f>
        <v>3563</v>
      </c>
      <c r="F157" s="90"/>
      <c r="G157" s="49"/>
    </row>
    <row r="158" spans="1:7" s="67" customFormat="1" ht="27.75" customHeight="1">
      <c r="A158" s="65" t="s">
        <v>177</v>
      </c>
      <c r="B158" s="14"/>
      <c r="C158" s="14"/>
      <c r="D158" s="14"/>
      <c r="E158" s="14"/>
      <c r="F158" s="34"/>
      <c r="G158" s="66"/>
    </row>
    <row r="159" spans="1:7" ht="20.25" customHeight="1">
      <c r="A159" s="41" t="s">
        <v>178</v>
      </c>
      <c r="B159" s="14">
        <v>50000</v>
      </c>
      <c r="C159" s="14"/>
      <c r="D159" s="14">
        <f aca="true" t="shared" si="16" ref="D159:D165">+B159+C159</f>
        <v>50000</v>
      </c>
      <c r="E159" s="33"/>
      <c r="F159" s="34"/>
      <c r="G159" s="17"/>
    </row>
    <row r="160" spans="1:7" ht="20.25" customHeight="1">
      <c r="A160" s="41" t="s">
        <v>179</v>
      </c>
      <c r="B160" s="14">
        <v>95766</v>
      </c>
      <c r="C160" s="14"/>
      <c r="D160" s="14">
        <f t="shared" si="16"/>
        <v>95766</v>
      </c>
      <c r="E160" s="33"/>
      <c r="F160" s="34"/>
      <c r="G160" s="17"/>
    </row>
    <row r="161" spans="1:7" ht="20.25" customHeight="1">
      <c r="A161" s="41" t="s">
        <v>180</v>
      </c>
      <c r="B161" s="14">
        <v>12000</v>
      </c>
      <c r="C161" s="14"/>
      <c r="D161" s="14">
        <f t="shared" si="16"/>
        <v>12000</v>
      </c>
      <c r="E161" s="33"/>
      <c r="F161" s="34"/>
      <c r="G161" s="17"/>
    </row>
    <row r="162" spans="1:7" ht="20.25" customHeight="1">
      <c r="A162" s="41" t="s">
        <v>181</v>
      </c>
      <c r="B162" s="14">
        <v>50000</v>
      </c>
      <c r="C162" s="14"/>
      <c r="D162" s="14">
        <f t="shared" si="16"/>
        <v>50000</v>
      </c>
      <c r="E162" s="33"/>
      <c r="F162" s="34"/>
      <c r="G162" s="17"/>
    </row>
    <row r="163" spans="1:7" ht="20.25" customHeight="1">
      <c r="A163" s="41" t="s">
        <v>182</v>
      </c>
      <c r="B163" s="14">
        <v>125000</v>
      </c>
      <c r="C163" s="14"/>
      <c r="D163" s="14">
        <f t="shared" si="16"/>
        <v>125000</v>
      </c>
      <c r="E163" s="33"/>
      <c r="F163" s="34"/>
      <c r="G163" s="17"/>
    </row>
    <row r="164" spans="1:7" ht="20.25" customHeight="1">
      <c r="A164" s="41" t="s">
        <v>183</v>
      </c>
      <c r="B164" s="14">
        <v>80000</v>
      </c>
      <c r="C164" s="14"/>
      <c r="D164" s="14">
        <f t="shared" si="16"/>
        <v>80000</v>
      </c>
      <c r="E164" s="33"/>
      <c r="F164" s="34"/>
      <c r="G164" s="17"/>
    </row>
    <row r="165" spans="1:7" ht="20.25" customHeight="1">
      <c r="A165" s="41" t="s">
        <v>184</v>
      </c>
      <c r="B165" s="14">
        <v>33000</v>
      </c>
      <c r="C165" s="14"/>
      <c r="D165" s="14">
        <f t="shared" si="16"/>
        <v>33000</v>
      </c>
      <c r="E165" s="33"/>
      <c r="F165" s="34"/>
      <c r="G165" s="17"/>
    </row>
    <row r="166" spans="1:7" s="67" customFormat="1" ht="17.25" customHeight="1">
      <c r="A166" s="68" t="s">
        <v>185</v>
      </c>
      <c r="B166" s="36">
        <f>SUM(B159:B165)</f>
        <v>445766</v>
      </c>
      <c r="C166" s="36">
        <f>SUM(C159:C165)</f>
        <v>0</v>
      </c>
      <c r="D166" s="36">
        <f>SUM(D159:D165)</f>
        <v>445766</v>
      </c>
      <c r="E166" s="36">
        <f>SUM(E159:E165)</f>
        <v>0</v>
      </c>
      <c r="F166" s="97"/>
      <c r="G166" s="69"/>
    </row>
    <row r="167" spans="1:7" s="81" customFormat="1" ht="36" customHeight="1">
      <c r="A167" s="105" t="s">
        <v>186</v>
      </c>
      <c r="B167" s="106">
        <f>+B31+B57+B61+B77+B86+B90+B103+B113+B121+B126+B157+B166</f>
        <v>5681140</v>
      </c>
      <c r="C167" s="106">
        <f>+C31+C57+C61+C77+C86+C90+C103+C113+C121+C126+C157+C166</f>
        <v>192709</v>
      </c>
      <c r="D167" s="106">
        <f>+D31+D57+D61+D77+D86+D90+D103+D113+D121+D126+D157+D166</f>
        <v>5873849</v>
      </c>
      <c r="E167" s="79">
        <f>+E31+E57+E61+E77+E86+E90+E103+E113+E121+E126+E157+E166</f>
        <v>192709</v>
      </c>
      <c r="F167" s="107"/>
      <c r="G167" s="80"/>
    </row>
    <row r="168" spans="1:7" ht="25.5" customHeight="1" hidden="1" outlineLevel="1">
      <c r="A168" s="72" t="s">
        <v>187</v>
      </c>
      <c r="B168" s="73"/>
      <c r="C168" s="73"/>
      <c r="D168" s="73"/>
      <c r="E168" s="74"/>
      <c r="F168" s="98"/>
      <c r="G168" s="75"/>
    </row>
    <row r="169" spans="1:7" ht="30" customHeight="1" hidden="1" outlineLevel="1">
      <c r="A169" s="41" t="s">
        <v>188</v>
      </c>
      <c r="B169" s="20"/>
      <c r="C169" s="20">
        <v>5000</v>
      </c>
      <c r="D169" s="20"/>
      <c r="E169" s="33"/>
      <c r="F169" s="94" t="s">
        <v>216</v>
      </c>
      <c r="G169" s="17"/>
    </row>
    <row r="170" spans="1:7" s="26" customFormat="1" ht="30" customHeight="1" hidden="1" outlineLevel="1">
      <c r="A170" s="23" t="s">
        <v>214</v>
      </c>
      <c r="B170" s="24"/>
      <c r="C170" s="24">
        <v>300</v>
      </c>
      <c r="D170" s="14">
        <v>300</v>
      </c>
      <c r="E170" s="33">
        <f>+D170-B170</f>
        <v>300</v>
      </c>
      <c r="F170" s="34"/>
      <c r="G170" s="32"/>
    </row>
    <row r="171" spans="1:7" ht="30" customHeight="1" hidden="1" outlineLevel="1">
      <c r="A171" s="41" t="s">
        <v>217</v>
      </c>
      <c r="B171" s="20"/>
      <c r="C171" s="20">
        <v>7188</v>
      </c>
      <c r="D171" s="20">
        <f>+B171+C171</f>
        <v>7188</v>
      </c>
      <c r="E171" s="33">
        <f>+D171-B171</f>
        <v>7188</v>
      </c>
      <c r="F171" s="94" t="s">
        <v>219</v>
      </c>
      <c r="G171" s="17"/>
    </row>
    <row r="172" spans="1:7" ht="33" customHeight="1" hidden="1" outlineLevel="1">
      <c r="A172" s="41" t="s">
        <v>206</v>
      </c>
      <c r="B172" s="20"/>
      <c r="C172" s="20">
        <v>438</v>
      </c>
      <c r="D172" s="14">
        <f>+B172+C172</f>
        <v>438</v>
      </c>
      <c r="E172" s="33">
        <f>+D172-B172</f>
        <v>438</v>
      </c>
      <c r="F172" s="94" t="s">
        <v>210</v>
      </c>
      <c r="G172" s="17"/>
    </row>
    <row r="173" spans="1:7" ht="19.5" customHeight="1" hidden="1" outlineLevel="1">
      <c r="A173" s="41" t="s">
        <v>218</v>
      </c>
      <c r="B173" s="20"/>
      <c r="C173" s="20">
        <v>7000</v>
      </c>
      <c r="D173" s="14">
        <f>+B173+C173</f>
        <v>7000</v>
      </c>
      <c r="E173" s="33">
        <f>+D173-B173</f>
        <v>7000</v>
      </c>
      <c r="F173" s="34"/>
      <c r="G173" s="17"/>
    </row>
    <row r="174" spans="1:7" s="67" customFormat="1" ht="18" customHeight="1" hidden="1" outlineLevel="1">
      <c r="A174" s="68" t="s">
        <v>189</v>
      </c>
      <c r="B174" s="103">
        <f>SUM(B169:B173)</f>
        <v>0</v>
      </c>
      <c r="C174" s="103">
        <f>SUM(C169:C173)</f>
        <v>19926</v>
      </c>
      <c r="D174" s="103">
        <f>SUM(D169:D173)</f>
        <v>14926</v>
      </c>
      <c r="E174" s="70">
        <f>SUM(E169:E173)</f>
        <v>14926</v>
      </c>
      <c r="F174" s="101"/>
      <c r="G174" s="71"/>
    </row>
    <row r="175" spans="1:7" s="81" customFormat="1" ht="29.25" customHeight="1" hidden="1" outlineLevel="1">
      <c r="A175" s="77" t="s">
        <v>190</v>
      </c>
      <c r="B175" s="78">
        <f>+B167+B174</f>
        <v>5681140</v>
      </c>
      <c r="C175" s="78">
        <f>+C167+C174</f>
        <v>212635</v>
      </c>
      <c r="D175" s="78">
        <f>+D167+D174</f>
        <v>5888775</v>
      </c>
      <c r="E175" s="79">
        <f>+E167+E174</f>
        <v>207635</v>
      </c>
      <c r="F175" s="101"/>
      <c r="G175" s="80"/>
    </row>
    <row r="176" ht="12.75" collapsed="1"/>
  </sheetData>
  <printOptions/>
  <pageMargins left="0.5905511811023623" right="0.2755905511811024" top="0.9448818897637796" bottom="0.5905511811023623" header="0.5905511811023623" footer="0.38"/>
  <pageSetup blackAndWhite="1" horizontalDpi="300" verticalDpi="300" orientation="landscape" paperSize="9" scale="80" r:id="rId1"/>
  <headerFooter alignWithMargins="0">
    <oddHeader>&amp;C&amp;"Arial CE,Félkövér"&amp;14FELHALMOZÁSI KIADÁSOK&amp;R26/2003.(VI.20.) Önkorm.rendelet
9.sz. melléklet
&amp;9ezer Ft-ban</oddHeader>
    <oddFooter>&amp;L&amp;8Kaposvár, Nyomt: &amp;D  &amp;T&amp;C&amp;8&amp;F  &amp;A       &amp;"Arial CE,Félkövér"  &amp;"Arial CE,Félkövér dőlt"Szabó Tiborné&amp;R&amp;8&amp;P/&amp;N</oddFooter>
  </headerFooter>
  <rowBreaks count="5" manualBreakCount="5">
    <brk id="43" max="255" man="1"/>
    <brk id="61" max="255" man="1"/>
    <brk id="90" max="255" man="1"/>
    <brk id="126" max="255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SzekeresneGabi</cp:lastModifiedBy>
  <cp:lastPrinted>2003-09-04T13:29:10Z</cp:lastPrinted>
  <dcterms:created xsi:type="dcterms:W3CDTF">2003-05-15T06:22:40Z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