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65" activeTab="0"/>
  </bookViews>
  <sheets>
    <sheet name="Felhalm 9mell I félév" sheetId="1" r:id="rId1"/>
  </sheets>
  <definedNames>
    <definedName name="_xlnm.Print_Titles" localSheetId="0">'Felhalm 9mell I félév'!$1:$1</definedName>
    <definedName name="_xlnm.Print_Area" localSheetId="0">'Felhalm 9mell I félév'!$A$1:$H$161</definedName>
  </definedNames>
  <calcPr fullCalcOnLoad="1"/>
</workbook>
</file>

<file path=xl/sharedStrings.xml><?xml version="1.0" encoding="utf-8"?>
<sst xmlns="http://schemas.openxmlformats.org/spreadsheetml/2006/main" count="451" uniqueCount="172">
  <si>
    <t>Megnevezés</t>
  </si>
  <si>
    <t>Megjegyzés</t>
  </si>
  <si>
    <t>Közlekedés</t>
  </si>
  <si>
    <t>Nyírfa utca útépítés</t>
  </si>
  <si>
    <t xml:space="preserve"> -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</si>
  <si>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</si>
  <si>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</si>
  <si>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</si>
  <si>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</si>
  <si>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</si>
  <si>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Taszári repülőtér polgári terminál építése I ütem</t>
  </si>
  <si>
    <t xml:space="preserve">Taszári repülőtér polgári terminál építése II. ütem </t>
  </si>
  <si>
    <t>Megvalósult út, járdaép. forg. hely.eljárási díj  2002.</t>
  </si>
  <si>
    <t>Vízgazdálkodás</t>
  </si>
  <si>
    <t>Benedek E. u. szennyvízcsatornázás  2000.év</t>
  </si>
  <si>
    <t>K.füred-Toponár végátemelő és nyomóvez.építése</t>
  </si>
  <si>
    <t>NA 600-as ivóvízvezeték rekonstrukciója</t>
  </si>
  <si>
    <t>NA 600-as ivóvízvezeték bonyolítási díja</t>
  </si>
  <si>
    <t>Szennyvíziszap tároló építése</t>
  </si>
  <si>
    <t>Szennyvízcsat. 2002.évi új induló fa-i, házi kisátem. Is</t>
  </si>
  <si>
    <t>Szennyvízcsatornázások műszaki ellenőrzése</t>
  </si>
  <si>
    <t>Cser-Kecelhegy-Mező u.szvíz elvez tervfelülvizsg.</t>
  </si>
  <si>
    <t>Thököly u. ivóvíz ellátása</t>
  </si>
  <si>
    <t>Brassó u. csapadékvíz elvezetés folytatása</t>
  </si>
  <si>
    <t>Közvilágítás</t>
  </si>
  <si>
    <t>Városgazdálkodás</t>
  </si>
  <si>
    <t>Vagyonvédelmi berendezések</t>
  </si>
  <si>
    <t>Kossuth téri Betlehem bővítése</t>
  </si>
  <si>
    <t>Tallián Gy. u-i telek vásárlás Megyei Önkorm.-tól</t>
  </si>
  <si>
    <t xml:space="preserve"> Oktatás </t>
  </si>
  <si>
    <t>Intézményi konyhák eszköz-beszerzése</t>
  </si>
  <si>
    <t>Kaposszentjakabi Óvoda bővítése</t>
  </si>
  <si>
    <t xml:space="preserve"> Sport   </t>
  </si>
  <si>
    <t>Rákóczi pálya rekonstrukciója I. ütem</t>
  </si>
  <si>
    <t>Rákóczi pálya rekonstrukciója II. ütem</t>
  </si>
  <si>
    <t>Rákóczi Stad. - parkolóhoz vez. út terv. és eljár,díj</t>
  </si>
  <si>
    <t>Rákóczi Stadion ép. -  gyalogos közlekedés</t>
  </si>
  <si>
    <t>Rákóczi pálya rekonstrukció,  első beszerzés</t>
  </si>
  <si>
    <t xml:space="preserve">Műanyag borítású atlétikai pálya </t>
  </si>
  <si>
    <t>Somogyi sportolók emlékműve</t>
  </si>
  <si>
    <t>Városi Fürdő rekonstrukció I.ütem tervezés</t>
  </si>
  <si>
    <t xml:space="preserve"> Közigazgatás  </t>
  </si>
  <si>
    <t>Városháza Teleki u-i iskolaép.bőv.tervpályázat</t>
  </si>
  <si>
    <t xml:space="preserve"> Lakásgazdálkodás </t>
  </si>
  <si>
    <t>Nyugdíjasház építése</t>
  </si>
  <si>
    <t>Berzsenyi u. 2/b 2/c 59 db lakás építése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</si>
  <si>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</si>
  <si>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</si>
  <si>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</si>
  <si>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</si>
  <si>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</si>
  <si>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</si>
  <si>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</si>
  <si>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Helyi védett épületek felújításához lakossági átadás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</si>
  <si>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</si>
  <si>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</si>
  <si>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</si>
  <si>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</si>
  <si>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</si>
  <si>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</si>
  <si>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</si>
  <si>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</si>
  <si>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 xml:space="preserve">Szennyvízcsat. 2002.évi építése 2003 évre szerz.sz.üt, </t>
  </si>
  <si>
    <t>450 fh.-es kollégium építése</t>
  </si>
  <si>
    <t xml:space="preserve">Széchenyi I. SzKI.tanétterem,tanszálló ép. </t>
  </si>
  <si>
    <t>Fecskeház építéshez önerő OM. támogatásból</t>
  </si>
  <si>
    <t xml:space="preserve">Kaposkábel Kft üzletrész megvásárlása </t>
  </si>
  <si>
    <t>Kaposvár-Toponár összekötő út saját erő</t>
  </si>
  <si>
    <t>Info.társadalom igényorientált inf.eszk.és rendszerei saját forrás és előleg</t>
  </si>
  <si>
    <t>Földút és járdaépítési program</t>
  </si>
  <si>
    <t>Lórántffy Zs.u. és Rét u. közötti lépcső átépítés és rekonstrukció</t>
  </si>
  <si>
    <t>Buszvárók telepítése</t>
  </si>
  <si>
    <t>Parkolók kialakítása volt DÉDÁSZ épület udvarán</t>
  </si>
  <si>
    <t>Szennyvízcsat. 2003. évi új ind.feladatai és bonyolítása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</si>
  <si>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</si>
  <si>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</si>
  <si>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</si>
  <si>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</si>
  <si>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</si>
  <si>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</si>
  <si>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</si>
  <si>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</si>
  <si>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</si>
  <si>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</si>
  <si>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>2004.évi címzett támogatáshoz megvalósíthatósági tanulm. korszerűségi felülvizs.</t>
  </si>
  <si>
    <t>Egészségügy</t>
  </si>
  <si>
    <t>Kaposfüredi orvosi rendelő személyzeti WC kialakítása</t>
  </si>
  <si>
    <t>Terhesgondozó új helyen történő elhelyezésének tervezése</t>
  </si>
  <si>
    <t>Lakásmobilitás</t>
  </si>
  <si>
    <t>Közműhozzájárulás</t>
  </si>
  <si>
    <t>Egyéb kisebb kiadások</t>
  </si>
  <si>
    <t>Pályázatok előkészítése, tervezési feladatok</t>
  </si>
  <si>
    <t>Településfejjlesztési konc,terv CÉDE p.önerő</t>
  </si>
  <si>
    <t>19106/2 hrsz. telekből területvásárlás</t>
  </si>
  <si>
    <t>III. ipari park szabályozási terv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</si>
  <si>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</si>
  <si>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</si>
  <si>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</si>
  <si>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</si>
  <si>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</si>
  <si>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</si>
  <si>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</si>
  <si>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</si>
  <si>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</si>
  <si>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 xml:space="preserve"> Oktatás összesen</t>
  </si>
  <si>
    <t>Városgazdálkodás összesen</t>
  </si>
  <si>
    <t>Közvilágítás összesen</t>
  </si>
  <si>
    <t>Közlekedés összesen</t>
  </si>
  <si>
    <t>Vízgazdálkodás összesen</t>
  </si>
  <si>
    <t xml:space="preserve"> Sport összesen</t>
  </si>
  <si>
    <t>Egészségügy összesen</t>
  </si>
  <si>
    <t xml:space="preserve"> Közigazgatás összesen  </t>
  </si>
  <si>
    <t xml:space="preserve"> Lakásgazdálkodás összesen </t>
  </si>
  <si>
    <t>Egyéb nem beruh.kiad. összesen</t>
  </si>
  <si>
    <t>Egyéb nem beruházási kiadások</t>
  </si>
  <si>
    <t>FELHALMOZÁS ÖSSZESEN</t>
  </si>
  <si>
    <t>Művelődés, kultúra összesen</t>
  </si>
  <si>
    <t>Szerződéses lekötöttség</t>
  </si>
  <si>
    <t>összege</t>
  </si>
  <si>
    <t>%-a</t>
  </si>
  <si>
    <r>
      <t xml:space="preserve">Töröcskei temető </t>
    </r>
    <r>
      <rPr>
        <b/>
        <sz val="9"/>
        <color indexed="12"/>
        <rFont val="Arial CE"/>
        <family val="2"/>
      </rPr>
      <t>WC</t>
    </r>
    <r>
      <rPr>
        <sz val="9"/>
        <color indexed="12"/>
        <rFont val="Arial CE"/>
        <family val="2"/>
      </rPr>
      <t xml:space="preserve"> építése</t>
    </r>
  </si>
  <si>
    <t>Polgármesteri Hivatal informatikai fejlesztése 2003.</t>
  </si>
  <si>
    <t>Polgármesteri Hivatal informatikai fejlesztése 2002.</t>
  </si>
  <si>
    <t xml:space="preserve">Munkáltatói kölcsönalap  2002-03.       </t>
  </si>
  <si>
    <t>Kisebb közvilágítási fejlesztések 2002-03.</t>
  </si>
  <si>
    <t>DÉDÁSZ ingatlan vásárlás PH bővítése</t>
  </si>
  <si>
    <t xml:space="preserve">Rákóczi Stadion rekonstrukció  III ütem </t>
  </si>
  <si>
    <t xml:space="preserve">Lonkahegyi vízvezeték építése </t>
  </si>
  <si>
    <t xml:space="preserve">Ivánfahegyalja vízvezeték építése </t>
  </si>
  <si>
    <t>Pálvarga dülő villanyoszlop állítása</t>
  </si>
  <si>
    <t>Hajnalka u útépítés</t>
  </si>
  <si>
    <t xml:space="preserve">Városi hulladéklerakó, komposztáló telep 1-1 db aprító, forgató,rosta beszerzéséhez önerő   </t>
  </si>
  <si>
    <t>Szántó utcai óvoda bővítése</t>
  </si>
  <si>
    <t>Toponári futballpálya-rekonstrukció</t>
  </si>
  <si>
    <t>2003. évi eredeti előirányzat</t>
  </si>
  <si>
    <t>2003. évi módosított előirányzat</t>
  </si>
  <si>
    <t>Kanizsai u és egyéb csatornázatlan utcák szennyvízcsat.tervezése</t>
  </si>
  <si>
    <r>
      <t>Szennyvízcsat.</t>
    </r>
    <r>
      <rPr>
        <sz val="9"/>
        <color indexed="14"/>
        <rFont val="Arial CE"/>
        <family val="2"/>
      </rPr>
      <t xml:space="preserve"> Kvár és térsége II.üt. címzett tám.önrész  (Töröcske)</t>
    </r>
  </si>
  <si>
    <t>Önk. Bérlakásépítés I. ütem (Berzsenyi u. 69 db)</t>
  </si>
  <si>
    <t>Nádasdi-Csillag u-i. bérlakásépítés (20 db.)</t>
  </si>
  <si>
    <t xml:space="preserve">2003.I. félévi teljesítés </t>
  </si>
  <si>
    <t>K.füredi templom kivilágítás reflektor beszerz.</t>
  </si>
  <si>
    <t>2 db robogó beszerz.Közter. Felügyelet részére</t>
  </si>
  <si>
    <t>Kossuth tér üzemeltetők által nem vállalt közmű-kiváltásai</t>
  </si>
  <si>
    <t>Kecel hegyi 72db önk. bérlakásép. (l.ép.III.üt)</t>
  </si>
  <si>
    <t>Házi kisátemelők (190 db)</t>
  </si>
  <si>
    <t xml:space="preserve"> céltartalékból</t>
  </si>
  <si>
    <t>Volt Dédász ép. átalakításával kapcs.   - számítástechnikai fejlesztések</t>
  </si>
  <si>
    <t>Ei.mósosítás-átcsoportosítás</t>
  </si>
  <si>
    <t>Átcsoportosítás: forrás és feladat intézményfelújítás ei-ról</t>
  </si>
  <si>
    <t>Berzsenyi Ált.Isk. leány- és személyzeti WC kialakítása és emeleti WC rekonstrukció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</si>
  <si>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</si>
  <si>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</si>
  <si>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</si>
  <si>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</si>
  <si>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</si>
  <si>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x</t>
  </si>
  <si>
    <t>Nagyváthy u. vízhálózat bővítés</t>
  </si>
  <si>
    <t>Füredi Holdingnak telep felszám. miatt fizetendő</t>
  </si>
  <si>
    <t xml:space="preserve">Toponári sz.vízcsat. M1 átemelő átalakítása </t>
  </si>
  <si>
    <t>Önkorm. intézm. rákötése szvízcsat.hálózatra</t>
  </si>
  <si>
    <r>
      <t xml:space="preserve">Kanizsai u.- Malom tó </t>
    </r>
    <r>
      <rPr>
        <sz val="9"/>
        <color indexed="12"/>
        <rFont val="Arial CE"/>
        <family val="2"/>
      </rPr>
      <t>között gyalogút építése</t>
    </r>
  </si>
  <si>
    <t>Rákóczi pálya rek. megelőlegezett ÁFA 2002.évi</t>
  </si>
  <si>
    <r>
      <t xml:space="preserve">PHivatal tel.központ bőv., </t>
    </r>
    <r>
      <rPr>
        <sz val="9"/>
        <color indexed="8"/>
        <rFont val="Arial CE"/>
        <family val="2"/>
      </rPr>
      <t>GSM adapterek beép.</t>
    </r>
  </si>
  <si>
    <r>
      <t xml:space="preserve">Volt Dédász ép. </t>
    </r>
    <r>
      <rPr>
        <sz val="9"/>
        <color indexed="10"/>
        <rFont val="Arial CE"/>
        <family val="2"/>
      </rPr>
      <t>átalakításával kapcs.berend.</t>
    </r>
  </si>
  <si>
    <t>Volt Dédász ép. vagyonvédelmi berend.</t>
  </si>
  <si>
    <t>Okmányiroda bőv. kapcs. berend beszerz.</t>
  </si>
  <si>
    <t>Polgármesteri Hivatal főépület és volt Dédász ép. közötti tel. összeköttetés kiép.</t>
  </si>
  <si>
    <t>Helyi tám. lakásép, vás, első lakás 2002-03.</t>
  </si>
  <si>
    <t>Ady E u.1. Ép.stat. és faanyag-védelmi szakértő</t>
  </si>
  <si>
    <t>Meglevő járdák szegély-átalakítás terv és eng.</t>
  </si>
  <si>
    <t>Füredi II.laktanya körny.véd. kármentesítés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</si>
</sst>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</numFmts>
  <fonts count="16">
    <font>
      <sz val="10"/>
      <name val="Arial CE"/>
      <family val="0"/>
    </font>
    <font>
      <sz val="10"/>
      <name val="Times New Roman CE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sz val="10"/>
      <color indexed="10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b/>
      <sz val="9"/>
      <color indexed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6" fillId="0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175" fontId="10" fillId="0" borderId="2" xfId="0" applyNumberFormat="1" applyFont="1" applyFill="1" applyBorder="1" applyAlignment="1">
      <alignment horizontal="right"/>
    </xf>
    <xf numFmtId="168" fontId="10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168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175" fontId="5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/>
    </xf>
    <xf numFmtId="168" fontId="10" fillId="0" borderId="5" xfId="0" applyNumberFormat="1" applyFont="1" applyFill="1" applyBorder="1" applyAlignment="1">
      <alignment horizontal="center" vertical="center" wrapText="1"/>
    </xf>
    <xf numFmtId="168" fontId="10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75" zoomScaleNormal="75" workbookViewId="0" topLeftCell="A1">
      <pane xSplit="1" ySplit="1" topLeftCell="B47" activePane="bottomRight" state="frozen"/>
      <selection pane="topLeft" activeCell="A161" sqref="A161"/>
      <selection pane="topRight" activeCell="A161" sqref="A161"/>
      <selection pane="bottomLeft" activeCell="A161" sqref="A161"/>
      <selection pane="bottomRight" activeCell="C9" sqref="C9"/>
    </sheetView>
  </sheetViews>
  <sheetFormatPr defaultColWidth="9.00390625" defaultRowHeight="12.75"/>
  <cols>
    <col min="1" max="1" width="46.125" style="13" customWidth="1"/>
    <col min="2" max="2" width="14.875" style="76" customWidth="1"/>
    <col min="3" max="3" width="14.75390625" style="5" customWidth="1"/>
    <col min="4" max="4" width="15.25390625" style="5" customWidth="1"/>
    <col min="5" max="5" width="11.875" style="74" customWidth="1"/>
    <col min="6" max="6" width="15.25390625" style="76" customWidth="1"/>
    <col min="7" max="7" width="11.125" style="5" customWidth="1"/>
    <col min="8" max="8" width="27.125" style="5" customWidth="1"/>
    <col min="9" max="16384" width="9.125" style="5" customWidth="1"/>
  </cols>
  <sheetData>
    <row r="1" spans="1:8" s="19" customFormat="1" ht="36.75" customHeight="1">
      <c r="A1" s="6" t="s">
        <v>0</v>
      </c>
      <c r="B1" s="45" t="s">
        <v>134</v>
      </c>
      <c r="C1" s="45" t="s">
        <v>135</v>
      </c>
      <c r="D1" s="80" t="s">
        <v>117</v>
      </c>
      <c r="E1" s="81"/>
      <c r="F1" s="80" t="s">
        <v>140</v>
      </c>
      <c r="G1" s="81"/>
      <c r="H1" s="18" t="s">
        <v>1</v>
      </c>
    </row>
    <row r="2" spans="1:8" s="19" customFormat="1" ht="18" customHeight="1">
      <c r="A2" s="7"/>
      <c r="B2" s="78"/>
      <c r="C2" s="65"/>
      <c r="D2" s="20" t="s">
        <v>118</v>
      </c>
      <c r="E2" s="21" t="s">
        <v>119</v>
      </c>
      <c r="F2" s="46" t="s">
        <v>118</v>
      </c>
      <c r="G2" s="21" t="s">
        <v>119</v>
      </c>
      <c r="H2" s="22"/>
    </row>
    <row r="3" spans="1:8" s="24" customFormat="1" ht="18" customHeight="1">
      <c r="A3" s="14" t="s">
        <v>2</v>
      </c>
      <c r="B3" s="57"/>
      <c r="C3" s="55"/>
      <c r="D3" s="55"/>
      <c r="E3" s="56"/>
      <c r="F3" s="57"/>
      <c r="G3" s="55"/>
      <c r="H3" s="23"/>
    </row>
    <row r="4" spans="1:8" s="24" customFormat="1" ht="16.5" customHeight="1">
      <c r="A4" s="8" t="s">
        <v>3</v>
      </c>
      <c r="B4" s="58">
        <v>349</v>
      </c>
      <c r="C4" s="54">
        <v>349</v>
      </c>
      <c r="D4" s="58">
        <v>349</v>
      </c>
      <c r="E4" s="59">
        <f>+D4/C4*100</f>
        <v>100</v>
      </c>
      <c r="F4" s="60" t="s">
        <v>4</v>
      </c>
      <c r="G4" s="60" t="s">
        <v>4</v>
      </c>
      <c r="H4" s="4"/>
    </row>
    <row r="5" spans="1:8" s="24" customFormat="1" ht="16.5" customHeight="1">
      <c r="A5" s="8" t="s">
        <v>5</v>
      </c>
      <c r="B5" s="58">
        <v>59</v>
      </c>
      <c r="C5" s="54">
        <v>59</v>
      </c>
      <c r="D5" s="58">
        <v>59</v>
      </c>
      <c r="E5" s="59">
        <f aca="true" t="shared" si="0" ref="E5:E67">+D5/C5*100</f>
        <v>100</v>
      </c>
      <c r="F5" s="60" t="s">
        <v>4</v>
      </c>
      <c r="G5" s="60" t="s">
        <v>4</v>
      </c>
      <c r="H5" s="4"/>
    </row>
    <row r="6" spans="1:8" s="24" customFormat="1" ht="16.5" customHeight="1">
      <c r="A6" s="9" t="s">
        <v>6</v>
      </c>
      <c r="B6" s="58">
        <v>150</v>
      </c>
      <c r="C6" s="54">
        <v>150</v>
      </c>
      <c r="D6" s="58">
        <v>150</v>
      </c>
      <c r="E6" s="59">
        <f t="shared" si="0"/>
        <v>100</v>
      </c>
      <c r="F6" s="60" t="s">
        <v>4</v>
      </c>
      <c r="G6" s="60" t="s">
        <v>4</v>
      </c>
      <c r="H6" s="4"/>
    </row>
    <row r="7" spans="1:8" s="24" customFormat="1" ht="16.5" customHeight="1">
      <c r="A7" s="8" t="s">
        <v>7</v>
      </c>
      <c r="B7" s="58">
        <v>95</v>
      </c>
      <c r="C7" s="54">
        <v>95</v>
      </c>
      <c r="D7" s="58">
        <v>95</v>
      </c>
      <c r="E7" s="59">
        <f t="shared" si="0"/>
        <v>100</v>
      </c>
      <c r="F7" s="60" t="s">
        <v>4</v>
      </c>
      <c r="G7" s="60" t="s">
        <v>4</v>
      </c>
      <c r="H7" s="4"/>
    </row>
    <row r="8" spans="1:8" s="24" customFormat="1" ht="16.5" customHeight="1">
      <c r="A8" s="8" t="s">
        <v>8</v>
      </c>
      <c r="B8" s="58">
        <v>1717</v>
      </c>
      <c r="C8" s="54">
        <v>1717</v>
      </c>
      <c r="D8" s="58">
        <v>1717</v>
      </c>
      <c r="E8" s="59">
        <f t="shared" si="0"/>
        <v>100</v>
      </c>
      <c r="F8" s="58">
        <v>1031</v>
      </c>
      <c r="G8" s="61">
        <f>+F8/C8*100</f>
        <v>60.046592894583576</v>
      </c>
      <c r="H8" s="4"/>
    </row>
    <row r="9" spans="1:8" s="24" customFormat="1" ht="16.5" customHeight="1">
      <c r="A9" s="15" t="s">
        <v>9</v>
      </c>
      <c r="B9" s="58">
        <v>2063</v>
      </c>
      <c r="C9" s="54">
        <v>2063</v>
      </c>
      <c r="D9" s="58">
        <v>2063</v>
      </c>
      <c r="E9" s="59">
        <f t="shared" si="0"/>
        <v>100</v>
      </c>
      <c r="F9" s="58">
        <v>2062</v>
      </c>
      <c r="G9" s="61">
        <f>+F9/C9*100</f>
        <v>99.95152690256907</v>
      </c>
      <c r="H9" s="4"/>
    </row>
    <row r="10" spans="1:8" s="24" customFormat="1" ht="17.25" customHeight="1">
      <c r="A10" s="4" t="s">
        <v>10</v>
      </c>
      <c r="B10" s="58">
        <v>285765</v>
      </c>
      <c r="C10" s="54">
        <v>285765</v>
      </c>
      <c r="D10" s="58">
        <f>285765+2655</f>
        <v>288420</v>
      </c>
      <c r="E10" s="59">
        <f t="shared" si="0"/>
        <v>100.929085087397</v>
      </c>
      <c r="F10" s="58">
        <v>119112</v>
      </c>
      <c r="G10" s="61">
        <f>+F10/C10*100</f>
        <v>41.681801480237255</v>
      </c>
      <c r="H10" s="40" t="s">
        <v>148</v>
      </c>
    </row>
    <row r="11" spans="1:8" s="24" customFormat="1" ht="17.25" customHeight="1">
      <c r="A11" s="4" t="s">
        <v>11</v>
      </c>
      <c r="B11" s="58">
        <v>248725</v>
      </c>
      <c r="C11" s="54">
        <v>248725</v>
      </c>
      <c r="D11" s="58">
        <f>16126-1250-25-500+219444</f>
        <v>233795</v>
      </c>
      <c r="E11" s="59">
        <f t="shared" si="0"/>
        <v>93.99738667202733</v>
      </c>
      <c r="F11" s="58">
        <v>3601</v>
      </c>
      <c r="G11" s="61">
        <f>+F11/C11*100</f>
        <v>1.4477836968539552</v>
      </c>
      <c r="H11" s="4"/>
    </row>
    <row r="12" spans="1:8" s="24" customFormat="1" ht="16.5" customHeight="1">
      <c r="A12" s="4" t="s">
        <v>12</v>
      </c>
      <c r="B12" s="58">
        <v>90</v>
      </c>
      <c r="C12" s="54">
        <v>90</v>
      </c>
      <c r="D12" s="60" t="s">
        <v>4</v>
      </c>
      <c r="E12" s="59" t="s">
        <v>4</v>
      </c>
      <c r="F12" s="60" t="s">
        <v>4</v>
      </c>
      <c r="G12" s="60" t="s">
        <v>4</v>
      </c>
      <c r="H12" s="4"/>
    </row>
    <row r="13" spans="1:8" s="33" customFormat="1" ht="18.75" customHeight="1">
      <c r="A13" s="31" t="s">
        <v>67</v>
      </c>
      <c r="B13" s="62">
        <v>11000</v>
      </c>
      <c r="C13" s="62">
        <v>11000</v>
      </c>
      <c r="D13" s="60" t="s">
        <v>4</v>
      </c>
      <c r="E13" s="59" t="s">
        <v>4</v>
      </c>
      <c r="F13" s="60" t="s">
        <v>4</v>
      </c>
      <c r="G13" s="60" t="s">
        <v>4</v>
      </c>
      <c r="H13" s="32"/>
    </row>
    <row r="14" spans="1:8" s="36" customFormat="1" ht="15" customHeight="1">
      <c r="A14" s="34" t="s">
        <v>69</v>
      </c>
      <c r="B14" s="63">
        <v>10000</v>
      </c>
      <c r="C14" s="63">
        <v>10000</v>
      </c>
      <c r="D14" s="63">
        <f>3312+1611+4059+1299</f>
        <v>10281</v>
      </c>
      <c r="E14" s="59">
        <f t="shared" si="0"/>
        <v>102.81</v>
      </c>
      <c r="F14" s="60" t="s">
        <v>4</v>
      </c>
      <c r="G14" s="60" t="s">
        <v>4</v>
      </c>
      <c r="H14" s="40" t="s">
        <v>148</v>
      </c>
    </row>
    <row r="15" spans="1:8" s="36" customFormat="1" ht="27.75" customHeight="1">
      <c r="A15" s="37" t="s">
        <v>70</v>
      </c>
      <c r="B15" s="63">
        <v>5000</v>
      </c>
      <c r="C15" s="63">
        <v>5000</v>
      </c>
      <c r="D15" s="63">
        <v>780</v>
      </c>
      <c r="E15" s="59">
        <f t="shared" si="0"/>
        <v>15.6</v>
      </c>
      <c r="F15" s="60" t="s">
        <v>4</v>
      </c>
      <c r="G15" s="60" t="s">
        <v>4</v>
      </c>
      <c r="H15" s="35"/>
    </row>
    <row r="16" spans="1:8" s="36" customFormat="1" ht="18" customHeight="1">
      <c r="A16" s="34" t="s">
        <v>71</v>
      </c>
      <c r="B16" s="63">
        <v>2300</v>
      </c>
      <c r="C16" s="63">
        <v>2300</v>
      </c>
      <c r="D16" s="63">
        <v>1969</v>
      </c>
      <c r="E16" s="59">
        <f t="shared" si="0"/>
        <v>85.60869565217392</v>
      </c>
      <c r="F16" s="60" t="s">
        <v>4</v>
      </c>
      <c r="G16" s="60" t="s">
        <v>4</v>
      </c>
      <c r="H16" s="35"/>
    </row>
    <row r="17" spans="1:8" s="36" customFormat="1" ht="13.5" customHeight="1">
      <c r="A17" s="34" t="s">
        <v>72</v>
      </c>
      <c r="B17" s="63">
        <v>6140</v>
      </c>
      <c r="C17" s="63">
        <v>6140</v>
      </c>
      <c r="D17" s="63">
        <v>6140</v>
      </c>
      <c r="E17" s="59">
        <f t="shared" si="0"/>
        <v>100</v>
      </c>
      <c r="F17" s="60" t="s">
        <v>4</v>
      </c>
      <c r="G17" s="60" t="s">
        <v>4</v>
      </c>
      <c r="H17" s="38"/>
    </row>
    <row r="18" spans="1:8" s="36" customFormat="1" ht="18" customHeight="1">
      <c r="A18" s="34" t="s">
        <v>161</v>
      </c>
      <c r="B18" s="63">
        <v>1500</v>
      </c>
      <c r="C18" s="63">
        <v>1500</v>
      </c>
      <c r="D18" s="63">
        <v>1836</v>
      </c>
      <c r="E18" s="59">
        <f t="shared" si="0"/>
        <v>122.39999999999999</v>
      </c>
      <c r="F18" s="60" t="s">
        <v>4</v>
      </c>
      <c r="G18" s="60" t="s">
        <v>4</v>
      </c>
      <c r="H18" s="40" t="s">
        <v>148</v>
      </c>
    </row>
    <row r="19" spans="1:8" s="36" customFormat="1" ht="18" customHeight="1">
      <c r="A19" s="34" t="s">
        <v>130</v>
      </c>
      <c r="B19" s="63" t="s">
        <v>156</v>
      </c>
      <c r="C19" s="63">
        <v>300</v>
      </c>
      <c r="D19" s="60" t="s">
        <v>4</v>
      </c>
      <c r="E19" s="59" t="s">
        <v>4</v>
      </c>
      <c r="F19" s="60" t="s">
        <v>4</v>
      </c>
      <c r="G19" s="60" t="s">
        <v>4</v>
      </c>
      <c r="H19" s="35"/>
    </row>
    <row r="20" spans="1:8" s="36" customFormat="1" ht="30" customHeight="1">
      <c r="A20" s="1" t="s">
        <v>143</v>
      </c>
      <c r="B20" s="77">
        <v>0</v>
      </c>
      <c r="C20" s="63">
        <v>7000</v>
      </c>
      <c r="D20" s="63">
        <v>3507</v>
      </c>
      <c r="E20" s="59">
        <f t="shared" si="0"/>
        <v>50.1</v>
      </c>
      <c r="F20" s="60" t="s">
        <v>4</v>
      </c>
      <c r="G20" s="60" t="s">
        <v>4</v>
      </c>
      <c r="H20" s="35"/>
    </row>
    <row r="21" spans="1:8" s="48" customFormat="1" ht="18" customHeight="1">
      <c r="A21" s="16" t="s">
        <v>107</v>
      </c>
      <c r="B21" s="53">
        <f>SUM(B4:B20)</f>
        <v>574953</v>
      </c>
      <c r="C21" s="43">
        <f>SUM(C4:C20)</f>
        <v>582253</v>
      </c>
      <c r="D21" s="43">
        <f>SUM(D4:D20)</f>
        <v>551161</v>
      </c>
      <c r="E21" s="50">
        <f t="shared" si="0"/>
        <v>94.66005327580966</v>
      </c>
      <c r="F21" s="43">
        <f>SUM(F4:F20)</f>
        <v>125806</v>
      </c>
      <c r="G21" s="49">
        <f>+F21/C21*100</f>
        <v>21.606758574021946</v>
      </c>
      <c r="H21" s="47"/>
    </row>
    <row r="22" spans="1:8" s="24" customFormat="1" ht="16.5" customHeight="1">
      <c r="A22" s="14" t="s">
        <v>13</v>
      </c>
      <c r="B22" s="58"/>
      <c r="C22" s="54"/>
      <c r="D22" s="58"/>
      <c r="E22" s="59"/>
      <c r="F22" s="58"/>
      <c r="G22" s="61"/>
      <c r="H22" s="4"/>
    </row>
    <row r="23" spans="1:8" s="24" customFormat="1" ht="16.5" customHeight="1">
      <c r="A23" s="4" t="s">
        <v>14</v>
      </c>
      <c r="B23" s="58">
        <v>1328</v>
      </c>
      <c r="C23" s="54">
        <v>1329</v>
      </c>
      <c r="D23" s="58">
        <v>1329</v>
      </c>
      <c r="E23" s="59">
        <f t="shared" si="0"/>
        <v>100</v>
      </c>
      <c r="F23" s="58">
        <v>1329</v>
      </c>
      <c r="G23" s="61">
        <f>+F23/C23*100</f>
        <v>100</v>
      </c>
      <c r="H23" s="4"/>
    </row>
    <row r="24" spans="1:8" s="24" customFormat="1" ht="16.5" customHeight="1">
      <c r="A24" s="4" t="s">
        <v>15</v>
      </c>
      <c r="B24" s="58">
        <v>40001</v>
      </c>
      <c r="C24" s="54">
        <v>40001</v>
      </c>
      <c r="D24" s="58">
        <v>40001</v>
      </c>
      <c r="E24" s="59">
        <f t="shared" si="0"/>
        <v>100</v>
      </c>
      <c r="F24" s="58">
        <v>40001</v>
      </c>
      <c r="G24" s="61">
        <f>+F24/C24*100</f>
        <v>100</v>
      </c>
      <c r="H24" s="4"/>
    </row>
    <row r="25" spans="1:8" s="24" customFormat="1" ht="16.5" customHeight="1">
      <c r="A25" s="4" t="s">
        <v>16</v>
      </c>
      <c r="B25" s="58">
        <v>43125</v>
      </c>
      <c r="C25" s="54">
        <v>43125</v>
      </c>
      <c r="D25" s="58">
        <v>43125</v>
      </c>
      <c r="E25" s="59">
        <f t="shared" si="0"/>
        <v>100</v>
      </c>
      <c r="F25" s="58">
        <v>43125</v>
      </c>
      <c r="G25" s="61">
        <f>+F25/C25*100</f>
        <v>100</v>
      </c>
      <c r="H25" s="4"/>
    </row>
    <row r="26" spans="1:8" s="24" customFormat="1" ht="16.5" customHeight="1">
      <c r="A26" s="4" t="s">
        <v>17</v>
      </c>
      <c r="B26" s="58">
        <v>825</v>
      </c>
      <c r="C26" s="54">
        <v>825</v>
      </c>
      <c r="D26" s="58">
        <v>825</v>
      </c>
      <c r="E26" s="59">
        <f t="shared" si="0"/>
        <v>100</v>
      </c>
      <c r="F26" s="60" t="s">
        <v>4</v>
      </c>
      <c r="G26" s="60" t="s">
        <v>4</v>
      </c>
      <c r="H26" s="4"/>
    </row>
    <row r="27" spans="1:8" s="24" customFormat="1" ht="25.5" customHeight="1">
      <c r="A27" s="4" t="s">
        <v>18</v>
      </c>
      <c r="B27" s="58">
        <v>55422</v>
      </c>
      <c r="C27" s="54">
        <v>56156</v>
      </c>
      <c r="D27" s="58">
        <v>56156</v>
      </c>
      <c r="E27" s="59">
        <f t="shared" si="0"/>
        <v>100</v>
      </c>
      <c r="F27" s="58">
        <v>30509</v>
      </c>
      <c r="G27" s="61">
        <f aca="true" t="shared" si="1" ref="G27:G32">+F27/C27*100</f>
        <v>54.329012037894444</v>
      </c>
      <c r="H27" s="3"/>
    </row>
    <row r="28" spans="1:8" s="24" customFormat="1" ht="22.5" customHeight="1">
      <c r="A28" s="4" t="s">
        <v>19</v>
      </c>
      <c r="B28" s="58">
        <f>83255</f>
        <v>83255</v>
      </c>
      <c r="C28" s="54">
        <f>83255</f>
        <v>83255</v>
      </c>
      <c r="D28" s="58">
        <v>83255</v>
      </c>
      <c r="E28" s="59">
        <f t="shared" si="0"/>
        <v>100</v>
      </c>
      <c r="F28" s="58">
        <f>84703-F29</f>
        <v>83255</v>
      </c>
      <c r="G28" s="61">
        <f t="shared" si="1"/>
        <v>100</v>
      </c>
      <c r="H28" s="4"/>
    </row>
    <row r="29" spans="1:8" s="24" customFormat="1" ht="17.25" customHeight="1">
      <c r="A29" s="4" t="s">
        <v>20</v>
      </c>
      <c r="B29" s="58">
        <v>2172</v>
      </c>
      <c r="C29" s="54">
        <v>2172</v>
      </c>
      <c r="D29" s="58">
        <v>2172</v>
      </c>
      <c r="E29" s="59">
        <f t="shared" si="0"/>
        <v>100</v>
      </c>
      <c r="F29" s="58">
        <v>1448</v>
      </c>
      <c r="G29" s="61">
        <f t="shared" si="1"/>
        <v>66.66666666666666</v>
      </c>
      <c r="H29" s="4"/>
    </row>
    <row r="30" spans="1:8" s="24" customFormat="1" ht="16.5" customHeight="1">
      <c r="A30" s="4" t="s">
        <v>157</v>
      </c>
      <c r="B30" s="58">
        <v>994</v>
      </c>
      <c r="C30" s="54">
        <v>994</v>
      </c>
      <c r="D30" s="58">
        <v>994</v>
      </c>
      <c r="E30" s="59">
        <f t="shared" si="0"/>
        <v>100</v>
      </c>
      <c r="F30" s="58">
        <v>994</v>
      </c>
      <c r="G30" s="61">
        <f t="shared" si="1"/>
        <v>100</v>
      </c>
      <c r="H30" s="4"/>
    </row>
    <row r="31" spans="1:8" s="24" customFormat="1" ht="16.5" customHeight="1">
      <c r="A31" s="3" t="s">
        <v>21</v>
      </c>
      <c r="B31" s="58">
        <v>1025</v>
      </c>
      <c r="C31" s="54">
        <v>1025</v>
      </c>
      <c r="D31" s="58">
        <v>1025</v>
      </c>
      <c r="E31" s="59">
        <f t="shared" si="0"/>
        <v>100</v>
      </c>
      <c r="F31" s="58">
        <v>1025</v>
      </c>
      <c r="G31" s="61">
        <f t="shared" si="1"/>
        <v>100</v>
      </c>
      <c r="H31" s="4"/>
    </row>
    <row r="32" spans="1:8" s="24" customFormat="1" ht="16.5" customHeight="1">
      <c r="A32" s="4" t="s">
        <v>22</v>
      </c>
      <c r="B32" s="58">
        <v>1600</v>
      </c>
      <c r="C32" s="54">
        <v>1600</v>
      </c>
      <c r="D32" s="58">
        <v>1600</v>
      </c>
      <c r="E32" s="59">
        <f t="shared" si="0"/>
        <v>100</v>
      </c>
      <c r="F32" s="58">
        <v>1600</v>
      </c>
      <c r="G32" s="61">
        <f t="shared" si="1"/>
        <v>100</v>
      </c>
      <c r="H32" s="4"/>
    </row>
    <row r="33" spans="1:8" s="24" customFormat="1" ht="16.5" customHeight="1">
      <c r="A33" s="4" t="s">
        <v>23</v>
      </c>
      <c r="B33" s="58">
        <v>488</v>
      </c>
      <c r="C33" s="54">
        <v>488</v>
      </c>
      <c r="D33" s="58">
        <v>488</v>
      </c>
      <c r="E33" s="59">
        <f t="shared" si="0"/>
        <v>100</v>
      </c>
      <c r="F33" s="60" t="s">
        <v>4</v>
      </c>
      <c r="G33" s="60" t="s">
        <v>4</v>
      </c>
      <c r="H33" s="4"/>
    </row>
    <row r="34" spans="1:8" s="39" customFormat="1" ht="22.5" customHeight="1">
      <c r="A34" s="32" t="s">
        <v>62</v>
      </c>
      <c r="B34" s="62">
        <v>66363</v>
      </c>
      <c r="C34" s="66">
        <v>66363</v>
      </c>
      <c r="D34" s="62">
        <v>66363</v>
      </c>
      <c r="E34" s="59">
        <f t="shared" si="0"/>
        <v>100</v>
      </c>
      <c r="F34" s="62">
        <v>30000</v>
      </c>
      <c r="G34" s="61">
        <f>+F34/C34*100</f>
        <v>45.20591293341169</v>
      </c>
      <c r="H34" s="32"/>
    </row>
    <row r="35" spans="1:8" s="33" customFormat="1" ht="31.5" customHeight="1">
      <c r="A35" s="31" t="s">
        <v>137</v>
      </c>
      <c r="B35" s="62">
        <v>14745</v>
      </c>
      <c r="C35" s="62">
        <v>14745</v>
      </c>
      <c r="D35" s="60" t="s">
        <v>4</v>
      </c>
      <c r="E35" s="60" t="s">
        <v>4</v>
      </c>
      <c r="F35" s="60" t="s">
        <v>4</v>
      </c>
      <c r="G35" s="60" t="s">
        <v>4</v>
      </c>
      <c r="H35" s="32"/>
    </row>
    <row r="36" spans="1:8" s="36" customFormat="1" ht="24.75" customHeight="1">
      <c r="A36" s="34" t="s">
        <v>73</v>
      </c>
      <c r="B36" s="63">
        <f>536000+6000</f>
        <v>542000</v>
      </c>
      <c r="C36" s="63">
        <v>548077</v>
      </c>
      <c r="D36" s="63">
        <f>525730+22882</f>
        <v>548612</v>
      </c>
      <c r="E36" s="59">
        <f t="shared" si="0"/>
        <v>100.0976140213875</v>
      </c>
      <c r="F36" s="60" t="s">
        <v>4</v>
      </c>
      <c r="G36" s="60" t="s">
        <v>4</v>
      </c>
      <c r="H36" s="40" t="s">
        <v>148</v>
      </c>
    </row>
    <row r="37" spans="1:8" s="36" customFormat="1" ht="18" customHeight="1">
      <c r="A37" s="34" t="s">
        <v>145</v>
      </c>
      <c r="B37" s="63">
        <v>48000</v>
      </c>
      <c r="C37" s="63">
        <v>21739</v>
      </c>
      <c r="D37" s="63">
        <f>10250+1918</f>
        <v>12168</v>
      </c>
      <c r="E37" s="59">
        <f t="shared" si="0"/>
        <v>55.97313583881503</v>
      </c>
      <c r="F37" s="60" t="s">
        <v>4</v>
      </c>
      <c r="G37" s="60" t="s">
        <v>4</v>
      </c>
      <c r="H37" s="38"/>
    </row>
    <row r="38" spans="1:8" s="36" customFormat="1" ht="18" customHeight="1">
      <c r="A38" s="34" t="s">
        <v>159</v>
      </c>
      <c r="B38" s="77">
        <v>0</v>
      </c>
      <c r="C38" s="63">
        <v>10000</v>
      </c>
      <c r="D38" s="63">
        <v>7250</v>
      </c>
      <c r="E38" s="59">
        <f t="shared" si="0"/>
        <v>72.5</v>
      </c>
      <c r="F38" s="60" t="s">
        <v>4</v>
      </c>
      <c r="G38" s="60" t="s">
        <v>4</v>
      </c>
      <c r="H38" s="38"/>
    </row>
    <row r="39" spans="1:8" s="36" customFormat="1" ht="17.25" customHeight="1">
      <c r="A39" s="34" t="s">
        <v>160</v>
      </c>
      <c r="B39" s="63">
        <v>2000</v>
      </c>
      <c r="C39" s="63">
        <v>2000</v>
      </c>
      <c r="D39" s="63">
        <v>859</v>
      </c>
      <c r="E39" s="59">
        <f t="shared" si="0"/>
        <v>42.95</v>
      </c>
      <c r="F39" s="60" t="s">
        <v>4</v>
      </c>
      <c r="G39" s="60" t="s">
        <v>4</v>
      </c>
      <c r="H39" s="38"/>
    </row>
    <row r="40" spans="1:8" s="36" customFormat="1" ht="25.5" customHeight="1">
      <c r="A40" s="34" t="s">
        <v>74</v>
      </c>
      <c r="B40" s="63">
        <v>4875</v>
      </c>
      <c r="C40" s="63">
        <v>4875</v>
      </c>
      <c r="D40" s="63">
        <v>4875</v>
      </c>
      <c r="E40" s="59">
        <f t="shared" si="0"/>
        <v>100</v>
      </c>
      <c r="F40" s="60" t="s">
        <v>4</v>
      </c>
      <c r="G40" s="60" t="s">
        <v>4</v>
      </c>
      <c r="H40" s="38"/>
    </row>
    <row r="41" spans="1:8" s="36" customFormat="1" ht="15.75" customHeight="1">
      <c r="A41" s="34" t="s">
        <v>75</v>
      </c>
      <c r="B41" s="63">
        <v>500</v>
      </c>
      <c r="C41" s="63">
        <v>500</v>
      </c>
      <c r="D41" s="60" t="s">
        <v>4</v>
      </c>
      <c r="E41" s="60" t="s">
        <v>4</v>
      </c>
      <c r="F41" s="60" t="s">
        <v>4</v>
      </c>
      <c r="G41" s="60" t="s">
        <v>4</v>
      </c>
      <c r="H41" s="38"/>
    </row>
    <row r="42" spans="1:8" s="36" customFormat="1" ht="15.75" customHeight="1">
      <c r="A42" s="34" t="s">
        <v>76</v>
      </c>
      <c r="B42" s="63">
        <v>300</v>
      </c>
      <c r="C42" s="63">
        <v>300</v>
      </c>
      <c r="D42" s="60" t="s">
        <v>4</v>
      </c>
      <c r="E42" s="60" t="s">
        <v>4</v>
      </c>
      <c r="F42" s="60" t="s">
        <v>4</v>
      </c>
      <c r="G42" s="60" t="s">
        <v>4</v>
      </c>
      <c r="H42" s="38"/>
    </row>
    <row r="43" spans="1:8" s="36" customFormat="1" ht="15.75" customHeight="1">
      <c r="A43" s="34" t="s">
        <v>77</v>
      </c>
      <c r="B43" s="63">
        <v>125</v>
      </c>
      <c r="C43" s="63">
        <v>125</v>
      </c>
      <c r="D43" s="60" t="s">
        <v>4</v>
      </c>
      <c r="E43" s="60" t="s">
        <v>4</v>
      </c>
      <c r="F43" s="60" t="s">
        <v>4</v>
      </c>
      <c r="G43" s="60" t="s">
        <v>4</v>
      </c>
      <c r="H43" s="38"/>
    </row>
    <row r="44" spans="1:8" s="36" customFormat="1" ht="15.75" customHeight="1">
      <c r="A44" s="34" t="s">
        <v>127</v>
      </c>
      <c r="B44" s="63" t="s">
        <v>156</v>
      </c>
      <c r="C44" s="63">
        <v>660</v>
      </c>
      <c r="D44" s="60" t="s">
        <v>4</v>
      </c>
      <c r="E44" s="60" t="s">
        <v>4</v>
      </c>
      <c r="F44" s="60" t="s">
        <v>4</v>
      </c>
      <c r="G44" s="60" t="s">
        <v>4</v>
      </c>
      <c r="H44" s="38"/>
    </row>
    <row r="45" spans="1:8" s="36" customFormat="1" ht="15.75" customHeight="1">
      <c r="A45" s="34" t="s">
        <v>128</v>
      </c>
      <c r="B45" s="63" t="s">
        <v>156</v>
      </c>
      <c r="C45" s="63">
        <v>300</v>
      </c>
      <c r="D45" s="60" t="s">
        <v>4</v>
      </c>
      <c r="E45" s="60" t="s">
        <v>4</v>
      </c>
      <c r="F45" s="60" t="s">
        <v>4</v>
      </c>
      <c r="G45" s="60" t="s">
        <v>4</v>
      </c>
      <c r="H45" s="38"/>
    </row>
    <row r="46" spans="1:8" s="36" customFormat="1" ht="30" customHeight="1">
      <c r="A46" s="34" t="s">
        <v>136</v>
      </c>
      <c r="B46" s="63" t="s">
        <v>156</v>
      </c>
      <c r="C46" s="63">
        <v>300</v>
      </c>
      <c r="D46" s="60" t="s">
        <v>4</v>
      </c>
      <c r="E46" s="60" t="s">
        <v>4</v>
      </c>
      <c r="F46" s="60" t="s">
        <v>4</v>
      </c>
      <c r="G46" s="60" t="s">
        <v>4</v>
      </c>
      <c r="H46" s="38"/>
    </row>
    <row r="47" spans="1:8" s="24" customFormat="1" ht="16.5" customHeight="1">
      <c r="A47" s="16" t="s">
        <v>108</v>
      </c>
      <c r="B47" s="53">
        <f>SUM(B23:B46)</f>
        <v>909143</v>
      </c>
      <c r="C47" s="43">
        <f>SUM(C23:C46)</f>
        <v>900954</v>
      </c>
      <c r="D47" s="43">
        <f>SUM(D23:D46)</f>
        <v>871097</v>
      </c>
      <c r="E47" s="50">
        <f t="shared" si="0"/>
        <v>96.68606832313303</v>
      </c>
      <c r="F47" s="43">
        <f>SUM(F23:F46)</f>
        <v>233286</v>
      </c>
      <c r="G47" s="49">
        <f>+F47/C47*100</f>
        <v>25.89321985362183</v>
      </c>
      <c r="H47" s="25"/>
    </row>
    <row r="48" spans="1:8" s="24" customFormat="1" ht="16.5" customHeight="1">
      <c r="A48" s="14" t="s">
        <v>24</v>
      </c>
      <c r="B48" s="58"/>
      <c r="C48" s="54"/>
      <c r="D48" s="58"/>
      <c r="E48" s="59"/>
      <c r="F48" s="58"/>
      <c r="G48" s="61"/>
      <c r="H48" s="4"/>
    </row>
    <row r="49" spans="1:8" s="36" customFormat="1" ht="15" customHeight="1">
      <c r="A49" s="40" t="s">
        <v>124</v>
      </c>
      <c r="B49" s="63">
        <f>150+2000</f>
        <v>2150</v>
      </c>
      <c r="C49" s="63">
        <v>2025</v>
      </c>
      <c r="D49" s="63">
        <v>625</v>
      </c>
      <c r="E49" s="59">
        <f t="shared" si="0"/>
        <v>30.864197530864196</v>
      </c>
      <c r="F49" s="60" t="s">
        <v>4</v>
      </c>
      <c r="G49" s="60" t="s">
        <v>4</v>
      </c>
      <c r="H49" s="38"/>
    </row>
    <row r="50" spans="1:8" s="36" customFormat="1" ht="15" customHeight="1">
      <c r="A50" s="40" t="s">
        <v>129</v>
      </c>
      <c r="B50" s="63"/>
      <c r="C50" s="63">
        <v>200</v>
      </c>
      <c r="D50" s="60" t="s">
        <v>4</v>
      </c>
      <c r="E50" s="60" t="s">
        <v>4</v>
      </c>
      <c r="F50" s="60" t="s">
        <v>4</v>
      </c>
      <c r="G50" s="60" t="s">
        <v>4</v>
      </c>
      <c r="H50" s="38"/>
    </row>
    <row r="51" spans="1:8" s="24" customFormat="1" ht="16.5" customHeight="1">
      <c r="A51" s="16" t="s">
        <v>106</v>
      </c>
      <c r="B51" s="53">
        <f>SUM(B49:B50)</f>
        <v>2150</v>
      </c>
      <c r="C51" s="43">
        <f>SUM(C49:C50)</f>
        <v>2225</v>
      </c>
      <c r="D51" s="43">
        <f>SUM(D49:D50)</f>
        <v>625</v>
      </c>
      <c r="E51" s="50">
        <f t="shared" si="0"/>
        <v>28.08988764044944</v>
      </c>
      <c r="F51" s="51">
        <f>SUM(F49:F50)</f>
        <v>0</v>
      </c>
      <c r="G51" s="49">
        <f>+F51/C51*100</f>
        <v>0</v>
      </c>
      <c r="H51" s="25"/>
    </row>
    <row r="52" spans="1:8" s="24" customFormat="1" ht="16.5" customHeight="1">
      <c r="A52" s="14" t="s">
        <v>25</v>
      </c>
      <c r="B52" s="58"/>
      <c r="C52" s="54"/>
      <c r="D52" s="58"/>
      <c r="E52" s="59"/>
      <c r="F52" s="58"/>
      <c r="G52" s="61"/>
      <c r="H52" s="4"/>
    </row>
    <row r="53" spans="1:8" s="24" customFormat="1" ht="16.5" customHeight="1">
      <c r="A53" s="4" t="s">
        <v>26</v>
      </c>
      <c r="B53" s="58">
        <v>194</v>
      </c>
      <c r="C53" s="54">
        <v>194</v>
      </c>
      <c r="D53" s="58">
        <v>167</v>
      </c>
      <c r="E53" s="59">
        <f t="shared" si="0"/>
        <v>86.08247422680412</v>
      </c>
      <c r="F53" s="58">
        <v>167</v>
      </c>
      <c r="G53" s="61">
        <f>+F53/C53*100</f>
        <v>86.08247422680412</v>
      </c>
      <c r="H53" s="4"/>
    </row>
    <row r="54" spans="1:8" s="24" customFormat="1" ht="16.5" customHeight="1">
      <c r="A54" s="4" t="s">
        <v>27</v>
      </c>
      <c r="B54" s="58">
        <v>185</v>
      </c>
      <c r="C54" s="54">
        <v>185</v>
      </c>
      <c r="D54" s="58">
        <v>185</v>
      </c>
      <c r="E54" s="59">
        <f t="shared" si="0"/>
        <v>100</v>
      </c>
      <c r="F54" s="58">
        <v>185</v>
      </c>
      <c r="G54" s="61">
        <f>+F54/C54*100</f>
        <v>100</v>
      </c>
      <c r="H54" s="4"/>
    </row>
    <row r="55" spans="1:8" s="24" customFormat="1" ht="16.5" customHeight="1">
      <c r="A55" s="4" t="s">
        <v>28</v>
      </c>
      <c r="B55" s="58">
        <v>83</v>
      </c>
      <c r="C55" s="54">
        <v>83</v>
      </c>
      <c r="D55" s="60" t="s">
        <v>4</v>
      </c>
      <c r="E55" s="60" t="s">
        <v>4</v>
      </c>
      <c r="F55" s="60" t="s">
        <v>4</v>
      </c>
      <c r="G55" s="60" t="s">
        <v>4</v>
      </c>
      <c r="H55" s="4"/>
    </row>
    <row r="56" spans="1:8" s="33" customFormat="1" ht="17.25" customHeight="1">
      <c r="A56" s="31" t="s">
        <v>66</v>
      </c>
      <c r="B56" s="62">
        <v>6750</v>
      </c>
      <c r="C56" s="66">
        <v>6750</v>
      </c>
      <c r="D56" s="66">
        <v>6750</v>
      </c>
      <c r="E56" s="59">
        <f t="shared" si="0"/>
        <v>100</v>
      </c>
      <c r="F56" s="62">
        <v>6750</v>
      </c>
      <c r="G56" s="61">
        <f>+F56/C56*100</f>
        <v>100</v>
      </c>
      <c r="H56" s="32"/>
    </row>
    <row r="57" spans="1:8" s="33" customFormat="1" ht="18" customHeight="1">
      <c r="A57" s="41" t="s">
        <v>158</v>
      </c>
      <c r="B57" s="62">
        <v>2000</v>
      </c>
      <c r="C57" s="66">
        <v>2000</v>
      </c>
      <c r="D57" s="66">
        <v>2000</v>
      </c>
      <c r="E57" s="59">
        <f t="shared" si="0"/>
        <v>100</v>
      </c>
      <c r="F57" s="62">
        <v>2000</v>
      </c>
      <c r="G57" s="61">
        <f>+F57/C57*100</f>
        <v>100</v>
      </c>
      <c r="H57" s="32"/>
    </row>
    <row r="58" spans="1:8" s="36" customFormat="1" ht="17.25" customHeight="1" collapsed="1">
      <c r="A58" s="40" t="s">
        <v>78</v>
      </c>
      <c r="B58" s="63">
        <v>2000</v>
      </c>
      <c r="C58" s="63">
        <v>2000</v>
      </c>
      <c r="D58" s="60" t="s">
        <v>4</v>
      </c>
      <c r="E58" s="60" t="s">
        <v>4</v>
      </c>
      <c r="F58" s="60" t="s">
        <v>4</v>
      </c>
      <c r="G58" s="60" t="s">
        <v>4</v>
      </c>
      <c r="H58" s="38"/>
    </row>
    <row r="59" spans="1:8" s="36" customFormat="1" ht="17.25" customHeight="1">
      <c r="A59" s="40" t="s">
        <v>79</v>
      </c>
      <c r="B59" s="63">
        <v>500</v>
      </c>
      <c r="C59" s="63">
        <v>500</v>
      </c>
      <c r="D59" s="60" t="s">
        <v>4</v>
      </c>
      <c r="E59" s="60" t="s">
        <v>4</v>
      </c>
      <c r="F59" s="60" t="s">
        <v>4</v>
      </c>
      <c r="G59" s="60" t="s">
        <v>4</v>
      </c>
      <c r="H59" s="38"/>
    </row>
    <row r="60" spans="1:8" s="36" customFormat="1" ht="17.25" customHeight="1">
      <c r="A60" s="40" t="s">
        <v>80</v>
      </c>
      <c r="B60" s="63">
        <v>1800</v>
      </c>
      <c r="C60" s="63">
        <v>1800</v>
      </c>
      <c r="D60" s="60" t="s">
        <v>4</v>
      </c>
      <c r="E60" s="60" t="s">
        <v>4</v>
      </c>
      <c r="F60" s="60" t="s">
        <v>4</v>
      </c>
      <c r="G60" s="60" t="s">
        <v>4</v>
      </c>
      <c r="H60" s="38"/>
    </row>
    <row r="61" spans="1:8" s="36" customFormat="1" ht="17.25" customHeight="1">
      <c r="A61" s="40" t="s">
        <v>81</v>
      </c>
      <c r="B61" s="63">
        <v>4000</v>
      </c>
      <c r="C61" s="63">
        <v>4000</v>
      </c>
      <c r="D61" s="60" t="s">
        <v>4</v>
      </c>
      <c r="E61" s="60" t="s">
        <v>4</v>
      </c>
      <c r="F61" s="60" t="s">
        <v>4</v>
      </c>
      <c r="G61" s="60" t="s">
        <v>4</v>
      </c>
      <c r="H61" s="38"/>
    </row>
    <row r="62" spans="1:8" s="36" customFormat="1" ht="17.25" customHeight="1">
      <c r="A62" s="40" t="s">
        <v>82</v>
      </c>
      <c r="B62" s="63">
        <v>1000</v>
      </c>
      <c r="C62" s="63">
        <v>1000</v>
      </c>
      <c r="D62" s="60" t="s">
        <v>4</v>
      </c>
      <c r="E62" s="60" t="s">
        <v>4</v>
      </c>
      <c r="F62" s="60" t="s">
        <v>4</v>
      </c>
      <c r="G62" s="60" t="s">
        <v>4</v>
      </c>
      <c r="H62" s="38"/>
    </row>
    <row r="63" spans="1:8" s="36" customFormat="1" ht="17.25" customHeight="1">
      <c r="A63" s="40" t="s">
        <v>120</v>
      </c>
      <c r="B63" s="63">
        <v>800</v>
      </c>
      <c r="C63" s="63">
        <v>800</v>
      </c>
      <c r="D63" s="60" t="s">
        <v>4</v>
      </c>
      <c r="E63" s="60" t="s">
        <v>4</v>
      </c>
      <c r="F63" s="60" t="s">
        <v>4</v>
      </c>
      <c r="G63" s="60" t="s">
        <v>4</v>
      </c>
      <c r="H63" s="38"/>
    </row>
    <row r="64" spans="1:8" s="36" customFormat="1" ht="17.25" customHeight="1">
      <c r="A64" s="40" t="s">
        <v>83</v>
      </c>
      <c r="B64" s="63">
        <v>800</v>
      </c>
      <c r="C64" s="63">
        <v>800</v>
      </c>
      <c r="D64" s="60" t="s">
        <v>4</v>
      </c>
      <c r="E64" s="60" t="s">
        <v>4</v>
      </c>
      <c r="F64" s="60" t="s">
        <v>4</v>
      </c>
      <c r="G64" s="60" t="s">
        <v>4</v>
      </c>
      <c r="H64" s="38"/>
    </row>
    <row r="65" spans="1:8" s="36" customFormat="1" ht="29.25" customHeight="1">
      <c r="A65" s="1" t="s">
        <v>131</v>
      </c>
      <c r="B65" s="77">
        <v>0</v>
      </c>
      <c r="C65" s="63">
        <v>20100</v>
      </c>
      <c r="D65" s="60" t="s">
        <v>4</v>
      </c>
      <c r="E65" s="60" t="s">
        <v>4</v>
      </c>
      <c r="F65" s="60" t="s">
        <v>4</v>
      </c>
      <c r="G65" s="60" t="s">
        <v>4</v>
      </c>
      <c r="H65" s="38"/>
    </row>
    <row r="66" spans="1:8" s="36" customFormat="1" ht="17.25" customHeight="1">
      <c r="A66" s="44" t="s">
        <v>141</v>
      </c>
      <c r="B66" s="77">
        <v>0</v>
      </c>
      <c r="C66" s="63">
        <v>90</v>
      </c>
      <c r="D66" s="63">
        <v>90</v>
      </c>
      <c r="E66" s="59">
        <f t="shared" si="0"/>
        <v>100</v>
      </c>
      <c r="F66" s="63">
        <v>90</v>
      </c>
      <c r="G66" s="61">
        <f>+F66/C66*100</f>
        <v>100</v>
      </c>
      <c r="H66" s="38"/>
    </row>
    <row r="67" spans="1:8" ht="17.25" customHeight="1">
      <c r="A67" s="16" t="s">
        <v>105</v>
      </c>
      <c r="B67" s="53">
        <f>SUM(B53:B66)</f>
        <v>20112</v>
      </c>
      <c r="C67" s="43">
        <f>SUM(C53:C66)</f>
        <v>40302</v>
      </c>
      <c r="D67" s="43">
        <f>SUM(D53:D66)</f>
        <v>9192</v>
      </c>
      <c r="E67" s="50">
        <f t="shared" si="0"/>
        <v>22.807801101682298</v>
      </c>
      <c r="F67" s="43">
        <f>SUM(F53:F66)</f>
        <v>9192</v>
      </c>
      <c r="G67" s="49">
        <f>+F67/C67*100</f>
        <v>22.807801101682298</v>
      </c>
      <c r="H67" s="26"/>
    </row>
    <row r="68" spans="1:8" s="24" customFormat="1" ht="16.5" customHeight="1">
      <c r="A68" s="14" t="s">
        <v>29</v>
      </c>
      <c r="B68" s="58"/>
      <c r="C68" s="54"/>
      <c r="D68" s="58"/>
      <c r="E68" s="59"/>
      <c r="F68" s="58"/>
      <c r="G68" s="61"/>
      <c r="H68" s="4"/>
    </row>
    <row r="69" spans="1:8" s="24" customFormat="1" ht="16.5" customHeight="1">
      <c r="A69" s="17" t="s">
        <v>30</v>
      </c>
      <c r="B69" s="58">
        <v>11351</v>
      </c>
      <c r="C69" s="54">
        <v>11351</v>
      </c>
      <c r="D69" s="58">
        <v>11351</v>
      </c>
      <c r="E69" s="59">
        <f aca="true" t="shared" si="2" ref="E69:E135">+D69/C69*100</f>
        <v>100</v>
      </c>
      <c r="F69" s="58">
        <v>11350</v>
      </c>
      <c r="G69" s="61">
        <f>+F69/C69*100</f>
        <v>99.99119020350629</v>
      </c>
      <c r="H69" s="4"/>
    </row>
    <row r="70" spans="1:8" s="24" customFormat="1" ht="16.5" customHeight="1">
      <c r="A70" s="4" t="s">
        <v>31</v>
      </c>
      <c r="B70" s="58">
        <v>1193</v>
      </c>
      <c r="C70" s="54">
        <v>1193</v>
      </c>
      <c r="D70" s="58">
        <v>1103</v>
      </c>
      <c r="E70" s="59">
        <f t="shared" si="2"/>
        <v>92.45599329421627</v>
      </c>
      <c r="F70" s="60" t="s">
        <v>4</v>
      </c>
      <c r="G70" s="60" t="s">
        <v>4</v>
      </c>
      <c r="H70" s="4"/>
    </row>
    <row r="71" spans="1:8" s="39" customFormat="1" ht="25.5" customHeight="1">
      <c r="A71" s="32" t="s">
        <v>63</v>
      </c>
      <c r="B71" s="62">
        <v>1365124</v>
      </c>
      <c r="C71" s="66">
        <v>1381124</v>
      </c>
      <c r="D71" s="62">
        <f>1244272+113+98+62+136+139+8105+26950+6050+4193+50+45191+1075+1192+32335</f>
        <v>1369961</v>
      </c>
      <c r="E71" s="59">
        <f t="shared" si="2"/>
        <v>99.19174527413904</v>
      </c>
      <c r="F71" s="62">
        <v>837382</v>
      </c>
      <c r="G71" s="61">
        <f>+F71/C71*100</f>
        <v>60.630471992377224</v>
      </c>
      <c r="H71" s="52"/>
    </row>
    <row r="72" spans="1:8" s="39" customFormat="1" ht="22.5" customHeight="1">
      <c r="A72" s="32" t="s">
        <v>64</v>
      </c>
      <c r="B72" s="62">
        <f>45809+977123</f>
        <v>1022932</v>
      </c>
      <c r="C72" s="66">
        <f>45809+977123</f>
        <v>1022932</v>
      </c>
      <c r="D72" s="62">
        <v>483681</v>
      </c>
      <c r="E72" s="59">
        <f t="shared" si="2"/>
        <v>47.283788169692606</v>
      </c>
      <c r="F72" s="62">
        <v>4418</v>
      </c>
      <c r="G72" s="61">
        <f>+F72/C72*100</f>
        <v>0.4318957662874952</v>
      </c>
      <c r="H72" s="32"/>
    </row>
    <row r="73" spans="1:8" s="36" customFormat="1" ht="24.75" customHeight="1">
      <c r="A73" s="38" t="s">
        <v>150</v>
      </c>
      <c r="B73" s="63">
        <v>2500</v>
      </c>
      <c r="C73" s="63">
        <v>2500</v>
      </c>
      <c r="D73" s="63">
        <v>3488</v>
      </c>
      <c r="E73" s="59">
        <f t="shared" si="2"/>
        <v>139.52</v>
      </c>
      <c r="F73" s="60" t="s">
        <v>4</v>
      </c>
      <c r="G73" s="60" t="s">
        <v>4</v>
      </c>
      <c r="H73" s="38" t="s">
        <v>149</v>
      </c>
    </row>
    <row r="74" spans="1:8" s="36" customFormat="1" ht="26.25" customHeight="1">
      <c r="A74" s="38" t="s">
        <v>84</v>
      </c>
      <c r="B74" s="63">
        <v>240</v>
      </c>
      <c r="C74" s="63">
        <v>240</v>
      </c>
      <c r="D74" s="63">
        <v>240</v>
      </c>
      <c r="E74" s="59">
        <f t="shared" si="2"/>
        <v>100</v>
      </c>
      <c r="F74" s="63">
        <v>240</v>
      </c>
      <c r="G74" s="61">
        <f>+F74/C74*100</f>
        <v>100</v>
      </c>
      <c r="H74" s="38"/>
    </row>
    <row r="75" spans="1:8" s="36" customFormat="1" ht="17.25" customHeight="1">
      <c r="A75" s="34" t="s">
        <v>132</v>
      </c>
      <c r="B75" s="77">
        <v>0</v>
      </c>
      <c r="C75" s="63">
        <v>8150</v>
      </c>
      <c r="D75" s="63">
        <v>4839</v>
      </c>
      <c r="E75" s="59">
        <f t="shared" si="2"/>
        <v>59.374233128834355</v>
      </c>
      <c r="F75" s="60" t="s">
        <v>4</v>
      </c>
      <c r="G75" s="60" t="s">
        <v>4</v>
      </c>
      <c r="H75" s="38"/>
    </row>
    <row r="76" spans="1:8" s="24" customFormat="1" ht="16.5" customHeight="1">
      <c r="A76" s="16" t="s">
        <v>104</v>
      </c>
      <c r="B76" s="53">
        <f>SUM(B69:B75)</f>
        <v>2403340</v>
      </c>
      <c r="C76" s="43">
        <f>SUM(C69:C75)</f>
        <v>2427490</v>
      </c>
      <c r="D76" s="43">
        <f>SUM(D69:D75)</f>
        <v>1874663</v>
      </c>
      <c r="E76" s="50">
        <f t="shared" si="2"/>
        <v>77.2263943414803</v>
      </c>
      <c r="F76" s="43">
        <f>SUM(F69:F75)</f>
        <v>853390</v>
      </c>
      <c r="G76" s="49">
        <f>+F76/C76*100</f>
        <v>35.155242658054206</v>
      </c>
      <c r="H76" s="25"/>
    </row>
    <row r="77" spans="1:8" ht="18.75" customHeight="1" collapsed="1">
      <c r="A77" s="14" t="s">
        <v>85</v>
      </c>
      <c r="B77" s="58"/>
      <c r="C77" s="58"/>
      <c r="D77" s="58"/>
      <c r="E77" s="59"/>
      <c r="F77" s="58"/>
      <c r="G77" s="61"/>
      <c r="H77" s="3"/>
    </row>
    <row r="78" spans="1:8" s="36" customFormat="1" ht="26.25" customHeight="1">
      <c r="A78" s="38" t="s">
        <v>86</v>
      </c>
      <c r="B78" s="63">
        <v>700</v>
      </c>
      <c r="C78" s="63">
        <v>700</v>
      </c>
      <c r="D78" s="63">
        <v>500</v>
      </c>
      <c r="E78" s="59">
        <f t="shared" si="2"/>
        <v>71.42857142857143</v>
      </c>
      <c r="F78" s="60" t="s">
        <v>4</v>
      </c>
      <c r="G78" s="60" t="s">
        <v>4</v>
      </c>
      <c r="H78" s="38"/>
    </row>
    <row r="79" spans="1:8" s="36" customFormat="1" ht="26.25" customHeight="1">
      <c r="A79" s="38" t="s">
        <v>87</v>
      </c>
      <c r="B79" s="63">
        <v>1000</v>
      </c>
      <c r="C79" s="63">
        <v>1000</v>
      </c>
      <c r="D79" s="60" t="s">
        <v>4</v>
      </c>
      <c r="E79" s="60" t="s">
        <v>4</v>
      </c>
      <c r="F79" s="60" t="s">
        <v>4</v>
      </c>
      <c r="G79" s="60" t="s">
        <v>4</v>
      </c>
      <c r="H79" s="38"/>
    </row>
    <row r="80" spans="1:8" s="24" customFormat="1" ht="16.5" customHeight="1">
      <c r="A80" s="16" t="s">
        <v>110</v>
      </c>
      <c r="B80" s="53">
        <f>SUM(B78:B79)</f>
        <v>1700</v>
      </c>
      <c r="C80" s="43">
        <f>SUM(C78:C79)</f>
        <v>1700</v>
      </c>
      <c r="D80" s="43">
        <f>SUM(D78:D79)</f>
        <v>500</v>
      </c>
      <c r="E80" s="50">
        <f t="shared" si="2"/>
        <v>29.411764705882355</v>
      </c>
      <c r="F80" s="51">
        <f>SUM(F78:F79)</f>
        <v>0</v>
      </c>
      <c r="G80" s="49">
        <f>+F80/C80*100</f>
        <v>0</v>
      </c>
      <c r="H80" s="25"/>
    </row>
    <row r="81" spans="1:8" s="24" customFormat="1" ht="16.5" customHeight="1">
      <c r="A81" s="14" t="s">
        <v>32</v>
      </c>
      <c r="B81" s="58"/>
      <c r="C81" s="54"/>
      <c r="D81" s="58"/>
      <c r="E81" s="59"/>
      <c r="F81" s="58"/>
      <c r="G81" s="61"/>
      <c r="H81" s="4"/>
    </row>
    <row r="82" spans="1:8" s="24" customFormat="1" ht="16.5" customHeight="1">
      <c r="A82" s="4" t="s">
        <v>33</v>
      </c>
      <c r="B82" s="58">
        <v>32532</v>
      </c>
      <c r="C82" s="54">
        <v>32532</v>
      </c>
      <c r="D82" s="58">
        <f>+C82-213</f>
        <v>32319</v>
      </c>
      <c r="E82" s="59">
        <f t="shared" si="2"/>
        <v>99.34526005164146</v>
      </c>
      <c r="F82" s="58">
        <f>34021-454-459-918</f>
        <v>32190</v>
      </c>
      <c r="G82" s="61">
        <f>+F82/C82*100</f>
        <v>98.94872740686094</v>
      </c>
      <c r="H82" s="4"/>
    </row>
    <row r="83" spans="1:8" s="24" customFormat="1" ht="16.5" customHeight="1">
      <c r="A83" s="4" t="s">
        <v>34</v>
      </c>
      <c r="B83" s="58">
        <v>179647</v>
      </c>
      <c r="C83" s="54">
        <v>179647</v>
      </c>
      <c r="D83" s="58">
        <f>+C83+4243</f>
        <v>183890</v>
      </c>
      <c r="E83" s="59">
        <f t="shared" si="2"/>
        <v>102.36185408050231</v>
      </c>
      <c r="F83" s="58">
        <f>40739+454+459+918</f>
        <v>42570</v>
      </c>
      <c r="G83" s="61">
        <f>+F83/C83*100</f>
        <v>23.69647141338291</v>
      </c>
      <c r="H83" s="40" t="s">
        <v>148</v>
      </c>
    </row>
    <row r="84" spans="1:8" s="33" customFormat="1" ht="17.25" customHeight="1">
      <c r="A84" s="31" t="s">
        <v>126</v>
      </c>
      <c r="B84" s="62">
        <v>52500</v>
      </c>
      <c r="C84" s="62">
        <v>196875</v>
      </c>
      <c r="D84" s="62">
        <f>2747+81654</f>
        <v>84401</v>
      </c>
      <c r="E84" s="59">
        <f t="shared" si="2"/>
        <v>42.8703492063492</v>
      </c>
      <c r="F84" s="60" t="s">
        <v>4</v>
      </c>
      <c r="G84" s="60" t="s">
        <v>4</v>
      </c>
      <c r="H84" s="32"/>
    </row>
    <row r="85" spans="1:8" s="24" customFormat="1" ht="18" customHeight="1">
      <c r="A85" s="4" t="s">
        <v>35</v>
      </c>
      <c r="B85" s="58">
        <v>2000</v>
      </c>
      <c r="C85" s="54">
        <v>2000</v>
      </c>
      <c r="D85" s="58">
        <f>1875+115</f>
        <v>1990</v>
      </c>
      <c r="E85" s="59">
        <f t="shared" si="2"/>
        <v>99.5</v>
      </c>
      <c r="F85" s="58">
        <v>1125</v>
      </c>
      <c r="G85" s="61">
        <f>+F85/C85*100</f>
        <v>56.25</v>
      </c>
      <c r="H85" s="4"/>
    </row>
    <row r="86" spans="1:8" s="24" customFormat="1" ht="16.5" customHeight="1">
      <c r="A86" s="4" t="s">
        <v>36</v>
      </c>
      <c r="B86" s="58">
        <v>10000</v>
      </c>
      <c r="C86" s="54">
        <v>10000</v>
      </c>
      <c r="D86" s="58">
        <v>377</v>
      </c>
      <c r="E86" s="59">
        <f t="shared" si="2"/>
        <v>3.7699999999999996</v>
      </c>
      <c r="F86" s="60" t="s">
        <v>4</v>
      </c>
      <c r="G86" s="60" t="s">
        <v>4</v>
      </c>
      <c r="H86" s="4"/>
    </row>
    <row r="87" spans="1:8" s="24" customFormat="1" ht="16.5" customHeight="1">
      <c r="A87" s="4" t="s">
        <v>37</v>
      </c>
      <c r="B87" s="58">
        <v>1275</v>
      </c>
      <c r="C87" s="54">
        <v>1275</v>
      </c>
      <c r="D87" s="58">
        <v>45</v>
      </c>
      <c r="E87" s="59">
        <f t="shared" si="2"/>
        <v>3.5294117647058822</v>
      </c>
      <c r="F87" s="58">
        <v>45</v>
      </c>
      <c r="G87" s="61">
        <f>+F87/C87*100</f>
        <v>3.5294117647058822</v>
      </c>
      <c r="H87" s="4"/>
    </row>
    <row r="88" spans="1:8" s="24" customFormat="1" ht="16.5" customHeight="1">
      <c r="A88" s="4" t="s">
        <v>162</v>
      </c>
      <c r="B88" s="58">
        <v>59436</v>
      </c>
      <c r="C88" s="54">
        <v>55987</v>
      </c>
      <c r="D88" s="58">
        <v>55987</v>
      </c>
      <c r="E88" s="59">
        <f t="shared" si="2"/>
        <v>100</v>
      </c>
      <c r="F88" s="58"/>
      <c r="G88" s="61">
        <f>+F88/C88*100</f>
        <v>0</v>
      </c>
      <c r="H88" s="4"/>
    </row>
    <row r="89" spans="1:8" s="24" customFormat="1" ht="30.75" customHeight="1">
      <c r="A89" s="4" t="s">
        <v>38</v>
      </c>
      <c r="B89" s="58">
        <v>9051</v>
      </c>
      <c r="C89" s="54">
        <v>9051</v>
      </c>
      <c r="D89" s="58">
        <v>6432</v>
      </c>
      <c r="E89" s="59">
        <f t="shared" si="2"/>
        <v>71.06397083195228</v>
      </c>
      <c r="F89" s="58">
        <v>6432</v>
      </c>
      <c r="G89" s="61">
        <f>+F89/C89*100</f>
        <v>71.06397083195228</v>
      </c>
      <c r="H89" s="3"/>
    </row>
    <row r="90" spans="1:8" s="24" customFormat="1" ht="16.5" customHeight="1">
      <c r="A90" s="4" t="s">
        <v>39</v>
      </c>
      <c r="B90" s="58">
        <v>2355</v>
      </c>
      <c r="C90" s="54">
        <v>2355</v>
      </c>
      <c r="D90" s="58">
        <v>2355</v>
      </c>
      <c r="E90" s="59">
        <f t="shared" si="2"/>
        <v>100</v>
      </c>
      <c r="F90" s="58">
        <v>911</v>
      </c>
      <c r="G90" s="61">
        <f>+F90/C90*100</f>
        <v>38.683651804670916</v>
      </c>
      <c r="H90" s="4"/>
    </row>
    <row r="91" spans="1:8" s="24" customFormat="1" ht="16.5" customHeight="1">
      <c r="A91" s="4" t="s">
        <v>40</v>
      </c>
      <c r="B91" s="58">
        <v>28000</v>
      </c>
      <c r="C91" s="54">
        <v>28000</v>
      </c>
      <c r="D91" s="60" t="s">
        <v>4</v>
      </c>
      <c r="E91" s="60" t="s">
        <v>4</v>
      </c>
      <c r="F91" s="60" t="s">
        <v>4</v>
      </c>
      <c r="G91" s="60" t="s">
        <v>4</v>
      </c>
      <c r="H91" s="4"/>
    </row>
    <row r="92" spans="1:8" s="36" customFormat="1" ht="18.75" customHeight="1">
      <c r="A92" s="40" t="s">
        <v>133</v>
      </c>
      <c r="B92" s="63">
        <v>3000</v>
      </c>
      <c r="C92" s="63">
        <v>3000</v>
      </c>
      <c r="D92" s="60" t="s">
        <v>4</v>
      </c>
      <c r="E92" s="60" t="s">
        <v>4</v>
      </c>
      <c r="F92" s="60" t="s">
        <v>4</v>
      </c>
      <c r="G92" s="60" t="s">
        <v>4</v>
      </c>
      <c r="H92" s="38"/>
    </row>
    <row r="93" spans="1:8" s="24" customFormat="1" ht="16.5" customHeight="1">
      <c r="A93" s="16" t="s">
        <v>109</v>
      </c>
      <c r="B93" s="53">
        <f>SUM(B82:B92)</f>
        <v>379796</v>
      </c>
      <c r="C93" s="43">
        <f>SUM(C82:C92)</f>
        <v>520722</v>
      </c>
      <c r="D93" s="43">
        <f>SUM(D82:D92)</f>
        <v>367796</v>
      </c>
      <c r="E93" s="50">
        <f t="shared" si="2"/>
        <v>70.63193028141696</v>
      </c>
      <c r="F93" s="43">
        <f>SUM(F82:F92)</f>
        <v>83273</v>
      </c>
      <c r="G93" s="49">
        <f>+F93/C93*100</f>
        <v>15.99183441452445</v>
      </c>
      <c r="H93" s="25"/>
    </row>
    <row r="94" spans="1:8" s="24" customFormat="1" ht="17.25" customHeight="1">
      <c r="A94" s="14" t="s">
        <v>41</v>
      </c>
      <c r="B94" s="58"/>
      <c r="C94" s="54"/>
      <c r="D94" s="58"/>
      <c r="E94" s="59"/>
      <c r="F94" s="58"/>
      <c r="G94" s="61"/>
      <c r="H94" s="4"/>
    </row>
    <row r="95" spans="1:8" s="24" customFormat="1" ht="17.25" customHeight="1">
      <c r="A95" s="4" t="s">
        <v>122</v>
      </c>
      <c r="B95" s="58">
        <f>1641+12255</f>
        <v>13896</v>
      </c>
      <c r="C95" s="54">
        <f>1641+12255</f>
        <v>13896</v>
      </c>
      <c r="D95" s="58">
        <f>754+10783+55</f>
        <v>11592</v>
      </c>
      <c r="E95" s="59">
        <f t="shared" si="2"/>
        <v>83.41968911917098</v>
      </c>
      <c r="F95" s="58">
        <f>14126-F96</f>
        <v>11536</v>
      </c>
      <c r="G95" s="61">
        <f>+F95/C95*100</f>
        <v>83.01669545192861</v>
      </c>
      <c r="H95" s="4"/>
    </row>
    <row r="96" spans="1:8" s="36" customFormat="1" ht="17.25" customHeight="1">
      <c r="A96" s="40" t="s">
        <v>121</v>
      </c>
      <c r="B96" s="63">
        <v>7200</v>
      </c>
      <c r="C96" s="63">
        <v>7200</v>
      </c>
      <c r="D96" s="63">
        <f>580+365+38+222+196+1607</f>
        <v>3008</v>
      </c>
      <c r="E96" s="59">
        <f t="shared" si="2"/>
        <v>41.77777777777778</v>
      </c>
      <c r="F96" s="63">
        <f>580+365+38+1607</f>
        <v>2590</v>
      </c>
      <c r="G96" s="61">
        <f>+F96/C96*100</f>
        <v>35.97222222222222</v>
      </c>
      <c r="H96" s="38"/>
    </row>
    <row r="97" spans="1:8" s="24" customFormat="1" ht="17.25" customHeight="1">
      <c r="A97" s="4" t="s">
        <v>42</v>
      </c>
      <c r="B97" s="58">
        <v>9000</v>
      </c>
      <c r="C97" s="54">
        <v>9000</v>
      </c>
      <c r="D97" s="58">
        <v>688</v>
      </c>
      <c r="E97" s="59">
        <f t="shared" si="2"/>
        <v>7.644444444444444</v>
      </c>
      <c r="F97" s="58">
        <v>688</v>
      </c>
      <c r="G97" s="61">
        <f>+F97/C97*100</f>
        <v>7.644444444444444</v>
      </c>
      <c r="H97" s="4"/>
    </row>
    <row r="98" spans="1:8" s="33" customFormat="1" ht="31.5" customHeight="1" collapsed="1">
      <c r="A98" s="31" t="s">
        <v>68</v>
      </c>
      <c r="B98" s="62">
        <f>13644+20000</f>
        <v>33644</v>
      </c>
      <c r="C98" s="62">
        <v>51250</v>
      </c>
      <c r="D98" s="60" t="s">
        <v>4</v>
      </c>
      <c r="E98" s="60" t="s">
        <v>4</v>
      </c>
      <c r="F98" s="60" t="s">
        <v>4</v>
      </c>
      <c r="G98" s="60" t="s">
        <v>4</v>
      </c>
      <c r="H98" s="41"/>
    </row>
    <row r="99" spans="1:8" s="33" customFormat="1" ht="17.25" customHeight="1" collapsed="1">
      <c r="A99" s="31" t="s">
        <v>125</v>
      </c>
      <c r="B99" s="62">
        <v>20000</v>
      </c>
      <c r="C99" s="62">
        <v>20000</v>
      </c>
      <c r="D99" s="62">
        <v>20000</v>
      </c>
      <c r="E99" s="59">
        <f t="shared" si="2"/>
        <v>100</v>
      </c>
      <c r="F99" s="62">
        <v>20000</v>
      </c>
      <c r="G99" s="61">
        <f>+F99/C99*100</f>
        <v>100</v>
      </c>
      <c r="H99" s="32"/>
    </row>
    <row r="100" spans="1:8" s="36" customFormat="1" ht="17.25" customHeight="1">
      <c r="A100" s="40" t="s">
        <v>142</v>
      </c>
      <c r="B100" s="63">
        <v>1220</v>
      </c>
      <c r="C100" s="63">
        <v>1220</v>
      </c>
      <c r="D100" s="60" t="s">
        <v>4</v>
      </c>
      <c r="E100" s="60" t="s">
        <v>4</v>
      </c>
      <c r="F100" s="60" t="s">
        <v>4</v>
      </c>
      <c r="G100" s="60" t="s">
        <v>4</v>
      </c>
      <c r="H100" s="38"/>
    </row>
    <row r="101" spans="1:8" s="36" customFormat="1" ht="20.25" customHeight="1">
      <c r="A101" s="1" t="s">
        <v>163</v>
      </c>
      <c r="B101" s="63"/>
      <c r="C101" s="63">
        <v>7188</v>
      </c>
      <c r="D101" s="63">
        <v>7186</v>
      </c>
      <c r="E101" s="59">
        <f>+D101/C101*100</f>
        <v>99.97217584863661</v>
      </c>
      <c r="F101" s="60" t="s">
        <v>4</v>
      </c>
      <c r="G101" s="60" t="s">
        <v>4</v>
      </c>
      <c r="H101" s="38"/>
    </row>
    <row r="102" spans="1:8" s="33" customFormat="1" ht="28.5" customHeight="1">
      <c r="A102" s="2" t="s">
        <v>147</v>
      </c>
      <c r="B102" s="62" t="s">
        <v>156</v>
      </c>
      <c r="C102" s="67" t="s">
        <v>156</v>
      </c>
      <c r="D102" s="68">
        <v>3826</v>
      </c>
      <c r="E102" s="60" t="s">
        <v>4</v>
      </c>
      <c r="F102" s="62">
        <v>3826</v>
      </c>
      <c r="G102" s="60" t="s">
        <v>4</v>
      </c>
      <c r="H102" s="32" t="s">
        <v>146</v>
      </c>
    </row>
    <row r="103" spans="1:8" s="33" customFormat="1" ht="17.25" customHeight="1">
      <c r="A103" s="2" t="s">
        <v>164</v>
      </c>
      <c r="B103" s="62" t="s">
        <v>156</v>
      </c>
      <c r="C103" s="67" t="s">
        <v>156</v>
      </c>
      <c r="D103" s="68">
        <f>1801+2550</f>
        <v>4351</v>
      </c>
      <c r="E103" s="60" t="s">
        <v>4</v>
      </c>
      <c r="F103" s="62">
        <f>1801+1748+329+473</f>
        <v>4351</v>
      </c>
      <c r="G103" s="60" t="s">
        <v>4</v>
      </c>
      <c r="H103" s="32" t="s">
        <v>146</v>
      </c>
    </row>
    <row r="104" spans="1:8" s="33" customFormat="1" ht="17.25" customHeight="1">
      <c r="A104" s="2" t="s">
        <v>165</v>
      </c>
      <c r="B104" s="62" t="s">
        <v>156</v>
      </c>
      <c r="C104" s="67" t="s">
        <v>156</v>
      </c>
      <c r="D104" s="63">
        <v>350</v>
      </c>
      <c r="E104" s="60" t="s">
        <v>4</v>
      </c>
      <c r="F104" s="60" t="s">
        <v>4</v>
      </c>
      <c r="G104" s="60" t="s">
        <v>4</v>
      </c>
      <c r="H104" s="32" t="s">
        <v>146</v>
      </c>
    </row>
    <row r="105" spans="1:8" s="36" customFormat="1" ht="17.25" customHeight="1">
      <c r="A105" s="2" t="s">
        <v>166</v>
      </c>
      <c r="B105" s="63" t="s">
        <v>156</v>
      </c>
      <c r="C105" s="64" t="s">
        <v>156</v>
      </c>
      <c r="D105" s="69">
        <f>766+2216</f>
        <v>2982</v>
      </c>
      <c r="E105" s="60" t="s">
        <v>4</v>
      </c>
      <c r="F105" s="60" t="s">
        <v>4</v>
      </c>
      <c r="G105" s="60" t="s">
        <v>4</v>
      </c>
      <c r="H105" s="32" t="s">
        <v>146</v>
      </c>
    </row>
    <row r="106" spans="1:8" s="36" customFormat="1" ht="26.25" customHeight="1">
      <c r="A106" s="2" t="s">
        <v>167</v>
      </c>
      <c r="B106" s="63" t="s">
        <v>156</v>
      </c>
      <c r="C106" s="64" t="s">
        <v>156</v>
      </c>
      <c r="D106" s="69">
        <f>944+236</f>
        <v>1180</v>
      </c>
      <c r="E106" s="60" t="s">
        <v>4</v>
      </c>
      <c r="F106" s="60" t="s">
        <v>4</v>
      </c>
      <c r="G106" s="60" t="s">
        <v>4</v>
      </c>
      <c r="H106" s="32" t="s">
        <v>146</v>
      </c>
    </row>
    <row r="107" spans="1:8" s="24" customFormat="1" ht="17.25" customHeight="1">
      <c r="A107" s="16" t="s">
        <v>111</v>
      </c>
      <c r="B107" s="53">
        <f>SUM(B95:B106)</f>
        <v>84960</v>
      </c>
      <c r="C107" s="43">
        <f>SUM(C95:C106)</f>
        <v>109754</v>
      </c>
      <c r="D107" s="43">
        <f>SUM(D95:D106)</f>
        <v>55163</v>
      </c>
      <c r="E107" s="50">
        <f t="shared" si="2"/>
        <v>50.26058275780382</v>
      </c>
      <c r="F107" s="43">
        <f>SUM(F95:F106)</f>
        <v>42991</v>
      </c>
      <c r="G107" s="49">
        <f>+F107/C107*100</f>
        <v>39.17032636623723</v>
      </c>
      <c r="H107" s="25"/>
    </row>
    <row r="108" spans="1:8" s="24" customFormat="1" ht="25.5" customHeight="1">
      <c r="A108" s="14" t="s">
        <v>43</v>
      </c>
      <c r="B108" s="58"/>
      <c r="C108" s="54"/>
      <c r="D108" s="58"/>
      <c r="E108" s="59"/>
      <c r="F108" s="58"/>
      <c r="G108" s="61"/>
      <c r="H108" s="4"/>
    </row>
    <row r="109" spans="1:8" s="24" customFormat="1" ht="16.5" customHeight="1">
      <c r="A109" s="4" t="s">
        <v>44</v>
      </c>
      <c r="B109" s="58">
        <f>39230+125</f>
        <v>39355</v>
      </c>
      <c r="C109" s="54">
        <f>39230+125</f>
        <v>39355</v>
      </c>
      <c r="D109" s="58">
        <v>14412</v>
      </c>
      <c r="E109" s="59">
        <f t="shared" si="2"/>
        <v>36.620505653665354</v>
      </c>
      <c r="F109" s="58">
        <v>14412</v>
      </c>
      <c r="G109" s="61">
        <f>+F109/C109*100</f>
        <v>36.620505653665354</v>
      </c>
      <c r="H109" s="3"/>
    </row>
    <row r="110" spans="1:8" s="24" customFormat="1" ht="18" customHeight="1">
      <c r="A110" s="4" t="s">
        <v>45</v>
      </c>
      <c r="B110" s="58">
        <v>2398</v>
      </c>
      <c r="C110" s="54">
        <v>2398</v>
      </c>
      <c r="D110" s="58">
        <f>406+1022</f>
        <v>1428</v>
      </c>
      <c r="E110" s="59">
        <f t="shared" si="2"/>
        <v>59.549624687239366</v>
      </c>
      <c r="F110" s="58">
        <v>406</v>
      </c>
      <c r="G110" s="61">
        <f>+F110/C110*100</f>
        <v>16.930775646371977</v>
      </c>
      <c r="H110" s="4"/>
    </row>
    <row r="111" spans="1:8" s="24" customFormat="1" ht="18" customHeight="1">
      <c r="A111" s="4" t="s">
        <v>138</v>
      </c>
      <c r="B111" s="58">
        <v>268</v>
      </c>
      <c r="C111" s="54">
        <v>268</v>
      </c>
      <c r="D111" s="58">
        <v>268</v>
      </c>
      <c r="E111" s="59">
        <f t="shared" si="2"/>
        <v>100</v>
      </c>
      <c r="F111" s="58">
        <v>187</v>
      </c>
      <c r="G111" s="61">
        <f>+F111/C111*100</f>
        <v>69.77611940298507</v>
      </c>
      <c r="H111" s="4"/>
    </row>
    <row r="112" spans="1:8" s="24" customFormat="1" ht="18" customHeight="1">
      <c r="A112" s="4" t="s">
        <v>139</v>
      </c>
      <c r="B112" s="58">
        <v>538</v>
      </c>
      <c r="C112" s="54">
        <v>538</v>
      </c>
      <c r="D112" s="58">
        <v>38</v>
      </c>
      <c r="E112" s="59">
        <f t="shared" si="2"/>
        <v>7.063197026022305</v>
      </c>
      <c r="F112" s="58">
        <v>37</v>
      </c>
      <c r="G112" s="61">
        <f>+F112/C112*100</f>
        <v>6.877323420074349</v>
      </c>
      <c r="H112" s="4"/>
    </row>
    <row r="113" spans="1:8" s="39" customFormat="1" ht="18.75" customHeight="1" collapsed="1">
      <c r="A113" s="32" t="s">
        <v>144</v>
      </c>
      <c r="B113" s="62">
        <f>93195+597067</f>
        <v>690262</v>
      </c>
      <c r="C113" s="66">
        <f>93195+597067</f>
        <v>690262</v>
      </c>
      <c r="D113" s="62">
        <f>679088+50+125+3860+2337+450</f>
        <v>685910</v>
      </c>
      <c r="E113" s="59">
        <f t="shared" si="2"/>
        <v>99.36951476395919</v>
      </c>
      <c r="F113" s="62">
        <v>286791</v>
      </c>
      <c r="G113" s="61">
        <f>+F113/C113*100</f>
        <v>41.548136794434576</v>
      </c>
      <c r="H113" s="32"/>
    </row>
    <row r="114" spans="1:8" s="39" customFormat="1" ht="23.25" customHeight="1">
      <c r="A114" s="32" t="s">
        <v>65</v>
      </c>
      <c r="B114" s="62">
        <f>39+7707</f>
        <v>7746</v>
      </c>
      <c r="C114" s="66">
        <f>39+7707</f>
        <v>7746</v>
      </c>
      <c r="D114" s="60" t="s">
        <v>4</v>
      </c>
      <c r="E114" s="60" t="s">
        <v>4</v>
      </c>
      <c r="F114" s="60" t="s">
        <v>4</v>
      </c>
      <c r="G114" s="60" t="s">
        <v>4</v>
      </c>
      <c r="H114" s="32"/>
    </row>
    <row r="115" spans="1:8" s="24" customFormat="1" ht="18" customHeight="1">
      <c r="A115" s="16" t="s">
        <v>112</v>
      </c>
      <c r="B115" s="53">
        <f>SUM(B109:B114)</f>
        <v>740567</v>
      </c>
      <c r="C115" s="43">
        <f>SUM(C109:C114)</f>
        <v>740567</v>
      </c>
      <c r="D115" s="43">
        <f>SUM(D109:D114)</f>
        <v>702056</v>
      </c>
      <c r="E115" s="50">
        <f t="shared" si="2"/>
        <v>94.79979529198573</v>
      </c>
      <c r="F115" s="43">
        <f>SUM(F109:F114)</f>
        <v>301833</v>
      </c>
      <c r="G115" s="49">
        <f>+F115/C115*100</f>
        <v>40.75701455776453</v>
      </c>
      <c r="H115" s="25"/>
    </row>
    <row r="116" spans="1:8" s="24" customFormat="1" ht="17.25" customHeight="1">
      <c r="A116" s="14" t="s">
        <v>46</v>
      </c>
      <c r="B116" s="58"/>
      <c r="C116" s="54"/>
      <c r="D116" s="58"/>
      <c r="E116" s="59"/>
      <c r="F116" s="58"/>
      <c r="G116" s="61"/>
      <c r="H116" s="4"/>
    </row>
    <row r="117" spans="1:8" s="24" customFormat="1" ht="17.25" customHeight="1">
      <c r="A117" s="4" t="s">
        <v>47</v>
      </c>
      <c r="B117" s="58">
        <v>154</v>
      </c>
      <c r="C117" s="54">
        <v>154</v>
      </c>
      <c r="D117" s="58">
        <v>67</v>
      </c>
      <c r="E117" s="59">
        <f t="shared" si="2"/>
        <v>43.506493506493506</v>
      </c>
      <c r="F117" s="58">
        <v>67</v>
      </c>
      <c r="G117" s="61">
        <f>+F117/C117*100</f>
        <v>43.506493506493506</v>
      </c>
      <c r="H117" s="4"/>
    </row>
    <row r="118" spans="1:8" s="24" customFormat="1" ht="17.25" customHeight="1">
      <c r="A118" s="4" t="s">
        <v>48</v>
      </c>
      <c r="B118" s="58">
        <v>6023</v>
      </c>
      <c r="C118" s="54">
        <v>6023</v>
      </c>
      <c r="D118" s="58">
        <v>2190</v>
      </c>
      <c r="E118" s="59">
        <f t="shared" si="2"/>
        <v>36.360617632409095</v>
      </c>
      <c r="F118" s="58">
        <v>2190</v>
      </c>
      <c r="G118" s="61">
        <f>+F118/C118*100</f>
        <v>36.360617632409095</v>
      </c>
      <c r="H118" s="4"/>
    </row>
    <row r="119" spans="1:8" s="24" customFormat="1" ht="17.25" customHeight="1">
      <c r="A119" s="4" t="s">
        <v>49</v>
      </c>
      <c r="B119" s="58">
        <v>2225</v>
      </c>
      <c r="C119" s="54">
        <v>2225</v>
      </c>
      <c r="D119" s="60" t="s">
        <v>4</v>
      </c>
      <c r="E119" s="60" t="s">
        <v>4</v>
      </c>
      <c r="F119" s="60" t="s">
        <v>4</v>
      </c>
      <c r="G119" s="60" t="s">
        <v>4</v>
      </c>
      <c r="H119" s="4"/>
    </row>
    <row r="120" spans="1:8" s="24" customFormat="1" ht="17.25" customHeight="1">
      <c r="A120" s="16" t="s">
        <v>116</v>
      </c>
      <c r="B120" s="53">
        <f>SUM(B117:B119)</f>
        <v>8402</v>
      </c>
      <c r="C120" s="43">
        <f>SUM(C117:C119)</f>
        <v>8402</v>
      </c>
      <c r="D120" s="43">
        <f>SUM(D117:D119)</f>
        <v>2257</v>
      </c>
      <c r="E120" s="50">
        <f t="shared" si="2"/>
        <v>26.86265174958343</v>
      </c>
      <c r="F120" s="43">
        <f>SUM(F117:F119)</f>
        <v>2257</v>
      </c>
      <c r="G120" s="49">
        <f>+F120/C120*100</f>
        <v>26.86265174958343</v>
      </c>
      <c r="H120" s="25"/>
    </row>
    <row r="121" spans="1:8" s="24" customFormat="1" ht="21" customHeight="1">
      <c r="A121" s="14" t="s">
        <v>114</v>
      </c>
      <c r="B121" s="58"/>
      <c r="C121" s="54"/>
      <c r="D121" s="58"/>
      <c r="E121" s="59"/>
      <c r="F121" s="58"/>
      <c r="G121" s="61"/>
      <c r="H121" s="4"/>
    </row>
    <row r="122" spans="1:8" s="24" customFormat="1" ht="16.5" customHeight="1">
      <c r="A122" s="3" t="s">
        <v>168</v>
      </c>
      <c r="B122" s="58">
        <f>12093+20000</f>
        <v>32093</v>
      </c>
      <c r="C122" s="54">
        <f>12093+20000</f>
        <v>32093</v>
      </c>
      <c r="D122" s="58">
        <v>6800</v>
      </c>
      <c r="E122" s="59">
        <f t="shared" si="2"/>
        <v>21.18842115102982</v>
      </c>
      <c r="F122" s="58">
        <v>6800</v>
      </c>
      <c r="G122" s="61">
        <f aca="true" t="shared" si="3" ref="G122:G128">+F122/C122*100</f>
        <v>21.18842115102982</v>
      </c>
      <c r="H122" s="4"/>
    </row>
    <row r="123" spans="1:8" s="36" customFormat="1" ht="16.5" customHeight="1">
      <c r="A123" s="38" t="s">
        <v>88</v>
      </c>
      <c r="B123" s="63">
        <v>4000</v>
      </c>
      <c r="C123" s="70">
        <v>4000</v>
      </c>
      <c r="D123" s="70">
        <v>153</v>
      </c>
      <c r="E123" s="59">
        <f t="shared" si="2"/>
        <v>3.8249999999999997</v>
      </c>
      <c r="F123" s="63">
        <v>153</v>
      </c>
      <c r="G123" s="61">
        <f t="shared" si="3"/>
        <v>3.8249999999999997</v>
      </c>
      <c r="H123" s="35"/>
    </row>
    <row r="124" spans="1:8" s="36" customFormat="1" ht="16.5" customHeight="1">
      <c r="A124" s="38" t="s">
        <v>89</v>
      </c>
      <c r="B124" s="63">
        <v>7500</v>
      </c>
      <c r="C124" s="70">
        <v>7500</v>
      </c>
      <c r="D124" s="63">
        <v>15913</v>
      </c>
      <c r="E124" s="59">
        <f t="shared" si="2"/>
        <v>212.17333333333332</v>
      </c>
      <c r="F124" s="63">
        <v>15913</v>
      </c>
      <c r="G124" s="61">
        <f t="shared" si="3"/>
        <v>212.17333333333332</v>
      </c>
      <c r="H124" s="35"/>
    </row>
    <row r="125" spans="1:8" s="36" customFormat="1" ht="16.5" customHeight="1">
      <c r="A125" s="38" t="s">
        <v>90</v>
      </c>
      <c r="B125" s="63">
        <v>6000</v>
      </c>
      <c r="C125" s="63">
        <v>6000</v>
      </c>
      <c r="D125" s="63">
        <v>3946</v>
      </c>
      <c r="E125" s="59">
        <f t="shared" si="2"/>
        <v>65.76666666666667</v>
      </c>
      <c r="F125" s="63">
        <v>3946</v>
      </c>
      <c r="G125" s="61">
        <f t="shared" si="3"/>
        <v>65.76666666666667</v>
      </c>
      <c r="H125" s="42"/>
    </row>
    <row r="126" spans="1:8" s="24" customFormat="1" ht="16.5" customHeight="1">
      <c r="A126" s="4" t="s">
        <v>123</v>
      </c>
      <c r="B126" s="58">
        <v>5460</v>
      </c>
      <c r="C126" s="54">
        <f>460+5000</f>
        <v>5460</v>
      </c>
      <c r="D126" s="58">
        <v>2000</v>
      </c>
      <c r="E126" s="59">
        <f t="shared" si="2"/>
        <v>36.63003663003663</v>
      </c>
      <c r="F126" s="58">
        <v>2000</v>
      </c>
      <c r="G126" s="61">
        <f t="shared" si="3"/>
        <v>36.63003663003663</v>
      </c>
      <c r="H126" s="4"/>
    </row>
    <row r="127" spans="1:8" s="36" customFormat="1" ht="19.5" customHeight="1" collapsed="1">
      <c r="A127" s="38" t="s">
        <v>91</v>
      </c>
      <c r="B127" s="63">
        <v>8000</v>
      </c>
      <c r="C127" s="70">
        <v>7445</v>
      </c>
      <c r="D127" s="63">
        <f>250+150+80+125</f>
        <v>605</v>
      </c>
      <c r="E127" s="59">
        <f t="shared" si="2"/>
        <v>8.126259234385493</v>
      </c>
      <c r="F127" s="63">
        <v>250</v>
      </c>
      <c r="G127" s="61">
        <f t="shared" si="3"/>
        <v>3.3579583613163195</v>
      </c>
      <c r="H127" s="42"/>
    </row>
    <row r="128" spans="1:8" s="36" customFormat="1" ht="16.5" customHeight="1">
      <c r="A128" s="1" t="s">
        <v>151</v>
      </c>
      <c r="B128" s="63" t="s">
        <v>156</v>
      </c>
      <c r="C128" s="70">
        <v>38</v>
      </c>
      <c r="D128" s="63">
        <v>38</v>
      </c>
      <c r="E128" s="59">
        <f t="shared" si="2"/>
        <v>100</v>
      </c>
      <c r="F128" s="63">
        <v>38</v>
      </c>
      <c r="G128" s="61">
        <f t="shared" si="3"/>
        <v>100</v>
      </c>
      <c r="H128" s="42"/>
    </row>
    <row r="129" spans="1:8" s="36" customFormat="1" ht="16.5" customHeight="1">
      <c r="A129" s="1" t="s">
        <v>152</v>
      </c>
      <c r="B129" s="63" t="s">
        <v>156</v>
      </c>
      <c r="C129" s="70">
        <v>187</v>
      </c>
      <c r="D129" s="63">
        <v>187</v>
      </c>
      <c r="E129" s="59">
        <f t="shared" si="2"/>
        <v>100</v>
      </c>
      <c r="F129" s="60" t="s">
        <v>4</v>
      </c>
      <c r="G129" s="60" t="s">
        <v>4</v>
      </c>
      <c r="H129" s="42"/>
    </row>
    <row r="130" spans="1:8" s="36" customFormat="1" ht="16.5" customHeight="1">
      <c r="A130" s="1" t="s">
        <v>153</v>
      </c>
      <c r="B130" s="63" t="s">
        <v>156</v>
      </c>
      <c r="C130" s="70">
        <v>1500</v>
      </c>
      <c r="D130" s="63">
        <v>1500</v>
      </c>
      <c r="E130" s="59">
        <f t="shared" si="2"/>
        <v>100</v>
      </c>
      <c r="F130" s="60" t="s">
        <v>4</v>
      </c>
      <c r="G130" s="60" t="s">
        <v>4</v>
      </c>
      <c r="H130" s="42"/>
    </row>
    <row r="131" spans="1:8" s="36" customFormat="1" ht="16.5" customHeight="1">
      <c r="A131" s="1" t="s">
        <v>154</v>
      </c>
      <c r="B131" s="63" t="s">
        <v>156</v>
      </c>
      <c r="C131" s="70">
        <v>580</v>
      </c>
      <c r="D131" s="63">
        <v>580</v>
      </c>
      <c r="E131" s="59">
        <f t="shared" si="2"/>
        <v>100</v>
      </c>
      <c r="F131" s="60" t="s">
        <v>4</v>
      </c>
      <c r="G131" s="60" t="s">
        <v>4</v>
      </c>
      <c r="H131" s="42"/>
    </row>
    <row r="132" spans="1:8" s="36" customFormat="1" ht="16.5" customHeight="1">
      <c r="A132" s="1" t="s">
        <v>155</v>
      </c>
      <c r="B132" s="63" t="s">
        <v>156</v>
      </c>
      <c r="C132" s="70">
        <v>1250</v>
      </c>
      <c r="D132" s="63">
        <v>1250</v>
      </c>
      <c r="E132" s="59">
        <f>+D132/C132*100</f>
        <v>100</v>
      </c>
      <c r="F132" s="60" t="s">
        <v>4</v>
      </c>
      <c r="G132" s="60" t="s">
        <v>4</v>
      </c>
      <c r="H132" s="42"/>
    </row>
    <row r="133" spans="1:8" s="36" customFormat="1" ht="15.75" customHeight="1">
      <c r="A133" s="38" t="s">
        <v>171</v>
      </c>
      <c r="B133" s="63">
        <v>8000</v>
      </c>
      <c r="C133" s="63">
        <v>8000</v>
      </c>
      <c r="D133" s="60" t="s">
        <v>4</v>
      </c>
      <c r="E133" s="60" t="s">
        <v>4</v>
      </c>
      <c r="F133" s="60" t="s">
        <v>4</v>
      </c>
      <c r="G133" s="60" t="s">
        <v>4</v>
      </c>
      <c r="H133" s="38"/>
    </row>
    <row r="134" spans="1:8" s="36" customFormat="1" ht="15.75" customHeight="1">
      <c r="A134" s="38" t="s">
        <v>92</v>
      </c>
      <c r="B134" s="63">
        <v>10500</v>
      </c>
      <c r="C134" s="63">
        <v>10500</v>
      </c>
      <c r="D134" s="60" t="s">
        <v>4</v>
      </c>
      <c r="E134" s="60" t="s">
        <v>4</v>
      </c>
      <c r="F134" s="60" t="s">
        <v>4</v>
      </c>
      <c r="G134" s="60" t="s">
        <v>4</v>
      </c>
      <c r="H134" s="38"/>
    </row>
    <row r="135" spans="1:8" s="36" customFormat="1" ht="15.75" customHeight="1">
      <c r="A135" s="38" t="s">
        <v>93</v>
      </c>
      <c r="B135" s="63">
        <v>56</v>
      </c>
      <c r="C135" s="68">
        <v>56</v>
      </c>
      <c r="D135" s="63">
        <v>55</v>
      </c>
      <c r="E135" s="59">
        <f t="shared" si="2"/>
        <v>98.21428571428571</v>
      </c>
      <c r="F135" s="60" t="s">
        <v>4</v>
      </c>
      <c r="G135" s="60" t="s">
        <v>4</v>
      </c>
      <c r="H135" s="38"/>
    </row>
    <row r="136" spans="1:8" s="36" customFormat="1" ht="15.75" customHeight="1">
      <c r="A136" s="38" t="s">
        <v>94</v>
      </c>
      <c r="B136" s="63">
        <v>3000</v>
      </c>
      <c r="C136" s="63">
        <v>3000</v>
      </c>
      <c r="D136" s="60" t="s">
        <v>4</v>
      </c>
      <c r="E136" s="60" t="s">
        <v>4</v>
      </c>
      <c r="F136" s="60" t="s">
        <v>4</v>
      </c>
      <c r="G136" s="60" t="s">
        <v>4</v>
      </c>
      <c r="H136" s="38"/>
    </row>
    <row r="137" spans="1:8" s="24" customFormat="1" ht="15.75" customHeight="1">
      <c r="A137" s="3" t="s">
        <v>170</v>
      </c>
      <c r="B137" s="58">
        <v>140</v>
      </c>
      <c r="C137" s="71">
        <v>140</v>
      </c>
      <c r="D137" s="58">
        <v>140</v>
      </c>
      <c r="E137" s="59">
        <f>+D137/C137*100</f>
        <v>100</v>
      </c>
      <c r="F137" s="58">
        <v>100</v>
      </c>
      <c r="G137" s="61">
        <f>+F137/C137*100</f>
        <v>71.42857142857143</v>
      </c>
      <c r="H137" s="4"/>
    </row>
    <row r="138" spans="1:8" s="24" customFormat="1" ht="15.75" customHeight="1">
      <c r="A138" s="3" t="s">
        <v>50</v>
      </c>
      <c r="B138" s="58">
        <v>250</v>
      </c>
      <c r="C138" s="54">
        <v>250</v>
      </c>
      <c r="D138" s="60" t="s">
        <v>4</v>
      </c>
      <c r="E138" s="60" t="s">
        <v>4</v>
      </c>
      <c r="F138" s="60" t="s">
        <v>4</v>
      </c>
      <c r="G138" s="60" t="s">
        <v>4</v>
      </c>
      <c r="H138" s="4"/>
    </row>
    <row r="139" spans="1:8" s="24" customFormat="1" ht="29.25" customHeight="1">
      <c r="A139" s="3" t="s">
        <v>51</v>
      </c>
      <c r="B139" s="58">
        <v>2072</v>
      </c>
      <c r="C139" s="71">
        <v>2072</v>
      </c>
      <c r="D139" s="58">
        <f>625+1062+261</f>
        <v>1948</v>
      </c>
      <c r="E139" s="59">
        <f>+D139/C139*100</f>
        <v>94.01544401544402</v>
      </c>
      <c r="F139" s="58">
        <v>1323</v>
      </c>
      <c r="G139" s="61">
        <f>+F139/C139*100</f>
        <v>63.85135135135135</v>
      </c>
      <c r="H139" s="4"/>
    </row>
    <row r="140" spans="1:8" s="24" customFormat="1" ht="17.25" customHeight="1">
      <c r="A140" s="3" t="s">
        <v>52</v>
      </c>
      <c r="B140" s="58">
        <v>500</v>
      </c>
      <c r="C140" s="54">
        <v>625</v>
      </c>
      <c r="D140" s="58">
        <v>625</v>
      </c>
      <c r="E140" s="59">
        <f>+D140/C140*100</f>
        <v>100</v>
      </c>
      <c r="F140" s="58"/>
      <c r="G140" s="61">
        <f>+F140/C140*100</f>
        <v>0</v>
      </c>
      <c r="H140" s="4"/>
    </row>
    <row r="141" spans="1:8" s="24" customFormat="1" ht="17.25" customHeight="1">
      <c r="A141" s="4" t="s">
        <v>53</v>
      </c>
      <c r="B141" s="58">
        <v>988</v>
      </c>
      <c r="C141" s="71">
        <v>988</v>
      </c>
      <c r="D141" s="58">
        <v>988</v>
      </c>
      <c r="E141" s="59">
        <f>+D141/C141*100</f>
        <v>100</v>
      </c>
      <c r="F141" s="58">
        <v>610</v>
      </c>
      <c r="G141" s="61">
        <f>+F141/C141*100</f>
        <v>61.74089068825911</v>
      </c>
      <c r="H141" s="4"/>
    </row>
    <row r="142" spans="1:8" s="24" customFormat="1" ht="16.5" customHeight="1">
      <c r="A142" s="4" t="s">
        <v>54</v>
      </c>
      <c r="B142" s="58">
        <v>131</v>
      </c>
      <c r="C142" s="54">
        <v>131</v>
      </c>
      <c r="D142" s="60" t="s">
        <v>4</v>
      </c>
      <c r="E142" s="60" t="s">
        <v>4</v>
      </c>
      <c r="F142" s="60" t="s">
        <v>4</v>
      </c>
      <c r="G142" s="60" t="s">
        <v>4</v>
      </c>
      <c r="H142" s="4"/>
    </row>
    <row r="143" spans="1:8" s="24" customFormat="1" ht="16.5" customHeight="1">
      <c r="A143" s="4" t="s">
        <v>55</v>
      </c>
      <c r="B143" s="58">
        <v>100</v>
      </c>
      <c r="C143" s="54">
        <v>100</v>
      </c>
      <c r="D143" s="60" t="s">
        <v>4</v>
      </c>
      <c r="E143" s="60" t="s">
        <v>4</v>
      </c>
      <c r="F143" s="60" t="s">
        <v>4</v>
      </c>
      <c r="G143" s="60" t="s">
        <v>4</v>
      </c>
      <c r="H143" s="4"/>
    </row>
    <row r="144" spans="1:8" s="24" customFormat="1" ht="16.5" customHeight="1">
      <c r="A144" s="4" t="s">
        <v>56</v>
      </c>
      <c r="B144" s="58">
        <v>140</v>
      </c>
      <c r="C144" s="54">
        <v>140</v>
      </c>
      <c r="D144" s="60" t="s">
        <v>4</v>
      </c>
      <c r="E144" s="60" t="s">
        <v>4</v>
      </c>
      <c r="F144" s="60" t="s">
        <v>4</v>
      </c>
      <c r="G144" s="60" t="s">
        <v>4</v>
      </c>
      <c r="H144" s="4"/>
    </row>
    <row r="145" spans="1:8" s="24" customFormat="1" ht="16.5" customHeight="1">
      <c r="A145" s="4" t="s">
        <v>57</v>
      </c>
      <c r="B145" s="58">
        <v>320</v>
      </c>
      <c r="C145" s="54">
        <v>320</v>
      </c>
      <c r="D145" s="60" t="s">
        <v>4</v>
      </c>
      <c r="E145" s="60" t="s">
        <v>4</v>
      </c>
      <c r="F145" s="60" t="s">
        <v>4</v>
      </c>
      <c r="G145" s="60" t="s">
        <v>4</v>
      </c>
      <c r="H145" s="4"/>
    </row>
    <row r="146" spans="1:8" s="24" customFormat="1" ht="16.5" customHeight="1">
      <c r="A146" s="3" t="s">
        <v>58</v>
      </c>
      <c r="B146" s="58">
        <v>500</v>
      </c>
      <c r="C146" s="54">
        <v>500</v>
      </c>
      <c r="D146" s="60" t="s">
        <v>4</v>
      </c>
      <c r="E146" s="60" t="s">
        <v>4</v>
      </c>
      <c r="F146" s="60" t="s">
        <v>4</v>
      </c>
      <c r="G146" s="60" t="s">
        <v>4</v>
      </c>
      <c r="H146" s="4"/>
    </row>
    <row r="147" spans="1:8" s="24" customFormat="1" ht="16.5" customHeight="1">
      <c r="A147" s="4" t="s">
        <v>59</v>
      </c>
      <c r="B147" s="58">
        <v>62</v>
      </c>
      <c r="C147" s="54">
        <v>62</v>
      </c>
      <c r="D147" s="60" t="s">
        <v>4</v>
      </c>
      <c r="E147" s="60" t="s">
        <v>4</v>
      </c>
      <c r="F147" s="60" t="s">
        <v>4</v>
      </c>
      <c r="G147" s="60" t="s">
        <v>4</v>
      </c>
      <c r="H147" s="4"/>
    </row>
    <row r="148" spans="1:8" s="24" customFormat="1" ht="16.5" customHeight="1">
      <c r="A148" s="4" t="s">
        <v>60</v>
      </c>
      <c r="B148" s="58">
        <v>50</v>
      </c>
      <c r="C148" s="71">
        <v>50</v>
      </c>
      <c r="D148" s="58">
        <v>48</v>
      </c>
      <c r="E148" s="59">
        <f>+D148/C148*100</f>
        <v>96</v>
      </c>
      <c r="F148" s="58">
        <v>48</v>
      </c>
      <c r="G148" s="61">
        <f>+F148/C148*100</f>
        <v>96</v>
      </c>
      <c r="H148" s="4"/>
    </row>
    <row r="149" spans="1:8" s="24" customFormat="1" ht="16.5" customHeight="1">
      <c r="A149" s="4" t="s">
        <v>61</v>
      </c>
      <c r="B149" s="58">
        <v>289</v>
      </c>
      <c r="C149" s="71">
        <v>289</v>
      </c>
      <c r="D149" s="58">
        <v>289</v>
      </c>
      <c r="E149" s="59">
        <f>+D149/C149*100</f>
        <v>100</v>
      </c>
      <c r="F149" s="58">
        <v>289</v>
      </c>
      <c r="G149" s="61">
        <f>+F149/C149*100</f>
        <v>100</v>
      </c>
      <c r="H149" s="4"/>
    </row>
    <row r="150" spans="1:8" s="24" customFormat="1" ht="16.5" customHeight="1">
      <c r="A150" s="3" t="s">
        <v>169</v>
      </c>
      <c r="B150" s="58" t="s">
        <v>156</v>
      </c>
      <c r="C150" s="54">
        <v>438</v>
      </c>
      <c r="D150" s="60" t="s">
        <v>4</v>
      </c>
      <c r="E150" s="60" t="s">
        <v>4</v>
      </c>
      <c r="F150" s="60" t="s">
        <v>4</v>
      </c>
      <c r="G150" s="60" t="s">
        <v>4</v>
      </c>
      <c r="H150" s="4"/>
    </row>
    <row r="151" spans="1:8" s="24" customFormat="1" ht="17.25" customHeight="1">
      <c r="A151" s="16" t="s">
        <v>113</v>
      </c>
      <c r="B151" s="53">
        <f>SUM(B122:B150)</f>
        <v>90151</v>
      </c>
      <c r="C151" s="43">
        <f>SUM(C122:C150)</f>
        <v>93714</v>
      </c>
      <c r="D151" s="43">
        <f>SUM(D122:D150)</f>
        <v>37065</v>
      </c>
      <c r="E151" s="50">
        <f>+D151/C151*100</f>
        <v>39.55118765605993</v>
      </c>
      <c r="F151" s="43">
        <f>SUM(F122:F150)</f>
        <v>31470</v>
      </c>
      <c r="G151" s="49">
        <f>+F151/C151*100</f>
        <v>33.58089506370446</v>
      </c>
      <c r="H151" s="25"/>
    </row>
    <row r="152" spans="1:8" s="28" customFormat="1" ht="17.25" customHeight="1">
      <c r="A152" s="10" t="s">
        <v>95</v>
      </c>
      <c r="B152" s="58"/>
      <c r="C152" s="54"/>
      <c r="D152" s="54"/>
      <c r="E152" s="59"/>
      <c r="F152" s="58"/>
      <c r="G152" s="61"/>
      <c r="H152" s="27"/>
    </row>
    <row r="153" spans="1:8" ht="16.5" customHeight="1">
      <c r="A153" s="1" t="s">
        <v>96</v>
      </c>
      <c r="B153" s="58">
        <v>50000</v>
      </c>
      <c r="C153" s="54">
        <v>50000</v>
      </c>
      <c r="D153" s="60" t="s">
        <v>4</v>
      </c>
      <c r="E153" s="60" t="s">
        <v>4</v>
      </c>
      <c r="F153" s="60" t="s">
        <v>4</v>
      </c>
      <c r="G153" s="60" t="s">
        <v>4</v>
      </c>
      <c r="H153" s="17"/>
    </row>
    <row r="154" spans="1:8" ht="16.5" customHeight="1">
      <c r="A154" s="1" t="s">
        <v>97</v>
      </c>
      <c r="B154" s="58">
        <v>95766</v>
      </c>
      <c r="C154" s="54">
        <v>95766</v>
      </c>
      <c r="D154" s="58">
        <v>95750</v>
      </c>
      <c r="E154" s="59">
        <f>+D154/C154*100</f>
        <v>99.98329260906795</v>
      </c>
      <c r="F154" s="60" t="s">
        <v>4</v>
      </c>
      <c r="G154" s="60" t="s">
        <v>4</v>
      </c>
      <c r="H154" s="17"/>
    </row>
    <row r="155" spans="1:8" ht="16.5" customHeight="1">
      <c r="A155" s="1" t="s">
        <v>98</v>
      </c>
      <c r="B155" s="58">
        <v>12000</v>
      </c>
      <c r="C155" s="54">
        <v>12000</v>
      </c>
      <c r="D155" s="60" t="s">
        <v>4</v>
      </c>
      <c r="E155" s="60" t="s">
        <v>4</v>
      </c>
      <c r="F155" s="60" t="s">
        <v>4</v>
      </c>
      <c r="G155" s="60" t="s">
        <v>4</v>
      </c>
      <c r="H155" s="17"/>
    </row>
    <row r="156" spans="1:8" ht="16.5" customHeight="1">
      <c r="A156" s="1" t="s">
        <v>99</v>
      </c>
      <c r="B156" s="58">
        <v>50000</v>
      </c>
      <c r="C156" s="54">
        <v>50000</v>
      </c>
      <c r="D156" s="60" t="s">
        <v>4</v>
      </c>
      <c r="E156" s="60" t="s">
        <v>4</v>
      </c>
      <c r="F156" s="60" t="s">
        <v>4</v>
      </c>
      <c r="G156" s="60" t="s">
        <v>4</v>
      </c>
      <c r="H156" s="17"/>
    </row>
    <row r="157" spans="1:8" ht="16.5" customHeight="1">
      <c r="A157" s="1" t="s">
        <v>100</v>
      </c>
      <c r="B157" s="58">
        <v>125000</v>
      </c>
      <c r="C157" s="54">
        <v>125000</v>
      </c>
      <c r="D157" s="60" t="s">
        <v>4</v>
      </c>
      <c r="E157" s="60" t="s">
        <v>4</v>
      </c>
      <c r="F157" s="60" t="s">
        <v>4</v>
      </c>
      <c r="G157" s="60" t="s">
        <v>4</v>
      </c>
      <c r="H157" s="17"/>
    </row>
    <row r="158" spans="1:8" ht="16.5" customHeight="1">
      <c r="A158" s="1" t="s">
        <v>101</v>
      </c>
      <c r="B158" s="58">
        <v>80000</v>
      </c>
      <c r="C158" s="54">
        <v>80000</v>
      </c>
      <c r="D158" s="60" t="s">
        <v>4</v>
      </c>
      <c r="E158" s="60" t="s">
        <v>4</v>
      </c>
      <c r="F158" s="60" t="s">
        <v>4</v>
      </c>
      <c r="G158" s="60" t="s">
        <v>4</v>
      </c>
      <c r="H158" s="17"/>
    </row>
    <row r="159" spans="1:8" ht="16.5" customHeight="1">
      <c r="A159" s="1" t="s">
        <v>102</v>
      </c>
      <c r="B159" s="58">
        <v>33000</v>
      </c>
      <c r="C159" s="54">
        <v>33000</v>
      </c>
      <c r="D159" s="60" t="s">
        <v>4</v>
      </c>
      <c r="E159" s="60" t="s">
        <v>4</v>
      </c>
      <c r="F159" s="60" t="s">
        <v>4</v>
      </c>
      <c r="G159" s="60" t="s">
        <v>4</v>
      </c>
      <c r="H159" s="17"/>
    </row>
    <row r="160" spans="1:8" s="28" customFormat="1" ht="17.25" customHeight="1">
      <c r="A160" s="11" t="s">
        <v>103</v>
      </c>
      <c r="B160" s="53">
        <f>SUM(B153:B159)</f>
        <v>445766</v>
      </c>
      <c r="C160" s="43">
        <f>SUM(C153:C159)</f>
        <v>445766</v>
      </c>
      <c r="D160" s="53">
        <f>SUM(D153:D159)</f>
        <v>95750</v>
      </c>
      <c r="E160" s="50">
        <f>+D160/C160*100</f>
        <v>21.479879578074595</v>
      </c>
      <c r="F160" s="51">
        <f>SUM(F153:F159)</f>
        <v>0</v>
      </c>
      <c r="G160" s="49">
        <f>+F160/C160*100</f>
        <v>0</v>
      </c>
      <c r="H160" s="29"/>
    </row>
    <row r="161" spans="1:8" s="28" customFormat="1" ht="21" customHeight="1">
      <c r="A161" s="12" t="s">
        <v>115</v>
      </c>
      <c r="B161" s="79">
        <f>+B21+B47+B51+B67+B76+B80+B93+B107+B115+B120+B151+B160</f>
        <v>5661040</v>
      </c>
      <c r="C161" s="72">
        <f>+C21+C47+C51+C67+C76+C80+C93+C107+C115+C120+C151+C160</f>
        <v>5873849</v>
      </c>
      <c r="D161" s="72">
        <f>+D21+D47+D51+D67+D76+D80+D93+D107+D115+D120+D151+D160</f>
        <v>4567325</v>
      </c>
      <c r="E161" s="50">
        <f>+D161/C161*100</f>
        <v>77.75693586947843</v>
      </c>
      <c r="F161" s="72">
        <f>+F21+F47+F51+F67+F76+F80+F93+F107+F115+F120+F151+F160</f>
        <v>1683498</v>
      </c>
      <c r="G161" s="49">
        <f>+F161/C161*100</f>
        <v>28.660900203597333</v>
      </c>
      <c r="H161" s="30"/>
    </row>
    <row r="162" spans="2:7" ht="12.75">
      <c r="B162" s="75"/>
      <c r="C162" s="73"/>
      <c r="D162" s="73"/>
      <c r="F162" s="75"/>
      <c r="G162" s="73"/>
    </row>
  </sheetData>
  <mergeCells count="2">
    <mergeCell ref="F1:G1"/>
    <mergeCell ref="D1:E1"/>
  </mergeCells>
  <printOptions gridLines="1"/>
  <pageMargins left="0.76" right="0.2755905511811024" top="0.92" bottom="0.73" header="0.6" footer="0.43"/>
  <pageSetup horizontalDpi="300" verticalDpi="300" orientation="landscape" paperSize="9" scale="85" r:id="rId1"/>
  <headerFooter alignWithMargins="0">
    <oddHeader>&amp;C&amp;"Arial CE,Félkövér"&amp;14FELHALMOZÁSI KIADÁSOK&amp;R9.sz. táblázat
&amp;9ezer Ft-ban</oddHeader>
    <oddFooter>&amp;L&amp;8Kaposvár, Nyomt: &amp;D  &amp;T&amp;C&amp;8&amp;A   &amp;F    &amp;"Arial CE,Félkövér"  &amp;"Arial CE,Félkövér dőlt"Szabó Tiborné&amp;R&amp;8&amp;P/&amp;N</oddFooter>
  </headerFooter>
  <rowBreaks count="6" manualBreakCount="6">
    <brk id="21" max="255" man="1"/>
    <brk id="47" max="255" man="1"/>
    <brk id="76" max="255" man="1"/>
    <brk id="93" max="255" man="1"/>
    <brk id="120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2003-09-04T12:52:19Z</cp:lastPrinted>
  <dcterms:created xsi:type="dcterms:W3CDTF">2003-04-01T13:59:10Z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