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elhalmozási kiadások" sheetId="1" r:id="rId1"/>
  </sheets>
  <definedNames>
    <definedName name="_xlnm.Print_Titles" localSheetId="0">'Felhalmozási kiadások'!$1:$2</definedName>
    <definedName name="_xlnm.Print_Area" localSheetId="0">'Felhalmozási kiadások'!$A$1:$K$147</definedName>
  </definedNames>
  <calcPr fullCalcOnLoad="1"/>
</workbook>
</file>

<file path=xl/sharedStrings.xml><?xml version="1.0" encoding="utf-8"?>
<sst xmlns="http://schemas.openxmlformats.org/spreadsheetml/2006/main" count="678" uniqueCount="177">
  <si>
    <t>ezer Ft-ban</t>
  </si>
  <si>
    <t>Megnevezés</t>
  </si>
  <si>
    <t>Összesen</t>
  </si>
  <si>
    <t>2001. évig teljesítés</t>
  </si>
  <si>
    <t>2002.évben várh.teljesítés</t>
  </si>
  <si>
    <t>2002.dec.31-ig várható teljesítés</t>
  </si>
  <si>
    <t>2003. évi  terv összesen</t>
  </si>
  <si>
    <t>Ebből önkorm. forrás</t>
  </si>
  <si>
    <t xml:space="preserve">2004. évi számítás </t>
  </si>
  <si>
    <t>2005. évi számítás</t>
  </si>
  <si>
    <t>2006.év és azután számítás</t>
  </si>
  <si>
    <t>Megjegyzés</t>
  </si>
  <si>
    <t>Áthúzódó kiadások</t>
  </si>
  <si>
    <t>Közlekedés</t>
  </si>
  <si>
    <t>Nyírfa utca útépítés</t>
  </si>
  <si>
    <t xml:space="preserve"> -</t>
  </si>
  <si>
    <t>Gar.visszatart.</t>
  </si>
  <si>
    <t>Damjanich u-Szalay F.u.közti járda építése</t>
  </si>
  <si>
    <t>Munkácsy u.-Lonkahegyi u. közt gyalogút ép.</t>
  </si>
  <si>
    <t>József u. végén járda építés</t>
  </si>
  <si>
    <t>Cseri - Eger út buszöblözetpár II. ütem</t>
  </si>
  <si>
    <t>Malomhoz vezető út építése</t>
  </si>
  <si>
    <t>Pü.áthúz.KAC tám bevét 6.205</t>
  </si>
  <si>
    <t>Taszári repülőtér polgári terminál építése I ütem</t>
  </si>
  <si>
    <t>Tám:221.375+31.254+6.945</t>
  </si>
  <si>
    <t xml:space="preserve">Taszári repülőtér polgári terminál építése II. ütem </t>
  </si>
  <si>
    <t>Tám:190.727+26.898+5.977</t>
  </si>
  <si>
    <t>Megvalósult út, járdaép. forg. hely.eljárási díj  2002.</t>
  </si>
  <si>
    <t>Vízgazdálkodás</t>
  </si>
  <si>
    <t>Benedek E. u. szennyvízcsatornázás  2000.év</t>
  </si>
  <si>
    <t>K.füred-Toponár végátemelő és nyomóvez.építése</t>
  </si>
  <si>
    <t>Pü.áthúz. Átv p.eszk.28.489</t>
  </si>
  <si>
    <t>NA 600-as ivóvízvezeték rekonstrukciója</t>
  </si>
  <si>
    <t>Pü.áthúz.</t>
  </si>
  <si>
    <t>NA 600-as ivóvízvezeték bonyolítási díja</t>
  </si>
  <si>
    <t>Szennyvíziszap tároló építése</t>
  </si>
  <si>
    <t>Pü.áthúz. 50Mft átvét, 692 eFt UKIG tám.</t>
  </si>
  <si>
    <t>Szennyvízcsat. 2002.évi új induló fa-i, házi kisátem. Is</t>
  </si>
  <si>
    <t>Pü.áth.83.255</t>
  </si>
  <si>
    <t>Szennyvízcsatornázások műszaki ellenőrzése</t>
  </si>
  <si>
    <t>Nagyváthi u. vízhálózat bővítés</t>
  </si>
  <si>
    <t>Cser-Kecelhegy-Mező u.szvíz elvez tervfelülvizsg.</t>
  </si>
  <si>
    <t>Thököly u. ivóvíz ellátása</t>
  </si>
  <si>
    <t>Brassó u. csapadékvíz elvezetés folytatása</t>
  </si>
  <si>
    <t>Közvilágítás</t>
  </si>
  <si>
    <t>Kisebb közvilágítási fejlesztések</t>
  </si>
  <si>
    <t>Maradvány</t>
  </si>
  <si>
    <t>Városgazdálkodás</t>
  </si>
  <si>
    <t>Vagyonvédelmi berendezések</t>
  </si>
  <si>
    <t>Kossuth téri Betlehem bővítése</t>
  </si>
  <si>
    <t>Tallián Gy. u-i telek vásárlás Megyei Önkorm.-tól</t>
  </si>
  <si>
    <t xml:space="preserve"> Oktatás </t>
  </si>
  <si>
    <t>Intézményi konyhák eszköz-beszerzése</t>
  </si>
  <si>
    <t>Kaposszentjakabi Óvoda bővítése</t>
  </si>
  <si>
    <t xml:space="preserve"> Sport   </t>
  </si>
  <si>
    <t>Rákóczi pálya rekonstrukciója I. ütem</t>
  </si>
  <si>
    <t>Rákóczi pálya rekonstrukciója II. ütem</t>
  </si>
  <si>
    <t>Rákóczi Stad. - parkolóhoz vez. út terv. és eljár,díj</t>
  </si>
  <si>
    <t>Rákóczi Stadion ép. -  gyalogos közlekedés</t>
  </si>
  <si>
    <t>Rákóczi pálya rekonstrukció,  első beszerzés</t>
  </si>
  <si>
    <t>Rákóczi pály rekonstrukció megelőlegezett ÁFA</t>
  </si>
  <si>
    <t xml:space="preserve">Műanyag borítású atlétikai pálya </t>
  </si>
  <si>
    <t>Pü.áthúz.tám: ISM 60MFt+Mobilitás 30MFT+CÉDE 25MFt+Somogy Megye 24 MFt</t>
  </si>
  <si>
    <t>Somogyi sportolók emlékműve</t>
  </si>
  <si>
    <t>Városi Fürdő rekonstrukció I.ütem tervezés</t>
  </si>
  <si>
    <t xml:space="preserve"> Közigazgatás  </t>
  </si>
  <si>
    <t>Polgármesteri Hivatal informatikai fejlesztése</t>
  </si>
  <si>
    <t>Pü.áthúz.1.641, sz.üt.12.255</t>
  </si>
  <si>
    <t>Városháza Teleki u-i iskolaép.bőv.tervpályázat</t>
  </si>
  <si>
    <t xml:space="preserve"> Lakásgazdálkodás </t>
  </si>
  <si>
    <t>Nyugdíjasház építése</t>
  </si>
  <si>
    <t>Pü.áthúz.39.230, sz.üt.125   Tám:105.711+44.654</t>
  </si>
  <si>
    <t>Berzsenyi u. 2/b 2/c 59 db lakás építése</t>
  </si>
  <si>
    <t>Önk. Bérlakásépítés I. ütem</t>
  </si>
  <si>
    <t>Csillag u-i. bérlakásépítés (20 db.)</t>
  </si>
  <si>
    <t xml:space="preserve">Művelődés, kultúra </t>
  </si>
  <si>
    <t>Töröcskei faluház építése</t>
  </si>
  <si>
    <t>Vaszari Emlékház kialakítása</t>
  </si>
  <si>
    <t>Szentjakabi Bencés Apátság rekonstrukciója</t>
  </si>
  <si>
    <t xml:space="preserve">EGYÉB NEM BERUHÁZÁSI KIADÁSOK  </t>
  </si>
  <si>
    <t>Meglevő járdák szegély-átalakítás terv és eng.eljárása</t>
  </si>
  <si>
    <t>Berzsenyi park rekonstrukciója pályázat tervei</t>
  </si>
  <si>
    <t>Útépítési kivitelezési és engedélyezési terv készítése (Kvár Kálvária u, Vikár B u. és Gerle u.)</t>
  </si>
  <si>
    <t>Töröcske kertváros közvilágítás tervezése</t>
  </si>
  <si>
    <t>Lakásép, vásárlás, első lakáshoz jutók helyi támogatása 2002</t>
  </si>
  <si>
    <t xml:space="preserve">Munkáltatói kölcsönalap         </t>
  </si>
  <si>
    <t>Helyi védett épületek felújításához lakossági átadás</t>
  </si>
  <si>
    <t>Töröcskei városrész centrumáról RRT készítés</t>
  </si>
  <si>
    <t>Kaposvár város oktatási tömbjének rendezési terve</t>
  </si>
  <si>
    <t>Keleti Ipari Park rendezési tervének elkészítése</t>
  </si>
  <si>
    <t>Noszlopy-Áchim u sarkán levő ing. közmű tervei</t>
  </si>
  <si>
    <t>Izzó u. iparterület művelési ágból kivonása</t>
  </si>
  <si>
    <t>Tiszta virágos Kaposvárért</t>
  </si>
  <si>
    <t>Kaposvári Rendőrkapitányság eszköz fejlesztés</t>
  </si>
  <si>
    <t>Füredi II. laktanya településszerk.terv készítés</t>
  </si>
  <si>
    <t>Áthúzódó kiadások összesen</t>
  </si>
  <si>
    <t xml:space="preserve"> SZERZŐDÖTT FELADATOK</t>
  </si>
  <si>
    <t xml:space="preserve">Szennyvízcsat. 2002.évi építése 2003 évre szerz.sz.üt, </t>
  </si>
  <si>
    <t>Szerz.sz.üt.66.363</t>
  </si>
  <si>
    <t>450 fh.-es kollégium építése</t>
  </si>
  <si>
    <t>Pü.áth.329.262+sz.üt.628.350 + 407.512</t>
  </si>
  <si>
    <t xml:space="preserve">Széchenyi I. SzKI.tanétterem,tanszálló ép. </t>
  </si>
  <si>
    <t>Pü.áth.45.809+sz.üt.977.123</t>
  </si>
  <si>
    <t>Kecel hegyi 72db önk. bérlakásép. (III.üt)</t>
  </si>
  <si>
    <t>Pü.áth.93.195+sz.üt.597.067</t>
  </si>
  <si>
    <t>Fecskeház építéshez önerő OM. támogatásból</t>
  </si>
  <si>
    <t>Pü.áth.39+sz.üt.7.707</t>
  </si>
  <si>
    <t xml:space="preserve">Kaposkábel Kft üzletrész megvásárlása </t>
  </si>
  <si>
    <t xml:space="preserve">557/2000.(XII.14.) önk.hat. </t>
  </si>
  <si>
    <t>Füredi Holding  társaságnak Füredi sertéstelep felszámolása miatt fizetendő kártérítés</t>
  </si>
  <si>
    <t xml:space="preserve"> - </t>
  </si>
  <si>
    <t xml:space="preserve">487/1999.(XI.18.) önk.hat. </t>
  </si>
  <si>
    <t xml:space="preserve"> Szerződött feladatok összesen:</t>
  </si>
  <si>
    <t xml:space="preserve"> KÖTELEZETTSÉGVÁLLALÁSOK</t>
  </si>
  <si>
    <t>Kaposvár-Toponár összekötő út saját erő</t>
  </si>
  <si>
    <t xml:space="preserve">214/2002.(VI.20.) önk.hat.  </t>
  </si>
  <si>
    <t>Szennyvízcsat. Kvár és térsége II.üt. címzett tám.önrész  (Töröcske)</t>
  </si>
  <si>
    <t xml:space="preserve">168/2002.(V.30.) önk.hat.  </t>
  </si>
  <si>
    <t>Info.társadalom igényorientált inf.eszk.és rendszerei saját forrás és előleg</t>
  </si>
  <si>
    <t xml:space="preserve">Pü.áth.13.644, üt. 20.000    3/2001.(II.22.) önk.hat.  </t>
  </si>
  <si>
    <t>Rákóczi Stadion rekonstrukció  III ütem s.erő</t>
  </si>
  <si>
    <t xml:space="preserve">273/2002.(IX.12.) önk.hat.  </t>
  </si>
  <si>
    <t>DÉDÁSZ ingatlan vásárlás</t>
  </si>
  <si>
    <t xml:space="preserve"> Kötelezettségvállalások összesen:</t>
  </si>
  <si>
    <t xml:space="preserve"> ÚJ INDULÓ FELADATOK</t>
  </si>
  <si>
    <t>Földút és járdaépítési program</t>
  </si>
  <si>
    <t>Lórántffy Zs.u. és Rét u. közötti lépcső átépítés és rekonstrukció</t>
  </si>
  <si>
    <t>Buszvárók telepítése</t>
  </si>
  <si>
    <t>Parkolók kialakítása volt DÉDÁSZ épület udvarán</t>
  </si>
  <si>
    <t>Bontás, pince-tömedékelés, murvázás</t>
  </si>
  <si>
    <t>Kanizsai u.- Malom tő között gyalogút építése</t>
  </si>
  <si>
    <t>Szennyvízcsat. 2003. évi új ind.feladatai és bonyolítása</t>
  </si>
  <si>
    <t>60.000 eFt lakossági és közületi közmű-hozzájárulásból és koncessziós díjból</t>
  </si>
  <si>
    <t>Házi kisátemelők 190 db</t>
  </si>
  <si>
    <t>Önkorm. intézm. rákötése szennyvízcsat.hálózatra</t>
  </si>
  <si>
    <t>K.szentjakabi városrész és Kvár elmaradt utcái szennyvízcsatornázás tervezése</t>
  </si>
  <si>
    <t xml:space="preserve">Fenyves u.64-65.csapadékvíz árok burkolása </t>
  </si>
  <si>
    <t>Koppány vezér u csapadékvíz elvezetése terv</t>
  </si>
  <si>
    <t>Füredi u. 29-39. csapadékvíz elvezetése terv</t>
  </si>
  <si>
    <t>Vásárcsarnok eng.terv</t>
  </si>
  <si>
    <t>Piac tömbjének szabályozási terve</t>
  </si>
  <si>
    <t>Külterületi hull.gyűjtő konténerek beszerz, önerő</t>
  </si>
  <si>
    <t>Nyugati temető utak és vízvételi hely építése</t>
  </si>
  <si>
    <t>Kaposfüredi temető parkoló építése</t>
  </si>
  <si>
    <t>K.szentjakabi temető WC építése</t>
  </si>
  <si>
    <t>Berzsenyi Ált.Isk. leány- és személyzeti WC kialakítása</t>
  </si>
  <si>
    <t>2004.évi címzett támogatáshoz megvalósíthatósági tanulm. korszerűségi felülvizs.</t>
  </si>
  <si>
    <t>Egészségügy</t>
  </si>
  <si>
    <t>Kaposfüredi orvosi rendelő személyzeti WC kialakítása</t>
  </si>
  <si>
    <t>Terhesgondozó új helyen történő elhelyezésének tervezése</t>
  </si>
  <si>
    <t>Toponári futballpálya-rekonstrukvió</t>
  </si>
  <si>
    <t xml:space="preserve"> NEM BERUHÁZÁSI KIADÁSOK</t>
  </si>
  <si>
    <t>Lakásép. vás. első lakáshoz jutók helyi tám.</t>
  </si>
  <si>
    <t>Lakásmobilitás</t>
  </si>
  <si>
    <t>Közműhozzájárulás</t>
  </si>
  <si>
    <t>Egyéb kisebb kiadások</t>
  </si>
  <si>
    <t xml:space="preserve">Munkáltatói kölcsönalap </t>
  </si>
  <si>
    <t>Pályázatok előkészítése, tervezési feladatok</t>
  </si>
  <si>
    <t>Füredi II.laktanya környezetvédelmi kármentesítés</t>
  </si>
  <si>
    <t>Feltétel: csak saját terület-hasznosítás esetén</t>
  </si>
  <si>
    <t>Településfejjlesztési konc,terv CÉDE p.önerő</t>
  </si>
  <si>
    <t>19106/2 hrsz. telekből területvásárlás</t>
  </si>
  <si>
    <t>395/2002.(XII.22.) Önkorm.hat.</t>
  </si>
  <si>
    <t>III. ipari park szabályozási terv</t>
  </si>
  <si>
    <t xml:space="preserve"> Új induló feladatok összesen:</t>
  </si>
  <si>
    <t xml:space="preserve"> KOMPENZÁCIÓS ÜGYEK</t>
  </si>
  <si>
    <t>Kisgát É-i oldal lakóterület</t>
  </si>
  <si>
    <t>Kisgát É-i oldal ( BITT Kft. )</t>
  </si>
  <si>
    <t>Ady E.u.É-i tömb</t>
  </si>
  <si>
    <t>Ady E.u.D-i tömb</t>
  </si>
  <si>
    <t>Maros u-i lakóterület</t>
  </si>
  <si>
    <t>Lonkahegy lakóterület</t>
  </si>
  <si>
    <t>Toponári lakótelkek</t>
  </si>
  <si>
    <t xml:space="preserve"> Kompenzációs ügyek összesen:</t>
  </si>
  <si>
    <t>2003. Szerz.+ köt.váll.+ új,ind.feladatok</t>
  </si>
  <si>
    <r>
      <t xml:space="preserve">Töröcskei temető </t>
    </r>
    <r>
      <rPr>
        <b/>
        <sz val="9"/>
        <rFont val="Arial CE"/>
        <family val="2"/>
      </rPr>
      <t>WC</t>
    </r>
    <r>
      <rPr>
        <sz val="9"/>
        <rFont val="Arial CE"/>
        <family val="2"/>
      </rPr>
      <t xml:space="preserve"> építése</t>
    </r>
  </si>
  <si>
    <r>
      <t xml:space="preserve"> Mindösszesen:  </t>
    </r>
    <r>
      <rPr>
        <sz val="10"/>
        <color indexed="10"/>
        <rFont val="Arial CE"/>
        <family val="2"/>
      </rPr>
      <t xml:space="preserve"> (áth.+ 2003.+komp.)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</si>
</sst>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</numFmts>
  <fonts count="20">
    <font>
      <sz val="10"/>
      <name val="Arial CE"/>
      <family val="0"/>
    </font>
    <font>
      <sz val="10"/>
      <name val="Times New Roman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 CE"/>
      <family val="2"/>
    </font>
    <font>
      <b/>
      <u val="single"/>
      <sz val="11"/>
      <name val="Arial CE"/>
      <family val="2"/>
    </font>
    <font>
      <sz val="9"/>
      <color indexed="12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11"/>
      <color indexed="10"/>
      <name val="Arial CE"/>
      <family val="2"/>
    </font>
    <font>
      <b/>
      <sz val="9"/>
      <color indexed="10"/>
      <name val="Arial CE"/>
      <family val="2"/>
    </font>
    <font>
      <sz val="11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2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 horizontal="right"/>
    </xf>
    <xf numFmtId="164" fontId="9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49" fontId="1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64" fontId="10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164" fontId="9" fillId="0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10" fillId="0" borderId="2" xfId="0" applyFont="1" applyBorder="1" applyAlignment="1">
      <alignment/>
    </xf>
    <xf numFmtId="164" fontId="6" fillId="3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/>
    </xf>
    <xf numFmtId="0" fontId="9" fillId="4" borderId="2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8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2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13" fillId="0" borderId="2" xfId="0" applyFont="1" applyBorder="1" applyAlignment="1">
      <alignment/>
    </xf>
    <xf numFmtId="0" fontId="0" fillId="0" borderId="2" xfId="0" applyFill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2" fillId="0" borderId="2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164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2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7" fillId="0" borderId="4" xfId="0" applyFont="1" applyFill="1" applyBorder="1" applyAlignment="1">
      <alignment wrapText="1"/>
    </xf>
    <xf numFmtId="164" fontId="18" fillId="0" borderId="4" xfId="0" applyNumberFormat="1" applyFont="1" applyFill="1" applyBorder="1" applyAlignment="1">
      <alignment/>
    </xf>
    <xf numFmtId="164" fontId="18" fillId="0" borderId="1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164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="75" zoomScaleNormal="75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3" sqref="A93:IV95"/>
    </sheetView>
  </sheetViews>
  <sheetFormatPr defaultColWidth="9.00390625" defaultRowHeight="12.75" outlineLevelCol="1"/>
  <cols>
    <col min="1" max="1" width="45.75390625" style="93" customWidth="1"/>
    <col min="2" max="2" width="11.375" style="96" customWidth="1"/>
    <col min="3" max="3" width="12.375" style="96" hidden="1" customWidth="1" outlineLevel="1"/>
    <col min="4" max="4" width="15.25390625" style="96" hidden="1" customWidth="1" outlineLevel="1"/>
    <col min="5" max="5" width="13.125" style="96" customWidth="1" collapsed="1"/>
    <col min="6" max="6" width="11.25390625" style="97" customWidth="1"/>
    <col min="7" max="7" width="10.375" style="96" customWidth="1"/>
    <col min="8" max="8" width="10.25390625" style="96" customWidth="1"/>
    <col min="9" max="10" width="10.125" style="96" customWidth="1"/>
    <col min="11" max="11" width="29.75390625" style="56" customWidth="1"/>
    <col min="12" max="16384" width="9.125" style="56" customWidth="1"/>
  </cols>
  <sheetData>
    <row r="1" spans="1:16" s="7" customFormat="1" ht="18" customHeight="1">
      <c r="A1" s="1"/>
      <c r="B1" s="2"/>
      <c r="C1" s="2"/>
      <c r="D1" s="2"/>
      <c r="E1" s="2"/>
      <c r="F1" s="3"/>
      <c r="G1" s="2"/>
      <c r="H1" s="2"/>
      <c r="I1" s="2"/>
      <c r="J1" s="2"/>
      <c r="K1" s="4" t="s">
        <v>0</v>
      </c>
      <c r="L1" s="5"/>
      <c r="M1" s="6"/>
      <c r="N1" s="6"/>
      <c r="O1" s="6"/>
      <c r="P1" s="6"/>
    </row>
    <row r="2" spans="1:11" s="12" customFormat="1" ht="36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1" t="s">
        <v>11</v>
      </c>
    </row>
    <row r="3" spans="1:11" s="12" customFormat="1" ht="18" customHeight="1">
      <c r="A3" s="13" t="s">
        <v>12</v>
      </c>
      <c r="B3" s="14"/>
      <c r="C3" s="14"/>
      <c r="D3" s="14"/>
      <c r="E3" s="14"/>
      <c r="F3" s="15"/>
      <c r="G3" s="14"/>
      <c r="H3" s="14"/>
      <c r="I3" s="14"/>
      <c r="J3" s="14"/>
      <c r="K3" s="16"/>
    </row>
    <row r="4" spans="1:11" s="19" customFormat="1" ht="14.25" customHeight="1">
      <c r="A4" s="17" t="s">
        <v>13</v>
      </c>
      <c r="B4" s="14"/>
      <c r="C4" s="14"/>
      <c r="D4" s="14"/>
      <c r="E4" s="14"/>
      <c r="F4" s="15"/>
      <c r="G4" s="14"/>
      <c r="H4" s="14"/>
      <c r="I4" s="14"/>
      <c r="J4" s="14"/>
      <c r="K4" s="18"/>
    </row>
    <row r="5" spans="1:11" s="19" customFormat="1" ht="16.5" customHeight="1">
      <c r="A5" s="20" t="s">
        <v>14</v>
      </c>
      <c r="B5" s="21">
        <f aca="true" t="shared" si="0" ref="B5:B21">+E5+F5</f>
        <v>3485</v>
      </c>
      <c r="C5" s="22">
        <v>0</v>
      </c>
      <c r="D5" s="21">
        <v>3136</v>
      </c>
      <c r="E5" s="21">
        <f aca="true" t="shared" si="1" ref="E5:E21">+C5+D5</f>
        <v>3136</v>
      </c>
      <c r="F5" s="23">
        <v>349</v>
      </c>
      <c r="G5" s="24">
        <v>349</v>
      </c>
      <c r="H5" s="25" t="s">
        <v>15</v>
      </c>
      <c r="I5" s="25" t="s">
        <v>15</v>
      </c>
      <c r="J5" s="25" t="s">
        <v>15</v>
      </c>
      <c r="K5" s="26" t="s">
        <v>16</v>
      </c>
    </row>
    <row r="6" spans="1:11" s="19" customFormat="1" ht="16.5" customHeight="1">
      <c r="A6" s="20" t="s">
        <v>17</v>
      </c>
      <c r="B6" s="21">
        <f t="shared" si="0"/>
        <v>586</v>
      </c>
      <c r="C6" s="22">
        <v>0</v>
      </c>
      <c r="D6" s="21">
        <v>527</v>
      </c>
      <c r="E6" s="21">
        <f t="shared" si="1"/>
        <v>527</v>
      </c>
      <c r="F6" s="23">
        <v>59</v>
      </c>
      <c r="G6" s="24">
        <v>59</v>
      </c>
      <c r="H6" s="25" t="s">
        <v>15</v>
      </c>
      <c r="I6" s="25" t="s">
        <v>15</v>
      </c>
      <c r="J6" s="25" t="s">
        <v>15</v>
      </c>
      <c r="K6" s="26" t="s">
        <v>16</v>
      </c>
    </row>
    <row r="7" spans="1:11" s="19" customFormat="1" ht="16.5" customHeight="1">
      <c r="A7" s="27" t="s">
        <v>18</v>
      </c>
      <c r="B7" s="21">
        <f t="shared" si="0"/>
        <v>1500</v>
      </c>
      <c r="C7" s="22">
        <v>0</v>
      </c>
      <c r="D7" s="21">
        <v>1350</v>
      </c>
      <c r="E7" s="21">
        <f t="shared" si="1"/>
        <v>1350</v>
      </c>
      <c r="F7" s="23">
        <v>150</v>
      </c>
      <c r="G7" s="24">
        <v>150</v>
      </c>
      <c r="H7" s="25" t="s">
        <v>15</v>
      </c>
      <c r="I7" s="25" t="s">
        <v>15</v>
      </c>
      <c r="J7" s="25" t="s">
        <v>15</v>
      </c>
      <c r="K7" s="26" t="s">
        <v>16</v>
      </c>
    </row>
    <row r="8" spans="1:11" s="19" customFormat="1" ht="16.5" customHeight="1">
      <c r="A8" s="20" t="s">
        <v>19</v>
      </c>
      <c r="B8" s="21">
        <f t="shared" si="0"/>
        <v>950</v>
      </c>
      <c r="C8" s="22">
        <v>0</v>
      </c>
      <c r="D8" s="21">
        <v>855</v>
      </c>
      <c r="E8" s="21">
        <f t="shared" si="1"/>
        <v>855</v>
      </c>
      <c r="F8" s="23">
        <v>95</v>
      </c>
      <c r="G8" s="24">
        <v>95</v>
      </c>
      <c r="H8" s="25" t="s">
        <v>15</v>
      </c>
      <c r="I8" s="25" t="s">
        <v>15</v>
      </c>
      <c r="J8" s="25" t="s">
        <v>15</v>
      </c>
      <c r="K8" s="26" t="s">
        <v>16</v>
      </c>
    </row>
    <row r="9" spans="1:11" s="19" customFormat="1" ht="16.5" customHeight="1">
      <c r="A9" s="20" t="s">
        <v>20</v>
      </c>
      <c r="B9" s="21">
        <f t="shared" si="0"/>
        <v>7095</v>
      </c>
      <c r="C9" s="22">
        <v>5378</v>
      </c>
      <c r="D9" s="22">
        <v>0</v>
      </c>
      <c r="E9" s="21">
        <f t="shared" si="1"/>
        <v>5378</v>
      </c>
      <c r="F9" s="23">
        <v>1717</v>
      </c>
      <c r="G9" s="24">
        <v>1717</v>
      </c>
      <c r="H9" s="25" t="s">
        <v>15</v>
      </c>
      <c r="I9" s="25" t="s">
        <v>15</v>
      </c>
      <c r="J9" s="25" t="s">
        <v>15</v>
      </c>
      <c r="K9" s="26" t="s">
        <v>16</v>
      </c>
    </row>
    <row r="10" spans="1:11" s="19" customFormat="1" ht="16.5" customHeight="1">
      <c r="A10" s="28" t="s">
        <v>21</v>
      </c>
      <c r="B10" s="21">
        <f t="shared" si="0"/>
        <v>66615</v>
      </c>
      <c r="C10" s="22">
        <v>31497</v>
      </c>
      <c r="D10" s="21">
        <v>33055</v>
      </c>
      <c r="E10" s="21">
        <f t="shared" si="1"/>
        <v>64552</v>
      </c>
      <c r="F10" s="23">
        <v>2063</v>
      </c>
      <c r="G10" s="25" t="s">
        <v>15</v>
      </c>
      <c r="H10" s="25" t="s">
        <v>15</v>
      </c>
      <c r="I10" s="25" t="s">
        <v>15</v>
      </c>
      <c r="J10" s="25" t="s">
        <v>15</v>
      </c>
      <c r="K10" s="26" t="s">
        <v>22</v>
      </c>
    </row>
    <row r="11" spans="1:11" s="19" customFormat="1" ht="17.25" customHeight="1">
      <c r="A11" s="29" t="s">
        <v>23</v>
      </c>
      <c r="B11" s="21">
        <f t="shared" si="0"/>
        <v>316744</v>
      </c>
      <c r="C11" s="21">
        <v>3540</v>
      </c>
      <c r="D11" s="21">
        <v>27439</v>
      </c>
      <c r="E11" s="21">
        <f t="shared" si="1"/>
        <v>30979</v>
      </c>
      <c r="F11" s="23">
        <v>285765</v>
      </c>
      <c r="G11" s="30">
        <v>26191</v>
      </c>
      <c r="H11" s="25" t="s">
        <v>15</v>
      </c>
      <c r="I11" s="25" t="s">
        <v>15</v>
      </c>
      <c r="J11" s="25" t="s">
        <v>15</v>
      </c>
      <c r="K11" s="31" t="s">
        <v>24</v>
      </c>
    </row>
    <row r="12" spans="1:11" s="19" customFormat="1" ht="17.25" customHeight="1">
      <c r="A12" s="29" t="s">
        <v>25</v>
      </c>
      <c r="B12" s="21">
        <f t="shared" si="0"/>
        <v>250500</v>
      </c>
      <c r="C12" s="21"/>
      <c r="D12" s="21">
        <v>1775</v>
      </c>
      <c r="E12" s="21">
        <f t="shared" si="1"/>
        <v>1775</v>
      </c>
      <c r="F12" s="23">
        <v>248725</v>
      </c>
      <c r="G12" s="24">
        <f>26898-1775</f>
        <v>25123</v>
      </c>
      <c r="H12" s="25" t="s">
        <v>15</v>
      </c>
      <c r="I12" s="25" t="s">
        <v>15</v>
      </c>
      <c r="J12" s="25" t="s">
        <v>15</v>
      </c>
      <c r="K12" s="26" t="s">
        <v>26</v>
      </c>
    </row>
    <row r="13" spans="1:11" s="19" customFormat="1" ht="16.5" customHeight="1">
      <c r="A13" s="29" t="s">
        <v>27</v>
      </c>
      <c r="B13" s="21">
        <f t="shared" si="0"/>
        <v>144</v>
      </c>
      <c r="C13" s="22">
        <v>0</v>
      </c>
      <c r="D13" s="21">
        <f>16+38</f>
        <v>54</v>
      </c>
      <c r="E13" s="21">
        <f t="shared" si="1"/>
        <v>54</v>
      </c>
      <c r="F13" s="23">
        <v>90</v>
      </c>
      <c r="G13" s="24">
        <v>90</v>
      </c>
      <c r="H13" s="25" t="s">
        <v>15</v>
      </c>
      <c r="I13" s="25" t="s">
        <v>15</v>
      </c>
      <c r="J13" s="25" t="s">
        <v>15</v>
      </c>
      <c r="K13" s="26"/>
    </row>
    <row r="14" spans="1:11" s="19" customFormat="1" ht="16.5" customHeight="1">
      <c r="A14" s="17" t="s">
        <v>28</v>
      </c>
      <c r="B14" s="21">
        <f t="shared" si="0"/>
        <v>0</v>
      </c>
      <c r="C14" s="21"/>
      <c r="D14" s="21"/>
      <c r="E14" s="21">
        <f t="shared" si="1"/>
        <v>0</v>
      </c>
      <c r="F14" s="23"/>
      <c r="G14" s="24"/>
      <c r="H14" s="32"/>
      <c r="I14" s="25"/>
      <c r="J14" s="25"/>
      <c r="K14" s="26"/>
    </row>
    <row r="15" spans="1:11" s="19" customFormat="1" ht="16.5" customHeight="1">
      <c r="A15" s="29" t="s">
        <v>29</v>
      </c>
      <c r="B15" s="21">
        <f t="shared" si="0"/>
        <v>2278</v>
      </c>
      <c r="C15" s="21">
        <v>950</v>
      </c>
      <c r="D15" s="22">
        <v>0</v>
      </c>
      <c r="E15" s="21">
        <f t="shared" si="1"/>
        <v>950</v>
      </c>
      <c r="F15" s="23">
        <v>1328</v>
      </c>
      <c r="G15" s="33">
        <v>435</v>
      </c>
      <c r="H15" s="25" t="s">
        <v>15</v>
      </c>
      <c r="I15" s="25" t="s">
        <v>15</v>
      </c>
      <c r="J15" s="25" t="s">
        <v>15</v>
      </c>
      <c r="K15" s="26" t="s">
        <v>16</v>
      </c>
    </row>
    <row r="16" spans="1:11" s="19" customFormat="1" ht="16.5" customHeight="1">
      <c r="A16" s="29" t="s">
        <v>30</v>
      </c>
      <c r="B16" s="21">
        <f t="shared" si="0"/>
        <v>40001</v>
      </c>
      <c r="C16" s="22">
        <v>0</v>
      </c>
      <c r="D16" s="22">
        <v>0</v>
      </c>
      <c r="E16" s="21">
        <f t="shared" si="1"/>
        <v>0</v>
      </c>
      <c r="F16" s="23">
        <v>40001</v>
      </c>
      <c r="G16" s="24">
        <f>+F16-(F16*0.2+28489)</f>
        <v>3511.800000000003</v>
      </c>
      <c r="H16" s="25" t="s">
        <v>15</v>
      </c>
      <c r="I16" s="25" t="s">
        <v>15</v>
      </c>
      <c r="J16" s="25" t="s">
        <v>15</v>
      </c>
      <c r="K16" s="26" t="s">
        <v>31</v>
      </c>
    </row>
    <row r="17" spans="1:11" s="19" customFormat="1" ht="16.5" customHeight="1">
      <c r="A17" s="34" t="s">
        <v>32</v>
      </c>
      <c r="B17" s="21">
        <f t="shared" si="0"/>
        <v>426250</v>
      </c>
      <c r="C17" s="21">
        <v>256250</v>
      </c>
      <c r="D17" s="21">
        <v>126875</v>
      </c>
      <c r="E17" s="21">
        <f t="shared" si="1"/>
        <v>383125</v>
      </c>
      <c r="F17" s="23">
        <v>43125</v>
      </c>
      <c r="G17" s="24">
        <f>43125*0.8</f>
        <v>34500</v>
      </c>
      <c r="H17" s="25" t="s">
        <v>15</v>
      </c>
      <c r="I17" s="25" t="s">
        <v>15</v>
      </c>
      <c r="J17" s="25" t="s">
        <v>15</v>
      </c>
      <c r="K17" s="26" t="s">
        <v>33</v>
      </c>
    </row>
    <row r="18" spans="1:11" s="19" customFormat="1" ht="16.5" customHeight="1">
      <c r="A18" s="34" t="s">
        <v>34</v>
      </c>
      <c r="B18" s="21">
        <f t="shared" si="0"/>
        <v>2250</v>
      </c>
      <c r="C18" s="21">
        <v>800</v>
      </c>
      <c r="D18" s="21">
        <v>625</v>
      </c>
      <c r="E18" s="21">
        <f t="shared" si="1"/>
        <v>1425</v>
      </c>
      <c r="F18" s="23">
        <v>825</v>
      </c>
      <c r="G18" s="24">
        <f>825*0.8</f>
        <v>660</v>
      </c>
      <c r="H18" s="25" t="s">
        <v>15</v>
      </c>
      <c r="I18" s="25" t="s">
        <v>15</v>
      </c>
      <c r="J18" s="25" t="s">
        <v>15</v>
      </c>
      <c r="K18" s="26" t="s">
        <v>33</v>
      </c>
    </row>
    <row r="19" spans="1:11" s="19" customFormat="1" ht="25.5" customHeight="1">
      <c r="A19" s="34" t="s">
        <v>35</v>
      </c>
      <c r="B19" s="21">
        <f t="shared" si="0"/>
        <v>60942</v>
      </c>
      <c r="C19" s="21"/>
      <c r="D19" s="21">
        <v>5520</v>
      </c>
      <c r="E19" s="21">
        <f t="shared" si="1"/>
        <v>5520</v>
      </c>
      <c r="F19" s="23">
        <v>55422</v>
      </c>
      <c r="G19" s="24">
        <f>55422*0.8-692</f>
        <v>43645.600000000006</v>
      </c>
      <c r="H19" s="25" t="s">
        <v>15</v>
      </c>
      <c r="I19" s="25" t="s">
        <v>15</v>
      </c>
      <c r="J19" s="25" t="s">
        <v>15</v>
      </c>
      <c r="K19" s="35" t="s">
        <v>36</v>
      </c>
    </row>
    <row r="20" spans="1:11" s="19" customFormat="1" ht="22.5" customHeight="1">
      <c r="A20" s="36" t="s">
        <v>37</v>
      </c>
      <c r="B20" s="21">
        <f t="shared" si="0"/>
        <v>313181</v>
      </c>
      <c r="C20" s="21"/>
      <c r="D20" s="21">
        <v>229926</v>
      </c>
      <c r="E20" s="21">
        <f t="shared" si="1"/>
        <v>229926</v>
      </c>
      <c r="F20" s="23">
        <f>83255</f>
        <v>83255</v>
      </c>
      <c r="G20" s="37">
        <v>7926</v>
      </c>
      <c r="H20" s="25" t="s">
        <v>15</v>
      </c>
      <c r="I20" s="25" t="s">
        <v>15</v>
      </c>
      <c r="J20" s="25" t="s">
        <v>15</v>
      </c>
      <c r="K20" s="26" t="s">
        <v>38</v>
      </c>
    </row>
    <row r="21" spans="1:11" s="19" customFormat="1" ht="17.25" customHeight="1">
      <c r="A21" s="29" t="s">
        <v>39</v>
      </c>
      <c r="B21" s="21">
        <f t="shared" si="0"/>
        <v>3620</v>
      </c>
      <c r="C21" s="21"/>
      <c r="D21" s="21">
        <v>1448</v>
      </c>
      <c r="E21" s="21">
        <f t="shared" si="1"/>
        <v>1448</v>
      </c>
      <c r="F21" s="23">
        <v>2172</v>
      </c>
      <c r="G21" s="37">
        <v>521</v>
      </c>
      <c r="H21" s="25" t="s">
        <v>15</v>
      </c>
      <c r="I21" s="25" t="s">
        <v>15</v>
      </c>
      <c r="J21" s="25" t="s">
        <v>15</v>
      </c>
      <c r="K21" s="26"/>
    </row>
    <row r="22" spans="1:11" s="19" customFormat="1" ht="16.5" customHeight="1">
      <c r="A22" s="29" t="s">
        <v>40</v>
      </c>
      <c r="B22" s="21">
        <f>+F22</f>
        <v>994</v>
      </c>
      <c r="C22" s="21"/>
      <c r="D22" s="22">
        <v>0</v>
      </c>
      <c r="E22" s="25" t="s">
        <v>15</v>
      </c>
      <c r="F22" s="23">
        <v>994</v>
      </c>
      <c r="G22" s="24">
        <f>994*0.8</f>
        <v>795.2</v>
      </c>
      <c r="H22" s="25" t="s">
        <v>15</v>
      </c>
      <c r="I22" s="25" t="s">
        <v>15</v>
      </c>
      <c r="J22" s="25" t="s">
        <v>15</v>
      </c>
      <c r="K22" s="26"/>
    </row>
    <row r="23" spans="1:11" s="19" customFormat="1" ht="16.5" customHeight="1">
      <c r="A23" s="38" t="s">
        <v>41</v>
      </c>
      <c r="B23" s="21">
        <f>+E23+F23</f>
        <v>1325</v>
      </c>
      <c r="C23" s="21"/>
      <c r="D23" s="21">
        <v>300</v>
      </c>
      <c r="E23" s="21">
        <f>+C23+D23</f>
        <v>300</v>
      </c>
      <c r="F23" s="23">
        <v>1025</v>
      </c>
      <c r="G23" s="24">
        <f>1025*0.8</f>
        <v>820</v>
      </c>
      <c r="H23" s="25" t="s">
        <v>15</v>
      </c>
      <c r="I23" s="25" t="s">
        <v>15</v>
      </c>
      <c r="J23" s="25" t="s">
        <v>15</v>
      </c>
      <c r="K23" s="26"/>
    </row>
    <row r="24" spans="1:11" s="19" customFormat="1" ht="16.5" customHeight="1">
      <c r="A24" s="29" t="s">
        <v>42</v>
      </c>
      <c r="B24" s="21">
        <f>+F24</f>
        <v>1600</v>
      </c>
      <c r="C24" s="21"/>
      <c r="D24" s="22">
        <v>0</v>
      </c>
      <c r="E24" s="25" t="s">
        <v>15</v>
      </c>
      <c r="F24" s="23">
        <v>1600</v>
      </c>
      <c r="G24" s="24">
        <f>1600*0.8</f>
        <v>1280</v>
      </c>
      <c r="H24" s="25" t="s">
        <v>15</v>
      </c>
      <c r="I24" s="25" t="s">
        <v>15</v>
      </c>
      <c r="J24" s="25" t="s">
        <v>15</v>
      </c>
      <c r="K24" s="26"/>
    </row>
    <row r="25" spans="1:11" s="19" customFormat="1" ht="16.5" customHeight="1">
      <c r="A25" s="29" t="s">
        <v>43</v>
      </c>
      <c r="B25" s="21">
        <f aca="true" t="shared" si="2" ref="B25:B30">+E25+F25</f>
        <v>5885</v>
      </c>
      <c r="C25" s="21">
        <v>1000</v>
      </c>
      <c r="D25" s="21">
        <v>4397</v>
      </c>
      <c r="E25" s="21">
        <f aca="true" t="shared" si="3" ref="E25:E30">+C25+D25</f>
        <v>5397</v>
      </c>
      <c r="F25" s="23">
        <v>488</v>
      </c>
      <c r="G25" s="24">
        <v>488</v>
      </c>
      <c r="H25" s="25" t="s">
        <v>15</v>
      </c>
      <c r="I25" s="25" t="s">
        <v>15</v>
      </c>
      <c r="J25" s="25" t="s">
        <v>15</v>
      </c>
      <c r="K25" s="26"/>
    </row>
    <row r="26" spans="1:11" s="19" customFormat="1" ht="16.5" customHeight="1">
      <c r="A26" s="17" t="s">
        <v>44</v>
      </c>
      <c r="B26" s="21">
        <f t="shared" si="2"/>
        <v>0</v>
      </c>
      <c r="C26" s="21"/>
      <c r="D26" s="21"/>
      <c r="E26" s="21">
        <f t="shared" si="3"/>
        <v>0</v>
      </c>
      <c r="F26" s="23"/>
      <c r="G26" s="24"/>
      <c r="H26" s="25"/>
      <c r="I26" s="25"/>
      <c r="J26" s="25"/>
      <c r="K26" s="26"/>
    </row>
    <row r="27" spans="1:11" s="19" customFormat="1" ht="16.5" customHeight="1">
      <c r="A27" s="29" t="s">
        <v>45</v>
      </c>
      <c r="B27" s="21">
        <f t="shared" si="2"/>
        <v>17165</v>
      </c>
      <c r="C27" s="21">
        <f>2786+1635+2581</f>
        <v>7002</v>
      </c>
      <c r="D27" s="21">
        <v>10013</v>
      </c>
      <c r="E27" s="21">
        <f t="shared" si="3"/>
        <v>17015</v>
      </c>
      <c r="F27" s="23">
        <v>150</v>
      </c>
      <c r="G27" s="24">
        <v>150</v>
      </c>
      <c r="H27" s="25" t="s">
        <v>15</v>
      </c>
      <c r="I27" s="25" t="s">
        <v>15</v>
      </c>
      <c r="J27" s="25" t="s">
        <v>15</v>
      </c>
      <c r="K27" s="26" t="s">
        <v>46</v>
      </c>
    </row>
    <row r="28" spans="1:11" s="19" customFormat="1" ht="16.5" customHeight="1">
      <c r="A28" s="17" t="s">
        <v>47</v>
      </c>
      <c r="B28" s="21">
        <f t="shared" si="2"/>
        <v>0</v>
      </c>
      <c r="C28" s="21"/>
      <c r="D28" s="21"/>
      <c r="E28" s="21">
        <f t="shared" si="3"/>
        <v>0</v>
      </c>
      <c r="F28" s="23"/>
      <c r="G28" s="24"/>
      <c r="H28" s="25"/>
      <c r="I28" s="25"/>
      <c r="J28" s="25"/>
      <c r="K28" s="26"/>
    </row>
    <row r="29" spans="1:11" s="19" customFormat="1" ht="16.5" customHeight="1">
      <c r="A29" s="29" t="s">
        <v>48</v>
      </c>
      <c r="B29" s="21">
        <f t="shared" si="2"/>
        <v>1000</v>
      </c>
      <c r="C29" s="21"/>
      <c r="D29" s="21">
        <v>806</v>
      </c>
      <c r="E29" s="21">
        <f t="shared" si="3"/>
        <v>806</v>
      </c>
      <c r="F29" s="23">
        <v>194</v>
      </c>
      <c r="G29" s="24">
        <v>194</v>
      </c>
      <c r="H29" s="25" t="s">
        <v>15</v>
      </c>
      <c r="I29" s="25" t="s">
        <v>15</v>
      </c>
      <c r="J29" s="25" t="s">
        <v>15</v>
      </c>
      <c r="K29" s="26" t="s">
        <v>46</v>
      </c>
    </row>
    <row r="30" spans="1:11" s="19" customFormat="1" ht="16.5" customHeight="1">
      <c r="A30" s="29" t="s">
        <v>49</v>
      </c>
      <c r="B30" s="21">
        <f t="shared" si="2"/>
        <v>598</v>
      </c>
      <c r="C30" s="22">
        <v>0</v>
      </c>
      <c r="D30" s="21">
        <v>413</v>
      </c>
      <c r="E30" s="21">
        <f t="shared" si="3"/>
        <v>413</v>
      </c>
      <c r="F30" s="23">
        <v>185</v>
      </c>
      <c r="G30" s="24">
        <v>185</v>
      </c>
      <c r="H30" s="25" t="s">
        <v>15</v>
      </c>
      <c r="I30" s="25" t="s">
        <v>15</v>
      </c>
      <c r="J30" s="25" t="s">
        <v>15</v>
      </c>
      <c r="K30" s="26" t="s">
        <v>33</v>
      </c>
    </row>
    <row r="31" spans="1:11" s="19" customFormat="1" ht="16.5" customHeight="1">
      <c r="A31" s="29" t="s">
        <v>50</v>
      </c>
      <c r="B31" s="21">
        <f>+F31</f>
        <v>83</v>
      </c>
      <c r="C31" s="22">
        <v>0</v>
      </c>
      <c r="D31" s="22">
        <v>0</v>
      </c>
      <c r="E31" s="25" t="s">
        <v>15</v>
      </c>
      <c r="F31" s="23">
        <v>83</v>
      </c>
      <c r="G31" s="24">
        <v>83</v>
      </c>
      <c r="H31" s="25" t="s">
        <v>15</v>
      </c>
      <c r="I31" s="25" t="s">
        <v>15</v>
      </c>
      <c r="J31" s="25" t="s">
        <v>15</v>
      </c>
      <c r="K31" s="26"/>
    </row>
    <row r="32" spans="1:11" s="19" customFormat="1" ht="16.5" customHeight="1">
      <c r="A32" s="17" t="s">
        <v>51</v>
      </c>
      <c r="B32" s="21">
        <f>+E32+F32</f>
        <v>0</v>
      </c>
      <c r="C32" s="21"/>
      <c r="D32" s="21"/>
      <c r="E32" s="21">
        <f>+C32+D32</f>
        <v>0</v>
      </c>
      <c r="F32" s="23"/>
      <c r="G32" s="24"/>
      <c r="H32" s="32"/>
      <c r="I32" s="25"/>
      <c r="J32" s="25"/>
      <c r="K32" s="26"/>
    </row>
    <row r="33" spans="1:11" s="19" customFormat="1" ht="16.5" customHeight="1">
      <c r="A33" s="39" t="s">
        <v>52</v>
      </c>
      <c r="B33" s="21">
        <f>+E33+F33</f>
        <v>20255</v>
      </c>
      <c r="C33" s="22">
        <v>0</v>
      </c>
      <c r="D33" s="21">
        <v>8904</v>
      </c>
      <c r="E33" s="21">
        <f>+C33+D33</f>
        <v>8904</v>
      </c>
      <c r="F33" s="23">
        <v>11351</v>
      </c>
      <c r="G33" s="24">
        <v>11531</v>
      </c>
      <c r="H33" s="25" t="s">
        <v>15</v>
      </c>
      <c r="I33" s="25" t="s">
        <v>15</v>
      </c>
      <c r="J33" s="25" t="s">
        <v>15</v>
      </c>
      <c r="K33" s="26" t="s">
        <v>33</v>
      </c>
    </row>
    <row r="34" spans="1:11" s="19" customFormat="1" ht="16.5" customHeight="1">
      <c r="A34" s="29" t="s">
        <v>53</v>
      </c>
      <c r="B34" s="21">
        <f>+E34+F34</f>
        <v>23500</v>
      </c>
      <c r="C34" s="21">
        <v>7125</v>
      </c>
      <c r="D34" s="21">
        <v>15182</v>
      </c>
      <c r="E34" s="21">
        <f>+C34+D34</f>
        <v>22307</v>
      </c>
      <c r="F34" s="23">
        <v>1193</v>
      </c>
      <c r="G34" s="24">
        <v>1193</v>
      </c>
      <c r="H34" s="25" t="s">
        <v>15</v>
      </c>
      <c r="I34" s="25" t="s">
        <v>15</v>
      </c>
      <c r="J34" s="25" t="s">
        <v>15</v>
      </c>
      <c r="K34" s="26" t="s">
        <v>33</v>
      </c>
    </row>
    <row r="35" spans="1:11" s="19" customFormat="1" ht="16.5" customHeight="1">
      <c r="A35" s="17" t="s">
        <v>54</v>
      </c>
      <c r="B35" s="21">
        <f>+E35+F35</f>
        <v>0</v>
      </c>
      <c r="C35" s="21"/>
      <c r="D35" s="21"/>
      <c r="E35" s="21">
        <f>+C35+D35</f>
        <v>0</v>
      </c>
      <c r="F35" s="23"/>
      <c r="G35" s="24"/>
      <c r="H35" s="32"/>
      <c r="I35" s="25"/>
      <c r="J35" s="25"/>
      <c r="K35" s="26"/>
    </row>
    <row r="36" spans="1:11" s="19" customFormat="1" ht="16.5" customHeight="1">
      <c r="A36" s="40" t="s">
        <v>55</v>
      </c>
      <c r="B36" s="21">
        <f>+E36+F36</f>
        <v>574353</v>
      </c>
      <c r="C36" s="21">
        <v>621</v>
      </c>
      <c r="D36" s="21">
        <f>554925-13725</f>
        <v>541200</v>
      </c>
      <c r="E36" s="21">
        <f>+C36+D36</f>
        <v>541821</v>
      </c>
      <c r="F36" s="23">
        <v>32532</v>
      </c>
      <c r="G36" s="24">
        <f>10843*0.8</f>
        <v>8674.4</v>
      </c>
      <c r="H36" s="25" t="s">
        <v>15</v>
      </c>
      <c r="I36" s="25" t="s">
        <v>15</v>
      </c>
      <c r="J36" s="25" t="s">
        <v>15</v>
      </c>
      <c r="K36" s="26" t="s">
        <v>33</v>
      </c>
    </row>
    <row r="37" spans="1:11" s="19" customFormat="1" ht="16.5" customHeight="1">
      <c r="A37" s="40" t="s">
        <v>56</v>
      </c>
      <c r="B37" s="21">
        <f>+F37</f>
        <v>179647</v>
      </c>
      <c r="C37" s="22">
        <v>0</v>
      </c>
      <c r="D37" s="22">
        <v>0</v>
      </c>
      <c r="E37" s="25" t="s">
        <v>15</v>
      </c>
      <c r="F37" s="23">
        <v>179647</v>
      </c>
      <c r="G37" s="30">
        <f>59876*0.8+8857-12766</f>
        <v>43991.8</v>
      </c>
      <c r="H37" s="25" t="s">
        <v>15</v>
      </c>
      <c r="I37" s="25" t="s">
        <v>15</v>
      </c>
      <c r="J37" s="25" t="s">
        <v>15</v>
      </c>
      <c r="K37" s="26" t="s">
        <v>33</v>
      </c>
    </row>
    <row r="38" spans="1:11" s="19" customFormat="1" ht="16.5" customHeight="1">
      <c r="A38" s="40" t="s">
        <v>57</v>
      </c>
      <c r="B38" s="21">
        <f>+F38</f>
        <v>2000</v>
      </c>
      <c r="C38" s="22">
        <v>0</v>
      </c>
      <c r="D38" s="22">
        <v>0</v>
      </c>
      <c r="E38" s="25" t="s">
        <v>15</v>
      </c>
      <c r="F38" s="23">
        <v>2000</v>
      </c>
      <c r="G38" s="24">
        <v>2000</v>
      </c>
      <c r="H38" s="25" t="s">
        <v>15</v>
      </c>
      <c r="I38" s="25" t="s">
        <v>15</v>
      </c>
      <c r="J38" s="25" t="s">
        <v>15</v>
      </c>
      <c r="K38" s="26" t="s">
        <v>33</v>
      </c>
    </row>
    <row r="39" spans="1:11" s="19" customFormat="1" ht="16.5" customHeight="1">
      <c r="A39" s="40" t="s">
        <v>58</v>
      </c>
      <c r="B39" s="21">
        <f>+F39</f>
        <v>10000</v>
      </c>
      <c r="C39" s="22">
        <v>0</v>
      </c>
      <c r="D39" s="22">
        <v>0</v>
      </c>
      <c r="E39" s="25" t="s">
        <v>15</v>
      </c>
      <c r="F39" s="23">
        <v>10000</v>
      </c>
      <c r="G39" s="24">
        <v>10000</v>
      </c>
      <c r="H39" s="25" t="s">
        <v>15</v>
      </c>
      <c r="I39" s="25" t="s">
        <v>15</v>
      </c>
      <c r="J39" s="25" t="s">
        <v>15</v>
      </c>
      <c r="K39" s="26" t="s">
        <v>33</v>
      </c>
    </row>
    <row r="40" spans="1:11" s="19" customFormat="1" ht="16.5" customHeight="1">
      <c r="A40" s="40" t="s">
        <v>59</v>
      </c>
      <c r="B40" s="21">
        <f>+E40+F40</f>
        <v>15000</v>
      </c>
      <c r="C40" s="22">
        <v>0</v>
      </c>
      <c r="D40" s="21">
        <f>1248+1138+172+2373+102+6440+2252</f>
        <v>13725</v>
      </c>
      <c r="E40" s="21">
        <f>+C40+D40</f>
        <v>13725</v>
      </c>
      <c r="F40" s="23">
        <v>1275</v>
      </c>
      <c r="G40" s="24">
        <f>1275*0.8</f>
        <v>1020</v>
      </c>
      <c r="H40" s="25" t="s">
        <v>15</v>
      </c>
      <c r="I40" s="25" t="s">
        <v>15</v>
      </c>
      <c r="J40" s="25" t="s">
        <v>15</v>
      </c>
      <c r="K40" s="26" t="s">
        <v>33</v>
      </c>
    </row>
    <row r="41" spans="1:11" s="19" customFormat="1" ht="16.5" customHeight="1">
      <c r="A41" s="41" t="s">
        <v>60</v>
      </c>
      <c r="B41" s="21">
        <f>+F41</f>
        <v>59436</v>
      </c>
      <c r="C41" s="22">
        <v>0</v>
      </c>
      <c r="D41" s="22">
        <v>0</v>
      </c>
      <c r="E41" s="25" t="s">
        <v>15</v>
      </c>
      <c r="F41" s="23">
        <v>59436</v>
      </c>
      <c r="G41" s="24">
        <v>59436</v>
      </c>
      <c r="H41" s="25" t="s">
        <v>15</v>
      </c>
      <c r="I41" s="25" t="s">
        <v>15</v>
      </c>
      <c r="J41" s="25" t="s">
        <v>15</v>
      </c>
      <c r="K41" s="26"/>
    </row>
    <row r="42" spans="1:11" s="19" customFormat="1" ht="43.5" customHeight="1">
      <c r="A42" s="34" t="s">
        <v>61</v>
      </c>
      <c r="B42" s="21">
        <f aca="true" t="shared" si="4" ref="B42:B58">+E42+F42</f>
        <v>164286</v>
      </c>
      <c r="C42" s="22">
        <v>0</v>
      </c>
      <c r="D42" s="21">
        <v>155235</v>
      </c>
      <c r="E42" s="21">
        <f aca="true" t="shared" si="5" ref="E42:E56">+C42+D42</f>
        <v>155235</v>
      </c>
      <c r="F42" s="23">
        <v>9051</v>
      </c>
      <c r="G42" s="25" t="s">
        <v>15</v>
      </c>
      <c r="H42" s="25" t="s">
        <v>15</v>
      </c>
      <c r="I42" s="25" t="s">
        <v>15</v>
      </c>
      <c r="J42" s="25" t="s">
        <v>15</v>
      </c>
      <c r="K42" s="35" t="s">
        <v>62</v>
      </c>
    </row>
    <row r="43" spans="1:11" s="19" customFormat="1" ht="16.5" customHeight="1">
      <c r="A43" s="29" t="s">
        <v>63</v>
      </c>
      <c r="B43" s="21">
        <f t="shared" si="4"/>
        <v>3325</v>
      </c>
      <c r="C43" s="22">
        <v>0</v>
      </c>
      <c r="D43" s="21">
        <v>970</v>
      </c>
      <c r="E43" s="21">
        <f t="shared" si="5"/>
        <v>970</v>
      </c>
      <c r="F43" s="23">
        <v>2355</v>
      </c>
      <c r="G43" s="24">
        <v>2355</v>
      </c>
      <c r="H43" s="25" t="s">
        <v>15</v>
      </c>
      <c r="I43" s="25" t="s">
        <v>15</v>
      </c>
      <c r="J43" s="25" t="s">
        <v>15</v>
      </c>
      <c r="K43" s="26" t="s">
        <v>33</v>
      </c>
    </row>
    <row r="44" spans="1:11" s="19" customFormat="1" ht="16.5" customHeight="1">
      <c r="A44" s="29" t="s">
        <v>64</v>
      </c>
      <c r="B44" s="21">
        <f t="shared" si="4"/>
        <v>36126</v>
      </c>
      <c r="C44" s="22">
        <v>8126</v>
      </c>
      <c r="D44" s="22">
        <v>0</v>
      </c>
      <c r="E44" s="21">
        <f t="shared" si="5"/>
        <v>8126</v>
      </c>
      <c r="F44" s="23">
        <v>28000</v>
      </c>
      <c r="G44" s="24">
        <v>14000</v>
      </c>
      <c r="H44" s="25" t="s">
        <v>15</v>
      </c>
      <c r="I44" s="25" t="s">
        <v>15</v>
      </c>
      <c r="J44" s="25" t="s">
        <v>15</v>
      </c>
      <c r="K44" s="26"/>
    </row>
    <row r="45" spans="1:11" s="19" customFormat="1" ht="17.25" customHeight="1">
      <c r="A45" s="17" t="s">
        <v>65</v>
      </c>
      <c r="B45" s="21">
        <f t="shared" si="4"/>
        <v>0</v>
      </c>
      <c r="C45" s="21"/>
      <c r="D45" s="22"/>
      <c r="E45" s="21">
        <f t="shared" si="5"/>
        <v>0</v>
      </c>
      <c r="F45" s="23"/>
      <c r="G45" s="24"/>
      <c r="H45" s="32"/>
      <c r="I45" s="25"/>
      <c r="J45" s="25"/>
      <c r="K45" s="26"/>
    </row>
    <row r="46" spans="1:11" s="19" customFormat="1" ht="17.25" customHeight="1">
      <c r="A46" s="34" t="s">
        <v>66</v>
      </c>
      <c r="B46" s="21">
        <f t="shared" si="4"/>
        <v>36393</v>
      </c>
      <c r="C46" s="21">
        <v>11912</v>
      </c>
      <c r="D46" s="21">
        <v>10585</v>
      </c>
      <c r="E46" s="21">
        <f t="shared" si="5"/>
        <v>22497</v>
      </c>
      <c r="F46" s="23">
        <f>1641+12255</f>
        <v>13896</v>
      </c>
      <c r="G46" s="24">
        <v>1641</v>
      </c>
      <c r="H46" s="25" t="s">
        <v>15</v>
      </c>
      <c r="I46" s="25" t="s">
        <v>15</v>
      </c>
      <c r="J46" s="25" t="s">
        <v>15</v>
      </c>
      <c r="K46" s="26" t="s">
        <v>67</v>
      </c>
    </row>
    <row r="47" spans="1:11" s="19" customFormat="1" ht="17.25" customHeight="1">
      <c r="A47" s="29" t="s">
        <v>68</v>
      </c>
      <c r="B47" s="21">
        <f t="shared" si="4"/>
        <v>9000</v>
      </c>
      <c r="C47" s="21"/>
      <c r="D47" s="22">
        <v>0</v>
      </c>
      <c r="E47" s="21">
        <f t="shared" si="5"/>
        <v>0</v>
      </c>
      <c r="F47" s="23">
        <v>9000</v>
      </c>
      <c r="G47" s="24">
        <v>9000</v>
      </c>
      <c r="H47" s="25" t="s">
        <v>15</v>
      </c>
      <c r="I47" s="25" t="s">
        <v>15</v>
      </c>
      <c r="J47" s="25" t="s">
        <v>15</v>
      </c>
      <c r="K47" s="26"/>
    </row>
    <row r="48" spans="1:11" s="19" customFormat="1" ht="17.25" customHeight="1">
      <c r="A48" s="17" t="s">
        <v>69</v>
      </c>
      <c r="B48" s="21">
        <f t="shared" si="4"/>
        <v>0</v>
      </c>
      <c r="C48" s="21"/>
      <c r="D48" s="22"/>
      <c r="E48" s="21">
        <f t="shared" si="5"/>
        <v>0</v>
      </c>
      <c r="F48" s="23"/>
      <c r="G48" s="24"/>
      <c r="H48" s="32"/>
      <c r="I48" s="25"/>
      <c r="J48" s="25"/>
      <c r="K48" s="26"/>
    </row>
    <row r="49" spans="1:11" s="19" customFormat="1" ht="26.25" customHeight="1">
      <c r="A49" s="34" t="s">
        <v>70</v>
      </c>
      <c r="B49" s="21">
        <f t="shared" si="4"/>
        <v>652925</v>
      </c>
      <c r="C49" s="21">
        <v>8983</v>
      </c>
      <c r="D49" s="21">
        <v>604587</v>
      </c>
      <c r="E49" s="21">
        <f t="shared" si="5"/>
        <v>613570</v>
      </c>
      <c r="F49" s="23">
        <f>39230+125</f>
        <v>39355</v>
      </c>
      <c r="G49" s="24"/>
      <c r="H49" s="25" t="s">
        <v>15</v>
      </c>
      <c r="I49" s="25" t="s">
        <v>15</v>
      </c>
      <c r="J49" s="25" t="s">
        <v>15</v>
      </c>
      <c r="K49" s="35" t="s">
        <v>71</v>
      </c>
    </row>
    <row r="50" spans="1:11" s="19" customFormat="1" ht="17.25" customHeight="1">
      <c r="A50" s="29" t="s">
        <v>72</v>
      </c>
      <c r="B50" s="21">
        <f t="shared" si="4"/>
        <v>489117</v>
      </c>
      <c r="C50" s="21">
        <v>16727</v>
      </c>
      <c r="D50" s="21">
        <v>469992</v>
      </c>
      <c r="E50" s="21">
        <f t="shared" si="5"/>
        <v>486719</v>
      </c>
      <c r="F50" s="23">
        <v>2398</v>
      </c>
      <c r="G50" s="24">
        <v>2398</v>
      </c>
      <c r="H50" s="25" t="s">
        <v>15</v>
      </c>
      <c r="I50" s="25" t="s">
        <v>15</v>
      </c>
      <c r="J50" s="25" t="s">
        <v>15</v>
      </c>
      <c r="K50" s="26" t="s">
        <v>33</v>
      </c>
    </row>
    <row r="51" spans="1:11" s="19" customFormat="1" ht="17.25" customHeight="1">
      <c r="A51" s="29" t="s">
        <v>73</v>
      </c>
      <c r="B51" s="21">
        <f t="shared" si="4"/>
        <v>477704</v>
      </c>
      <c r="C51" s="21">
        <f>13344+462480</f>
        <v>475824</v>
      </c>
      <c r="D51" s="21">
        <v>1612</v>
      </c>
      <c r="E51" s="21">
        <f t="shared" si="5"/>
        <v>477436</v>
      </c>
      <c r="F51" s="23">
        <v>268</v>
      </c>
      <c r="G51" s="24">
        <v>268</v>
      </c>
      <c r="H51" s="25" t="s">
        <v>15</v>
      </c>
      <c r="I51" s="25" t="s">
        <v>15</v>
      </c>
      <c r="J51" s="25" t="s">
        <v>15</v>
      </c>
      <c r="K51" s="26" t="s">
        <v>16</v>
      </c>
    </row>
    <row r="52" spans="1:11" s="19" customFormat="1" ht="17.25" customHeight="1">
      <c r="A52" s="29" t="s">
        <v>74</v>
      </c>
      <c r="B52" s="21">
        <f t="shared" si="4"/>
        <v>106975.74100000001</v>
      </c>
      <c r="C52" s="21">
        <v>60849</v>
      </c>
      <c r="D52" s="21">
        <v>45588.741</v>
      </c>
      <c r="E52" s="21">
        <f t="shared" si="5"/>
        <v>106437.74100000001</v>
      </c>
      <c r="F52" s="23">
        <v>538</v>
      </c>
      <c r="G52" s="24">
        <v>538</v>
      </c>
      <c r="H52" s="25" t="s">
        <v>15</v>
      </c>
      <c r="I52" s="25" t="s">
        <v>15</v>
      </c>
      <c r="J52" s="25" t="s">
        <v>15</v>
      </c>
      <c r="K52" s="26" t="s">
        <v>16</v>
      </c>
    </row>
    <row r="53" spans="1:11" s="19" customFormat="1" ht="17.25" customHeight="1">
      <c r="A53" s="17" t="s">
        <v>75</v>
      </c>
      <c r="B53" s="21">
        <f t="shared" si="4"/>
        <v>0</v>
      </c>
      <c r="C53" s="21"/>
      <c r="D53" s="22"/>
      <c r="E53" s="21">
        <f t="shared" si="5"/>
        <v>0</v>
      </c>
      <c r="F53" s="23"/>
      <c r="G53" s="24"/>
      <c r="H53" s="32"/>
      <c r="I53" s="25"/>
      <c r="J53" s="25"/>
      <c r="K53" s="26"/>
    </row>
    <row r="54" spans="1:11" s="19" customFormat="1" ht="17.25" customHeight="1">
      <c r="A54" s="29" t="s">
        <v>76</v>
      </c>
      <c r="B54" s="21">
        <f t="shared" si="4"/>
        <v>27000</v>
      </c>
      <c r="C54" s="21">
        <v>6000</v>
      </c>
      <c r="D54" s="21">
        <v>20846</v>
      </c>
      <c r="E54" s="21">
        <f t="shared" si="5"/>
        <v>26846</v>
      </c>
      <c r="F54" s="23">
        <v>154</v>
      </c>
      <c r="G54" s="24">
        <v>154</v>
      </c>
      <c r="H54" s="25" t="s">
        <v>15</v>
      </c>
      <c r="I54" s="25" t="s">
        <v>15</v>
      </c>
      <c r="J54" s="25" t="s">
        <v>15</v>
      </c>
      <c r="K54" s="26" t="s">
        <v>33</v>
      </c>
    </row>
    <row r="55" spans="1:11" s="19" customFormat="1" ht="17.25" customHeight="1">
      <c r="A55" s="34" t="s">
        <v>77</v>
      </c>
      <c r="B55" s="21">
        <f t="shared" si="4"/>
        <v>12970</v>
      </c>
      <c r="C55" s="21"/>
      <c r="D55" s="21">
        <v>6947</v>
      </c>
      <c r="E55" s="21">
        <f t="shared" si="5"/>
        <v>6947</v>
      </c>
      <c r="F55" s="23">
        <v>6023</v>
      </c>
      <c r="G55" s="24">
        <v>6023</v>
      </c>
      <c r="H55" s="25" t="s">
        <v>15</v>
      </c>
      <c r="I55" s="25" t="s">
        <v>15</v>
      </c>
      <c r="J55" s="25" t="s">
        <v>15</v>
      </c>
      <c r="K55" s="26" t="s">
        <v>33</v>
      </c>
    </row>
    <row r="56" spans="1:11" s="19" customFormat="1" ht="17.25" customHeight="1">
      <c r="A56" s="29" t="s">
        <v>78</v>
      </c>
      <c r="B56" s="21">
        <f t="shared" si="4"/>
        <v>213250</v>
      </c>
      <c r="C56" s="21">
        <f>6056+204838</f>
        <v>210894</v>
      </c>
      <c r="D56" s="21">
        <v>131</v>
      </c>
      <c r="E56" s="21">
        <f t="shared" si="5"/>
        <v>211025</v>
      </c>
      <c r="F56" s="42">
        <v>2225</v>
      </c>
      <c r="G56" s="30">
        <v>2225</v>
      </c>
      <c r="H56" s="25" t="s">
        <v>15</v>
      </c>
      <c r="I56" s="25" t="s">
        <v>15</v>
      </c>
      <c r="J56" s="25" t="s">
        <v>15</v>
      </c>
      <c r="K56" s="26"/>
    </row>
    <row r="57" spans="1:11" s="19" customFormat="1" ht="21" customHeight="1">
      <c r="A57" s="17" t="s">
        <v>79</v>
      </c>
      <c r="B57" s="21">
        <f t="shared" si="4"/>
        <v>0</v>
      </c>
      <c r="C57" s="21"/>
      <c r="D57" s="21"/>
      <c r="E57" s="21"/>
      <c r="F57" s="23"/>
      <c r="G57" s="24"/>
      <c r="H57" s="32"/>
      <c r="I57" s="25"/>
      <c r="J57" s="25"/>
      <c r="K57" s="26"/>
    </row>
    <row r="58" spans="1:11" s="19" customFormat="1" ht="29.25" customHeight="1">
      <c r="A58" s="43" t="s">
        <v>80</v>
      </c>
      <c r="B58" s="21">
        <f t="shared" si="4"/>
        <v>240</v>
      </c>
      <c r="C58" s="21"/>
      <c r="D58" s="21">
        <v>100</v>
      </c>
      <c r="E58" s="21">
        <f>+C58+D58</f>
        <v>100</v>
      </c>
      <c r="F58" s="23">
        <v>140</v>
      </c>
      <c r="G58" s="24">
        <v>140</v>
      </c>
      <c r="H58" s="25" t="s">
        <v>15</v>
      </c>
      <c r="I58" s="25" t="s">
        <v>15</v>
      </c>
      <c r="J58" s="25" t="s">
        <v>15</v>
      </c>
      <c r="K58" s="26" t="s">
        <v>33</v>
      </c>
    </row>
    <row r="59" spans="1:11" s="19" customFormat="1" ht="17.25" customHeight="1">
      <c r="A59" s="43" t="s">
        <v>81</v>
      </c>
      <c r="B59" s="24">
        <f>+F59</f>
        <v>250</v>
      </c>
      <c r="C59" s="21"/>
      <c r="D59" s="22">
        <v>0</v>
      </c>
      <c r="E59" s="25" t="s">
        <v>15</v>
      </c>
      <c r="F59" s="23">
        <v>250</v>
      </c>
      <c r="G59" s="24">
        <v>250</v>
      </c>
      <c r="H59" s="25" t="s">
        <v>15</v>
      </c>
      <c r="I59" s="25" t="s">
        <v>15</v>
      </c>
      <c r="J59" s="25" t="s">
        <v>15</v>
      </c>
      <c r="K59" s="26" t="s">
        <v>33</v>
      </c>
    </row>
    <row r="60" spans="1:11" s="19" customFormat="1" ht="29.25" customHeight="1">
      <c r="A60" s="43" t="s">
        <v>82</v>
      </c>
      <c r="B60" s="24">
        <f>+F60</f>
        <v>2072</v>
      </c>
      <c r="C60" s="21"/>
      <c r="D60" s="22">
        <v>0</v>
      </c>
      <c r="E60" s="25" t="s">
        <v>15</v>
      </c>
      <c r="F60" s="23">
        <v>2072</v>
      </c>
      <c r="G60" s="24">
        <v>2072</v>
      </c>
      <c r="H60" s="25" t="s">
        <v>15</v>
      </c>
      <c r="I60" s="25" t="s">
        <v>15</v>
      </c>
      <c r="J60" s="25" t="s">
        <v>15</v>
      </c>
      <c r="K60" s="26" t="s">
        <v>33</v>
      </c>
    </row>
    <row r="61" spans="1:11" s="19" customFormat="1" ht="17.25" customHeight="1">
      <c r="A61" s="43" t="s">
        <v>83</v>
      </c>
      <c r="B61" s="24">
        <f>+F61</f>
        <v>500</v>
      </c>
      <c r="C61" s="21"/>
      <c r="D61" s="22">
        <v>0</v>
      </c>
      <c r="E61" s="25" t="s">
        <v>15</v>
      </c>
      <c r="F61" s="23">
        <v>500</v>
      </c>
      <c r="G61" s="24">
        <v>500</v>
      </c>
      <c r="H61" s="25" t="s">
        <v>15</v>
      </c>
      <c r="I61" s="25" t="s">
        <v>15</v>
      </c>
      <c r="J61" s="25" t="s">
        <v>15</v>
      </c>
      <c r="K61" s="26" t="s">
        <v>33</v>
      </c>
    </row>
    <row r="62" spans="1:11" s="19" customFormat="1" ht="25.5" customHeight="1">
      <c r="A62" s="44" t="s">
        <v>84</v>
      </c>
      <c r="B62" s="21">
        <f>+E62+F62</f>
        <v>40000</v>
      </c>
      <c r="C62" s="21">
        <v>9307</v>
      </c>
      <c r="D62" s="22">
        <v>18600</v>
      </c>
      <c r="E62" s="21">
        <f>+C62+D62</f>
        <v>27907</v>
      </c>
      <c r="F62" s="23">
        <v>12093</v>
      </c>
      <c r="G62" s="24">
        <v>12093</v>
      </c>
      <c r="H62" s="25" t="s">
        <v>15</v>
      </c>
      <c r="I62" s="25" t="s">
        <v>15</v>
      </c>
      <c r="J62" s="25" t="s">
        <v>15</v>
      </c>
      <c r="K62" s="26" t="s">
        <v>33</v>
      </c>
    </row>
    <row r="63" spans="1:11" s="19" customFormat="1" ht="17.25" customHeight="1">
      <c r="A63" s="29" t="s">
        <v>85</v>
      </c>
      <c r="B63" s="21">
        <f>+E63+F63</f>
        <v>6260</v>
      </c>
      <c r="C63" s="21">
        <v>0</v>
      </c>
      <c r="D63" s="22">
        <v>5800</v>
      </c>
      <c r="E63" s="21">
        <f>+C63+D63</f>
        <v>5800</v>
      </c>
      <c r="F63" s="23">
        <v>460</v>
      </c>
      <c r="G63" s="24">
        <v>460</v>
      </c>
      <c r="H63" s="25" t="s">
        <v>15</v>
      </c>
      <c r="I63" s="25" t="s">
        <v>15</v>
      </c>
      <c r="J63" s="25" t="s">
        <v>15</v>
      </c>
      <c r="K63" s="26" t="s">
        <v>33</v>
      </c>
    </row>
    <row r="64" spans="1:11" s="19" customFormat="1" ht="17.25" customHeight="1">
      <c r="A64" s="29" t="s">
        <v>86</v>
      </c>
      <c r="B64" s="21">
        <f>+E64+F64</f>
        <v>2275</v>
      </c>
      <c r="C64" s="21">
        <v>775</v>
      </c>
      <c r="D64" s="22">
        <v>512</v>
      </c>
      <c r="E64" s="21">
        <f>+C64+D64</f>
        <v>1287</v>
      </c>
      <c r="F64" s="23">
        <v>988</v>
      </c>
      <c r="G64" s="24">
        <v>988</v>
      </c>
      <c r="H64" s="25" t="s">
        <v>15</v>
      </c>
      <c r="I64" s="25" t="s">
        <v>15</v>
      </c>
      <c r="J64" s="25" t="s">
        <v>15</v>
      </c>
      <c r="K64" s="26" t="s">
        <v>33</v>
      </c>
    </row>
    <row r="65" spans="1:11" s="19" customFormat="1" ht="17.25" customHeight="1">
      <c r="A65" s="29" t="s">
        <v>87</v>
      </c>
      <c r="B65" s="24">
        <f aca="true" t="shared" si="6" ref="B65:B70">+F65</f>
        <v>131</v>
      </c>
      <c r="C65" s="21"/>
      <c r="D65" s="22">
        <v>0</v>
      </c>
      <c r="E65" s="25" t="s">
        <v>15</v>
      </c>
      <c r="F65" s="23">
        <v>131</v>
      </c>
      <c r="G65" s="24">
        <v>131</v>
      </c>
      <c r="H65" s="25" t="s">
        <v>15</v>
      </c>
      <c r="I65" s="25" t="s">
        <v>15</v>
      </c>
      <c r="J65" s="25" t="s">
        <v>15</v>
      </c>
      <c r="K65" s="26" t="s">
        <v>33</v>
      </c>
    </row>
    <row r="66" spans="1:11" s="19" customFormat="1" ht="17.25" customHeight="1">
      <c r="A66" s="29" t="s">
        <v>88</v>
      </c>
      <c r="B66" s="24">
        <f t="shared" si="6"/>
        <v>100</v>
      </c>
      <c r="C66" s="21"/>
      <c r="D66" s="22">
        <v>0</v>
      </c>
      <c r="E66" s="25" t="s">
        <v>15</v>
      </c>
      <c r="F66" s="23">
        <v>100</v>
      </c>
      <c r="G66" s="24">
        <v>100</v>
      </c>
      <c r="H66" s="25" t="s">
        <v>15</v>
      </c>
      <c r="I66" s="25" t="s">
        <v>15</v>
      </c>
      <c r="J66" s="25" t="s">
        <v>15</v>
      </c>
      <c r="K66" s="26" t="s">
        <v>33</v>
      </c>
    </row>
    <row r="67" spans="1:11" s="19" customFormat="1" ht="17.25" customHeight="1">
      <c r="A67" s="29" t="s">
        <v>89</v>
      </c>
      <c r="B67" s="24">
        <f t="shared" si="6"/>
        <v>140</v>
      </c>
      <c r="C67" s="21"/>
      <c r="D67" s="22">
        <v>0</v>
      </c>
      <c r="E67" s="25" t="s">
        <v>15</v>
      </c>
      <c r="F67" s="23">
        <v>140</v>
      </c>
      <c r="G67" s="24">
        <v>140</v>
      </c>
      <c r="H67" s="25" t="s">
        <v>15</v>
      </c>
      <c r="I67" s="25" t="s">
        <v>15</v>
      </c>
      <c r="J67" s="25" t="s">
        <v>15</v>
      </c>
      <c r="K67" s="26" t="s">
        <v>33</v>
      </c>
    </row>
    <row r="68" spans="1:11" s="19" customFormat="1" ht="17.25" customHeight="1">
      <c r="A68" s="29" t="s">
        <v>90</v>
      </c>
      <c r="B68" s="24">
        <f t="shared" si="6"/>
        <v>320</v>
      </c>
      <c r="C68" s="21"/>
      <c r="D68" s="22">
        <v>0</v>
      </c>
      <c r="E68" s="25" t="s">
        <v>15</v>
      </c>
      <c r="F68" s="23">
        <v>320</v>
      </c>
      <c r="G68" s="24">
        <v>320</v>
      </c>
      <c r="H68" s="25" t="s">
        <v>15</v>
      </c>
      <c r="I68" s="25" t="s">
        <v>15</v>
      </c>
      <c r="J68" s="25" t="s">
        <v>15</v>
      </c>
      <c r="K68" s="26" t="s">
        <v>33</v>
      </c>
    </row>
    <row r="69" spans="1:11" s="19" customFormat="1" ht="17.25" customHeight="1">
      <c r="A69" s="45" t="s">
        <v>91</v>
      </c>
      <c r="B69" s="24">
        <f t="shared" si="6"/>
        <v>500</v>
      </c>
      <c r="C69" s="21"/>
      <c r="D69" s="22">
        <v>0</v>
      </c>
      <c r="E69" s="25" t="s">
        <v>15</v>
      </c>
      <c r="F69" s="23">
        <v>500</v>
      </c>
      <c r="G69" s="24">
        <v>500</v>
      </c>
      <c r="H69" s="25" t="s">
        <v>15</v>
      </c>
      <c r="I69" s="25" t="s">
        <v>15</v>
      </c>
      <c r="J69" s="25" t="s">
        <v>15</v>
      </c>
      <c r="K69" s="26" t="s">
        <v>33</v>
      </c>
    </row>
    <row r="70" spans="1:11" s="19" customFormat="1" ht="17.25" customHeight="1">
      <c r="A70" s="29" t="s">
        <v>92</v>
      </c>
      <c r="B70" s="24">
        <f t="shared" si="6"/>
        <v>62</v>
      </c>
      <c r="C70" s="21"/>
      <c r="D70" s="22">
        <v>0</v>
      </c>
      <c r="E70" s="25" t="s">
        <v>15</v>
      </c>
      <c r="F70" s="23">
        <v>62</v>
      </c>
      <c r="G70" s="24">
        <v>62</v>
      </c>
      <c r="H70" s="25" t="s">
        <v>15</v>
      </c>
      <c r="I70" s="25" t="s">
        <v>15</v>
      </c>
      <c r="J70" s="25" t="s">
        <v>15</v>
      </c>
      <c r="K70" s="26" t="s">
        <v>33</v>
      </c>
    </row>
    <row r="71" spans="1:11" s="19" customFormat="1" ht="20.25" customHeight="1">
      <c r="A71" s="29" t="s">
        <v>93</v>
      </c>
      <c r="B71" s="21">
        <f>+E71+F71</f>
        <v>1300</v>
      </c>
      <c r="C71" s="21"/>
      <c r="D71" s="22">
        <v>1250</v>
      </c>
      <c r="E71" s="21">
        <f>+C71+D71</f>
        <v>1250</v>
      </c>
      <c r="F71" s="23">
        <v>50</v>
      </c>
      <c r="G71" s="24">
        <v>50</v>
      </c>
      <c r="H71" s="25" t="s">
        <v>15</v>
      </c>
      <c r="I71" s="25" t="s">
        <v>15</v>
      </c>
      <c r="J71" s="25" t="s">
        <v>15</v>
      </c>
      <c r="K71" s="26" t="s">
        <v>33</v>
      </c>
    </row>
    <row r="72" spans="1:11" s="19" customFormat="1" ht="17.25" customHeight="1">
      <c r="A72" s="46" t="s">
        <v>94</v>
      </c>
      <c r="B72" s="21">
        <f>+E72+F72</f>
        <v>963</v>
      </c>
      <c r="C72" s="21"/>
      <c r="D72" s="21">
        <v>674</v>
      </c>
      <c r="E72" s="21">
        <f>+C72+D72</f>
        <v>674</v>
      </c>
      <c r="F72" s="23">
        <v>289</v>
      </c>
      <c r="G72" s="24">
        <v>289</v>
      </c>
      <c r="H72" s="25" t="s">
        <v>15</v>
      </c>
      <c r="I72" s="25" t="s">
        <v>15</v>
      </c>
      <c r="J72" s="25" t="s">
        <v>15</v>
      </c>
      <c r="K72" s="26" t="s">
        <v>33</v>
      </c>
    </row>
    <row r="73" spans="1:11" s="51" customFormat="1" ht="30" customHeight="1">
      <c r="A73" s="47" t="s">
        <v>95</v>
      </c>
      <c r="B73" s="48">
        <f>SUM(B5:B72)</f>
        <v>4693166.741</v>
      </c>
      <c r="C73" s="48">
        <f>SUM(C5:C72)</f>
        <v>1123560</v>
      </c>
      <c r="D73" s="48">
        <f>SUM(D5:D72)</f>
        <v>2370954.741</v>
      </c>
      <c r="E73" s="48">
        <f>+C73+D73</f>
        <v>3494514.741</v>
      </c>
      <c r="F73" s="49">
        <f>SUM(F5:F72)</f>
        <v>1198652</v>
      </c>
      <c r="G73" s="49">
        <f>SUM(G5:G72)</f>
        <v>343511.80000000005</v>
      </c>
      <c r="H73" s="49">
        <f>SUM(H5:H72)</f>
        <v>0</v>
      </c>
      <c r="I73" s="49">
        <f>SUM(I5:I72)</f>
        <v>0</v>
      </c>
      <c r="J73" s="49">
        <f>SUM(J5:J72)</f>
        <v>0</v>
      </c>
      <c r="K73" s="50"/>
    </row>
    <row r="74" spans="1:11" ht="23.25" customHeight="1">
      <c r="A74" s="52" t="s">
        <v>96</v>
      </c>
      <c r="B74" s="53"/>
      <c r="C74" s="53"/>
      <c r="D74" s="53"/>
      <c r="E74" s="53"/>
      <c r="F74" s="54"/>
      <c r="G74" s="53"/>
      <c r="H74" s="53"/>
      <c r="I74" s="53"/>
      <c r="J74" s="53"/>
      <c r="K74" s="55"/>
    </row>
    <row r="75" spans="1:11" s="19" customFormat="1" ht="22.5" customHeight="1">
      <c r="A75" s="36" t="s">
        <v>97</v>
      </c>
      <c r="B75" s="24">
        <f>+F75</f>
        <v>66363</v>
      </c>
      <c r="C75" s="21"/>
      <c r="D75" s="22">
        <v>0</v>
      </c>
      <c r="E75" s="25" t="s">
        <v>15</v>
      </c>
      <c r="F75" s="23">
        <v>66363</v>
      </c>
      <c r="G75" s="37">
        <v>15927</v>
      </c>
      <c r="H75" s="25" t="s">
        <v>15</v>
      </c>
      <c r="I75" s="25" t="s">
        <v>15</v>
      </c>
      <c r="J75" s="25" t="s">
        <v>15</v>
      </c>
      <c r="K75" s="26" t="s">
        <v>98</v>
      </c>
    </row>
    <row r="76" spans="1:11" s="19" customFormat="1" ht="26.25" customHeight="1">
      <c r="A76" s="57" t="s">
        <v>99</v>
      </c>
      <c r="B76" s="21">
        <f>+E76+F76</f>
        <v>2014082</v>
      </c>
      <c r="C76" s="22">
        <v>0</v>
      </c>
      <c r="D76" s="21">
        <v>648958</v>
      </c>
      <c r="E76" s="21">
        <f aca="true" t="shared" si="7" ref="E76:E82">+C76+D76</f>
        <v>648958</v>
      </c>
      <c r="F76" s="23">
        <v>1365124</v>
      </c>
      <c r="G76" s="24">
        <f>5982+405000</f>
        <v>410982</v>
      </c>
      <c r="H76" s="25" t="s">
        <v>15</v>
      </c>
      <c r="I76" s="25" t="s">
        <v>15</v>
      </c>
      <c r="J76" s="25" t="s">
        <v>15</v>
      </c>
      <c r="K76" s="35" t="s">
        <v>100</v>
      </c>
    </row>
    <row r="77" spans="1:11" s="19" customFormat="1" ht="23.25" customHeight="1">
      <c r="A77" s="57" t="s">
        <v>101</v>
      </c>
      <c r="B77" s="21">
        <f>+E77+F77+H77</f>
        <v>1221404</v>
      </c>
      <c r="C77" s="22">
        <v>0</v>
      </c>
      <c r="D77" s="21">
        <v>15791</v>
      </c>
      <c r="E77" s="21">
        <f t="shared" si="7"/>
        <v>15791</v>
      </c>
      <c r="F77" s="23">
        <f>45809+977123</f>
        <v>1022932</v>
      </c>
      <c r="G77" s="24">
        <f>1022932-996377</f>
        <v>26555</v>
      </c>
      <c r="H77" s="24">
        <v>182681</v>
      </c>
      <c r="I77" s="25" t="s">
        <v>15</v>
      </c>
      <c r="J77" s="25" t="s">
        <v>15</v>
      </c>
      <c r="K77" s="26" t="s">
        <v>102</v>
      </c>
    </row>
    <row r="78" spans="1:11" s="19" customFormat="1" ht="27" customHeight="1">
      <c r="A78" s="57" t="s">
        <v>103</v>
      </c>
      <c r="B78" s="21">
        <f>+E78+F78</f>
        <v>712671</v>
      </c>
      <c r="C78" s="21"/>
      <c r="D78" s="21">
        <v>22409</v>
      </c>
      <c r="E78" s="21">
        <f t="shared" si="7"/>
        <v>22409</v>
      </c>
      <c r="F78" s="23">
        <f>93195+597067</f>
        <v>690262</v>
      </c>
      <c r="G78" s="24">
        <v>175546</v>
      </c>
      <c r="H78" s="25" t="s">
        <v>15</v>
      </c>
      <c r="I78" s="25" t="s">
        <v>15</v>
      </c>
      <c r="J78" s="25" t="s">
        <v>15</v>
      </c>
      <c r="K78" s="26" t="s">
        <v>104</v>
      </c>
    </row>
    <row r="79" spans="1:11" s="19" customFormat="1" ht="23.25" customHeight="1">
      <c r="A79" s="57" t="s">
        <v>105</v>
      </c>
      <c r="B79" s="21">
        <f>+E79+F79+H79</f>
        <v>34607</v>
      </c>
      <c r="C79" s="21"/>
      <c r="D79" s="21">
        <v>4461</v>
      </c>
      <c r="E79" s="21">
        <f t="shared" si="7"/>
        <v>4461</v>
      </c>
      <c r="F79" s="23">
        <f>39+7707</f>
        <v>7746</v>
      </c>
      <c r="G79" s="22">
        <v>0</v>
      </c>
      <c r="H79" s="32">
        <v>22400</v>
      </c>
      <c r="I79" s="25" t="s">
        <v>15</v>
      </c>
      <c r="J79" s="25" t="s">
        <v>15</v>
      </c>
      <c r="K79" s="26" t="s">
        <v>106</v>
      </c>
    </row>
    <row r="80" spans="1:11" ht="17.25" customHeight="1">
      <c r="A80" s="58" t="s">
        <v>107</v>
      </c>
      <c r="B80" s="21">
        <f>+E80+F80+H80+I80</f>
        <v>80000</v>
      </c>
      <c r="C80" s="21">
        <v>53000</v>
      </c>
      <c r="D80" s="21">
        <v>6750</v>
      </c>
      <c r="E80" s="21">
        <f t="shared" si="7"/>
        <v>59750</v>
      </c>
      <c r="F80" s="23">
        <v>6750</v>
      </c>
      <c r="G80" s="21">
        <v>6750</v>
      </c>
      <c r="H80" s="23">
        <v>6750</v>
      </c>
      <c r="I80" s="23">
        <v>6750</v>
      </c>
      <c r="J80" s="25" t="s">
        <v>15</v>
      </c>
      <c r="K80" s="26" t="s">
        <v>108</v>
      </c>
    </row>
    <row r="81" spans="1:11" ht="26.25" customHeight="1">
      <c r="A81" s="35" t="s">
        <v>109</v>
      </c>
      <c r="B81" s="21">
        <f>+E81+F81+H81+I81</f>
        <v>15000</v>
      </c>
      <c r="C81" s="21">
        <v>7000</v>
      </c>
      <c r="D81" s="21">
        <v>2000</v>
      </c>
      <c r="E81" s="21">
        <f t="shared" si="7"/>
        <v>9000</v>
      </c>
      <c r="F81" s="23">
        <v>2000</v>
      </c>
      <c r="G81" s="21">
        <v>2000</v>
      </c>
      <c r="H81" s="23">
        <v>2000</v>
      </c>
      <c r="I81" s="32">
        <v>2000</v>
      </c>
      <c r="J81" s="25" t="s">
        <v>110</v>
      </c>
      <c r="K81" s="26" t="s">
        <v>111</v>
      </c>
    </row>
    <row r="82" spans="1:11" s="62" customFormat="1" ht="17.25" customHeight="1">
      <c r="A82" s="47" t="s">
        <v>112</v>
      </c>
      <c r="B82" s="59">
        <f>SUM(B75:B81)</f>
        <v>4144127</v>
      </c>
      <c r="C82" s="59">
        <f>SUM(C75:C81)</f>
        <v>60000</v>
      </c>
      <c r="D82" s="59">
        <f>SUM(D75:D81)</f>
        <v>700369</v>
      </c>
      <c r="E82" s="60">
        <f t="shared" si="7"/>
        <v>760369</v>
      </c>
      <c r="F82" s="59">
        <f>SUM(F75:F81)</f>
        <v>3161177</v>
      </c>
      <c r="G82" s="59">
        <f>SUM(G75:G81)</f>
        <v>637760</v>
      </c>
      <c r="H82" s="59">
        <f>SUM(H75:H81)</f>
        <v>213831</v>
      </c>
      <c r="I82" s="59">
        <f>SUM(I75:I81)</f>
        <v>8750</v>
      </c>
      <c r="J82" s="59">
        <f>SUM(J75:J81)</f>
        <v>0</v>
      </c>
      <c r="K82" s="61"/>
    </row>
    <row r="83" spans="1:11" ht="17.25" customHeight="1">
      <c r="A83" s="63" t="s">
        <v>113</v>
      </c>
      <c r="B83" s="24"/>
      <c r="C83" s="24"/>
      <c r="D83" s="24"/>
      <c r="E83" s="24"/>
      <c r="F83" s="32"/>
      <c r="G83" s="24"/>
      <c r="H83" s="24"/>
      <c r="I83" s="24"/>
      <c r="J83" s="24"/>
      <c r="K83" s="64"/>
    </row>
    <row r="84" spans="1:11" ht="18.75" customHeight="1">
      <c r="A84" s="65" t="s">
        <v>114</v>
      </c>
      <c r="B84" s="21">
        <f>+F84</f>
        <v>11000</v>
      </c>
      <c r="C84" s="25" t="s">
        <v>110</v>
      </c>
      <c r="D84" s="25" t="s">
        <v>110</v>
      </c>
      <c r="E84" s="25" t="s">
        <v>110</v>
      </c>
      <c r="F84" s="32">
        <v>11000</v>
      </c>
      <c r="G84" s="24">
        <v>11000</v>
      </c>
      <c r="H84" s="25" t="s">
        <v>110</v>
      </c>
      <c r="I84" s="25" t="s">
        <v>110</v>
      </c>
      <c r="J84" s="25" t="s">
        <v>110</v>
      </c>
      <c r="K84" s="26" t="s">
        <v>115</v>
      </c>
    </row>
    <row r="85" spans="1:11" ht="31.5" customHeight="1">
      <c r="A85" s="65" t="s">
        <v>116</v>
      </c>
      <c r="B85" s="21">
        <f>+F85+H85+I85</f>
        <v>49151</v>
      </c>
      <c r="C85" s="25" t="s">
        <v>110</v>
      </c>
      <c r="D85" s="25" t="s">
        <v>110</v>
      </c>
      <c r="E85" s="25" t="s">
        <v>110</v>
      </c>
      <c r="F85" s="32">
        <v>14745</v>
      </c>
      <c r="G85" s="24">
        <v>14745</v>
      </c>
      <c r="H85" s="24">
        <v>19660</v>
      </c>
      <c r="I85" s="24">
        <v>14746</v>
      </c>
      <c r="J85" s="25" t="s">
        <v>110</v>
      </c>
      <c r="K85" s="26" t="s">
        <v>117</v>
      </c>
    </row>
    <row r="86" spans="1:11" ht="31.5" customHeight="1">
      <c r="A86" s="65" t="s">
        <v>118</v>
      </c>
      <c r="B86" s="21">
        <f>+F86</f>
        <v>33644</v>
      </c>
      <c r="C86" s="25" t="s">
        <v>110</v>
      </c>
      <c r="D86" s="25" t="s">
        <v>110</v>
      </c>
      <c r="E86" s="25" t="s">
        <v>110</v>
      </c>
      <c r="F86" s="32">
        <f>13644+20000</f>
        <v>33644</v>
      </c>
      <c r="G86" s="24">
        <v>33644</v>
      </c>
      <c r="H86" s="25" t="s">
        <v>110</v>
      </c>
      <c r="I86" s="25" t="s">
        <v>110</v>
      </c>
      <c r="J86" s="25" t="s">
        <v>110</v>
      </c>
      <c r="K86" s="35" t="s">
        <v>119</v>
      </c>
    </row>
    <row r="87" spans="1:11" ht="17.25" customHeight="1">
      <c r="A87" s="58" t="s">
        <v>120</v>
      </c>
      <c r="B87" s="21">
        <f>+F87</f>
        <v>52500</v>
      </c>
      <c r="C87" s="25" t="s">
        <v>110</v>
      </c>
      <c r="D87" s="25" t="s">
        <v>110</v>
      </c>
      <c r="E87" s="25" t="s">
        <v>110</v>
      </c>
      <c r="F87" s="32">
        <v>52500</v>
      </c>
      <c r="G87" s="24">
        <v>52500</v>
      </c>
      <c r="H87" s="25" t="s">
        <v>110</v>
      </c>
      <c r="I87" s="25" t="s">
        <v>110</v>
      </c>
      <c r="J87" s="25" t="s">
        <v>110</v>
      </c>
      <c r="K87" s="26" t="s">
        <v>121</v>
      </c>
    </row>
    <row r="88" spans="1:11" ht="17.25" customHeight="1">
      <c r="A88" s="58" t="s">
        <v>122</v>
      </c>
      <c r="B88" s="21">
        <f>+F88+H88+I88+J88</f>
        <v>100000</v>
      </c>
      <c r="C88" s="25" t="s">
        <v>110</v>
      </c>
      <c r="D88" s="25" t="s">
        <v>110</v>
      </c>
      <c r="E88" s="25" t="s">
        <v>110</v>
      </c>
      <c r="F88" s="32">
        <v>20000</v>
      </c>
      <c r="G88" s="24">
        <v>20000</v>
      </c>
      <c r="H88" s="32">
        <v>20000</v>
      </c>
      <c r="I88" s="32">
        <v>20000</v>
      </c>
      <c r="J88" s="32">
        <v>40000</v>
      </c>
      <c r="K88" s="26" t="s">
        <v>121</v>
      </c>
    </row>
    <row r="89" spans="1:11" s="66" customFormat="1" ht="17.25" customHeight="1">
      <c r="A89" s="47" t="s">
        <v>123</v>
      </c>
      <c r="B89" s="49">
        <f>SUM(B84:B88)</f>
        <v>246295</v>
      </c>
      <c r="C89" s="49">
        <f>SUM(C84:C88)</f>
        <v>0</v>
      </c>
      <c r="D89" s="49">
        <f>SUM(D84:D88)</f>
        <v>0</v>
      </c>
      <c r="E89" s="48">
        <f>+C89+D89</f>
        <v>0</v>
      </c>
      <c r="F89" s="49">
        <f>SUM(F84:F88)</f>
        <v>131889</v>
      </c>
      <c r="G89" s="49">
        <f>SUM(G84:G88)</f>
        <v>131889</v>
      </c>
      <c r="H89" s="49">
        <f>SUM(H84:H88)</f>
        <v>39660</v>
      </c>
      <c r="I89" s="49">
        <f>SUM(I84:I88)</f>
        <v>34746</v>
      </c>
      <c r="J89" s="49">
        <f>SUM(J84:J88)</f>
        <v>40000</v>
      </c>
      <c r="K89" s="61"/>
    </row>
    <row r="90" spans="1:11" s="66" customFormat="1" ht="17.25" customHeight="1">
      <c r="A90" s="67" t="s">
        <v>124</v>
      </c>
      <c r="B90" s="21"/>
      <c r="C90" s="21"/>
      <c r="D90" s="21"/>
      <c r="E90" s="21"/>
      <c r="F90" s="23"/>
      <c r="G90" s="21"/>
      <c r="H90" s="68"/>
      <c r="I90" s="68"/>
      <c r="J90" s="68"/>
      <c r="K90" s="69"/>
    </row>
    <row r="91" spans="1:11" s="66" customFormat="1" ht="17.25" customHeight="1">
      <c r="A91" s="17" t="s">
        <v>13</v>
      </c>
      <c r="B91" s="21"/>
      <c r="C91" s="21"/>
      <c r="D91" s="21"/>
      <c r="E91" s="21"/>
      <c r="F91" s="23"/>
      <c r="G91" s="21"/>
      <c r="H91" s="68"/>
      <c r="I91" s="68"/>
      <c r="J91" s="68"/>
      <c r="K91" s="69"/>
    </row>
    <row r="92" spans="1:11" ht="15" customHeight="1">
      <c r="A92" s="58" t="s">
        <v>125</v>
      </c>
      <c r="B92" s="21">
        <f>+E92+F92</f>
        <v>20934</v>
      </c>
      <c r="C92" s="24"/>
      <c r="D92" s="24">
        <v>10934</v>
      </c>
      <c r="E92" s="21">
        <f>+C92+D92</f>
        <v>10934</v>
      </c>
      <c r="F92" s="32">
        <v>10000</v>
      </c>
      <c r="G92" s="24">
        <v>10000</v>
      </c>
      <c r="H92" s="68" t="s">
        <v>110</v>
      </c>
      <c r="I92" s="68" t="s">
        <v>110</v>
      </c>
      <c r="J92" s="68" t="s">
        <v>110</v>
      </c>
      <c r="K92" s="70"/>
    </row>
    <row r="93" spans="1:11" ht="27.75" customHeight="1">
      <c r="A93" s="71" t="s">
        <v>126</v>
      </c>
      <c r="B93" s="21">
        <f>+F93</f>
        <v>5000</v>
      </c>
      <c r="C93" s="25" t="s">
        <v>110</v>
      </c>
      <c r="D93" s="25" t="s">
        <v>110</v>
      </c>
      <c r="E93" s="25" t="s">
        <v>110</v>
      </c>
      <c r="F93" s="32">
        <v>5000</v>
      </c>
      <c r="G93" s="32">
        <v>5000</v>
      </c>
      <c r="H93" s="68" t="s">
        <v>110</v>
      </c>
      <c r="I93" s="68" t="s">
        <v>110</v>
      </c>
      <c r="J93" s="68" t="s">
        <v>110</v>
      </c>
      <c r="K93" s="70"/>
    </row>
    <row r="94" spans="1:11" ht="18" customHeight="1">
      <c r="A94" s="58" t="s">
        <v>127</v>
      </c>
      <c r="B94" s="21">
        <f>+E94+F94</f>
        <v>8719</v>
      </c>
      <c r="C94" s="24">
        <f>1289+2300</f>
        <v>3589</v>
      </c>
      <c r="D94" s="24">
        <v>2830</v>
      </c>
      <c r="E94" s="21">
        <f>+C94+D94</f>
        <v>6419</v>
      </c>
      <c r="F94" s="32">
        <v>2300</v>
      </c>
      <c r="G94" s="24">
        <v>2300</v>
      </c>
      <c r="H94" s="68" t="s">
        <v>110</v>
      </c>
      <c r="I94" s="68" t="s">
        <v>110</v>
      </c>
      <c r="J94" s="68" t="s">
        <v>110</v>
      </c>
      <c r="K94" s="70"/>
    </row>
    <row r="95" spans="1:11" ht="23.25" customHeight="1">
      <c r="A95" s="72" t="s">
        <v>128</v>
      </c>
      <c r="B95" s="42">
        <f>+F95</f>
        <v>6140</v>
      </c>
      <c r="C95" s="73" t="s">
        <v>110</v>
      </c>
      <c r="D95" s="73" t="s">
        <v>110</v>
      </c>
      <c r="E95" s="73" t="s">
        <v>110</v>
      </c>
      <c r="F95" s="30">
        <v>6140</v>
      </c>
      <c r="G95" s="30">
        <v>6140</v>
      </c>
      <c r="H95" s="68" t="s">
        <v>110</v>
      </c>
      <c r="I95" s="68" t="s">
        <v>110</v>
      </c>
      <c r="J95" s="68" t="s">
        <v>110</v>
      </c>
      <c r="K95" s="74" t="s">
        <v>129</v>
      </c>
    </row>
    <row r="96" spans="1:11" ht="18" customHeight="1">
      <c r="A96" s="72" t="s">
        <v>130</v>
      </c>
      <c r="B96" s="42">
        <f>+F96</f>
        <v>1500</v>
      </c>
      <c r="C96" s="73" t="s">
        <v>110</v>
      </c>
      <c r="D96" s="73" t="s">
        <v>110</v>
      </c>
      <c r="E96" s="73" t="s">
        <v>110</v>
      </c>
      <c r="F96" s="30">
        <v>1500</v>
      </c>
      <c r="G96" s="30">
        <v>1500</v>
      </c>
      <c r="H96" s="68" t="s">
        <v>110</v>
      </c>
      <c r="I96" s="68" t="s">
        <v>110</v>
      </c>
      <c r="J96" s="68" t="s">
        <v>110</v>
      </c>
      <c r="K96" s="70"/>
    </row>
    <row r="97" spans="1:11" ht="17.25" customHeight="1">
      <c r="A97" s="17" t="s">
        <v>28</v>
      </c>
      <c r="B97" s="21">
        <f>+E97+F97</f>
        <v>0</v>
      </c>
      <c r="C97" s="24"/>
      <c r="D97" s="24"/>
      <c r="E97" s="21">
        <f>+C97+D97</f>
        <v>0</v>
      </c>
      <c r="F97" s="32"/>
      <c r="G97" s="24"/>
      <c r="H97" s="68"/>
      <c r="I97" s="68"/>
      <c r="J97" s="68"/>
      <c r="K97" s="70"/>
    </row>
    <row r="98" spans="1:12" s="76" customFormat="1" ht="37.5" customHeight="1">
      <c r="A98" s="65" t="s">
        <v>131</v>
      </c>
      <c r="B98" s="21">
        <f>+F98</f>
        <v>542000</v>
      </c>
      <c r="C98" s="25" t="s">
        <v>110</v>
      </c>
      <c r="D98" s="25" t="s">
        <v>110</v>
      </c>
      <c r="E98" s="25" t="s">
        <v>110</v>
      </c>
      <c r="F98" s="32">
        <f>536000+6000</f>
        <v>542000</v>
      </c>
      <c r="G98" s="33">
        <f>130080</f>
        <v>130080</v>
      </c>
      <c r="H98" s="68" t="s">
        <v>110</v>
      </c>
      <c r="I98" s="68" t="s">
        <v>110</v>
      </c>
      <c r="J98" s="68" t="s">
        <v>110</v>
      </c>
      <c r="K98" s="74" t="s">
        <v>132</v>
      </c>
      <c r="L98" s="75"/>
    </row>
    <row r="99" spans="1:12" s="76" customFormat="1" ht="21" customHeight="1">
      <c r="A99" s="72" t="s">
        <v>133</v>
      </c>
      <c r="B99" s="42">
        <f>+F99</f>
        <v>48000</v>
      </c>
      <c r="C99" s="73" t="s">
        <v>110</v>
      </c>
      <c r="D99" s="73" t="s">
        <v>110</v>
      </c>
      <c r="E99" s="73" t="s">
        <v>110</v>
      </c>
      <c r="F99" s="30">
        <v>48000</v>
      </c>
      <c r="G99" s="30">
        <v>48000</v>
      </c>
      <c r="H99" s="68" t="s">
        <v>110</v>
      </c>
      <c r="I99" s="68" t="s">
        <v>110</v>
      </c>
      <c r="J99" s="68" t="s">
        <v>110</v>
      </c>
      <c r="K99" s="74"/>
      <c r="L99" s="75"/>
    </row>
    <row r="100" spans="1:12" s="76" customFormat="1" ht="25.5" customHeight="1">
      <c r="A100" s="65" t="s">
        <v>134</v>
      </c>
      <c r="B100" s="21">
        <f>+E100+F100</f>
        <v>9428</v>
      </c>
      <c r="C100" s="32">
        <v>4332</v>
      </c>
      <c r="D100" s="24">
        <v>3096</v>
      </c>
      <c r="E100" s="21">
        <f>+C100+D100</f>
        <v>7428</v>
      </c>
      <c r="F100" s="32">
        <v>2000</v>
      </c>
      <c r="G100" s="32">
        <v>2000</v>
      </c>
      <c r="H100" s="68" t="s">
        <v>110</v>
      </c>
      <c r="I100" s="68" t="s">
        <v>110</v>
      </c>
      <c r="J100" s="68" t="s">
        <v>110</v>
      </c>
      <c r="K100" s="74"/>
      <c r="L100" s="75"/>
    </row>
    <row r="101" spans="1:12" s="76" customFormat="1" ht="25.5" customHeight="1">
      <c r="A101" s="65" t="s">
        <v>135</v>
      </c>
      <c r="B101" s="21">
        <f>+F101</f>
        <v>4875</v>
      </c>
      <c r="C101" s="25" t="s">
        <v>110</v>
      </c>
      <c r="D101" s="25" t="s">
        <v>110</v>
      </c>
      <c r="E101" s="25" t="s">
        <v>110</v>
      </c>
      <c r="F101" s="32">
        <v>4875</v>
      </c>
      <c r="G101" s="32">
        <f>4875*0.8</f>
        <v>3900</v>
      </c>
      <c r="H101" s="68" t="s">
        <v>110</v>
      </c>
      <c r="I101" s="68" t="s">
        <v>110</v>
      </c>
      <c r="J101" s="68" t="s">
        <v>110</v>
      </c>
      <c r="K101" s="74"/>
      <c r="L101" s="75"/>
    </row>
    <row r="102" spans="1:12" s="76" customFormat="1" ht="15" customHeight="1">
      <c r="A102" s="72" t="s">
        <v>136</v>
      </c>
      <c r="B102" s="42">
        <f>+F102</f>
        <v>500</v>
      </c>
      <c r="C102" s="73" t="s">
        <v>110</v>
      </c>
      <c r="D102" s="73" t="s">
        <v>110</v>
      </c>
      <c r="E102" s="73" t="s">
        <v>110</v>
      </c>
      <c r="F102" s="30">
        <v>500</v>
      </c>
      <c r="G102" s="30">
        <v>500</v>
      </c>
      <c r="H102" s="68" t="s">
        <v>110</v>
      </c>
      <c r="I102" s="68" t="s">
        <v>110</v>
      </c>
      <c r="J102" s="68" t="s">
        <v>110</v>
      </c>
      <c r="K102" s="74"/>
      <c r="L102" s="75"/>
    </row>
    <row r="103" spans="1:12" s="76" customFormat="1" ht="14.25" customHeight="1">
      <c r="A103" s="72" t="s">
        <v>137</v>
      </c>
      <c r="B103" s="42">
        <f>+F103</f>
        <v>300</v>
      </c>
      <c r="C103" s="73" t="s">
        <v>110</v>
      </c>
      <c r="D103" s="73" t="s">
        <v>110</v>
      </c>
      <c r="E103" s="73" t="s">
        <v>110</v>
      </c>
      <c r="F103" s="30">
        <v>300</v>
      </c>
      <c r="G103" s="30">
        <v>300</v>
      </c>
      <c r="H103" s="68" t="s">
        <v>110</v>
      </c>
      <c r="I103" s="68" t="s">
        <v>110</v>
      </c>
      <c r="J103" s="68" t="s">
        <v>110</v>
      </c>
      <c r="K103" s="74"/>
      <c r="L103" s="75"/>
    </row>
    <row r="104" spans="1:12" s="76" customFormat="1" ht="12.75" customHeight="1">
      <c r="A104" s="72" t="s">
        <v>138</v>
      </c>
      <c r="B104" s="42">
        <f>+F104</f>
        <v>125</v>
      </c>
      <c r="C104" s="73" t="s">
        <v>110</v>
      </c>
      <c r="D104" s="73" t="s">
        <v>110</v>
      </c>
      <c r="E104" s="73" t="s">
        <v>110</v>
      </c>
      <c r="F104" s="30">
        <v>125</v>
      </c>
      <c r="G104" s="30">
        <v>125</v>
      </c>
      <c r="H104" s="68" t="s">
        <v>110</v>
      </c>
      <c r="I104" s="68" t="s">
        <v>110</v>
      </c>
      <c r="J104" s="68" t="s">
        <v>110</v>
      </c>
      <c r="K104" s="74"/>
      <c r="L104" s="75"/>
    </row>
    <row r="105" spans="1:12" s="76" customFormat="1" ht="16.5" customHeight="1">
      <c r="A105" s="17" t="s">
        <v>44</v>
      </c>
      <c r="B105" s="21">
        <f>+E105+F105</f>
        <v>0</v>
      </c>
      <c r="C105" s="30"/>
      <c r="D105" s="68"/>
      <c r="E105" s="21">
        <f>+C105+D105</f>
        <v>0</v>
      </c>
      <c r="F105" s="32"/>
      <c r="G105" s="30"/>
      <c r="H105" s="68" t="s">
        <v>110</v>
      </c>
      <c r="I105" s="68" t="s">
        <v>110</v>
      </c>
      <c r="J105" s="68" t="s">
        <v>110</v>
      </c>
      <c r="K105" s="77"/>
      <c r="L105" s="75"/>
    </row>
    <row r="106" spans="1:12" s="76" customFormat="1" ht="15" customHeight="1">
      <c r="A106" s="29" t="s">
        <v>45</v>
      </c>
      <c r="B106" s="21">
        <f>+F106</f>
        <v>2000</v>
      </c>
      <c r="C106" s="25" t="s">
        <v>110</v>
      </c>
      <c r="D106" s="25" t="s">
        <v>110</v>
      </c>
      <c r="E106" s="25" t="s">
        <v>110</v>
      </c>
      <c r="F106" s="32">
        <v>2000</v>
      </c>
      <c r="G106" s="32">
        <v>2000</v>
      </c>
      <c r="H106" s="68" t="s">
        <v>110</v>
      </c>
      <c r="I106" s="68" t="s">
        <v>110</v>
      </c>
      <c r="J106" s="68" t="s">
        <v>110</v>
      </c>
      <c r="K106" s="77"/>
      <c r="L106" s="75"/>
    </row>
    <row r="107" spans="1:12" s="76" customFormat="1" ht="16.5" customHeight="1">
      <c r="A107" s="17" t="s">
        <v>47</v>
      </c>
      <c r="B107" s="21">
        <f>+E107+F107</f>
        <v>0</v>
      </c>
      <c r="C107" s="30"/>
      <c r="D107" s="68"/>
      <c r="E107" s="21">
        <f>+C107+D107</f>
        <v>0</v>
      </c>
      <c r="F107" s="32"/>
      <c r="G107" s="30"/>
      <c r="H107" s="68"/>
      <c r="I107" s="68"/>
      <c r="J107" s="68"/>
      <c r="K107" s="77"/>
      <c r="L107" s="75"/>
    </row>
    <row r="108" spans="1:12" s="76" customFormat="1" ht="17.25" customHeight="1">
      <c r="A108" s="29" t="s">
        <v>139</v>
      </c>
      <c r="B108" s="21">
        <f aca="true" t="shared" si="8" ref="B108:B124">+F108</f>
        <v>2000</v>
      </c>
      <c r="C108" s="25" t="s">
        <v>110</v>
      </c>
      <c r="D108" s="25" t="s">
        <v>110</v>
      </c>
      <c r="E108" s="25" t="s">
        <v>110</v>
      </c>
      <c r="F108" s="32">
        <v>2000</v>
      </c>
      <c r="G108" s="32">
        <v>2000</v>
      </c>
      <c r="H108" s="68" t="s">
        <v>110</v>
      </c>
      <c r="I108" s="68" t="s">
        <v>110</v>
      </c>
      <c r="J108" s="68" t="s">
        <v>110</v>
      </c>
      <c r="K108" s="77"/>
      <c r="L108" s="75"/>
    </row>
    <row r="109" spans="1:12" s="76" customFormat="1" ht="17.25" customHeight="1">
      <c r="A109" s="29" t="s">
        <v>140</v>
      </c>
      <c r="B109" s="21">
        <f t="shared" si="8"/>
        <v>500</v>
      </c>
      <c r="C109" s="25" t="s">
        <v>110</v>
      </c>
      <c r="D109" s="25" t="s">
        <v>110</v>
      </c>
      <c r="E109" s="25" t="s">
        <v>110</v>
      </c>
      <c r="F109" s="32">
        <v>500</v>
      </c>
      <c r="G109" s="32">
        <v>500</v>
      </c>
      <c r="H109" s="68" t="s">
        <v>110</v>
      </c>
      <c r="I109" s="68" t="s">
        <v>110</v>
      </c>
      <c r="J109" s="68" t="s">
        <v>110</v>
      </c>
      <c r="K109" s="77"/>
      <c r="L109" s="75"/>
    </row>
    <row r="110" spans="1:12" s="76" customFormat="1" ht="17.25" customHeight="1">
      <c r="A110" s="29" t="s">
        <v>141</v>
      </c>
      <c r="B110" s="21">
        <f t="shared" si="8"/>
        <v>1800</v>
      </c>
      <c r="C110" s="25" t="s">
        <v>110</v>
      </c>
      <c r="D110" s="25" t="s">
        <v>110</v>
      </c>
      <c r="E110" s="25" t="s">
        <v>110</v>
      </c>
      <c r="F110" s="32">
        <v>1800</v>
      </c>
      <c r="G110" s="32">
        <v>1800</v>
      </c>
      <c r="H110" s="68" t="s">
        <v>110</v>
      </c>
      <c r="I110" s="68" t="s">
        <v>110</v>
      </c>
      <c r="J110" s="68" t="s">
        <v>110</v>
      </c>
      <c r="K110" s="77"/>
      <c r="L110" s="75"/>
    </row>
    <row r="111" spans="1:12" s="76" customFormat="1" ht="17.25" customHeight="1">
      <c r="A111" s="29" t="s">
        <v>142</v>
      </c>
      <c r="B111" s="21">
        <f t="shared" si="8"/>
        <v>4000</v>
      </c>
      <c r="C111" s="25" t="s">
        <v>110</v>
      </c>
      <c r="D111" s="25" t="s">
        <v>110</v>
      </c>
      <c r="E111" s="25" t="s">
        <v>110</v>
      </c>
      <c r="F111" s="32">
        <v>4000</v>
      </c>
      <c r="G111" s="32">
        <v>4000</v>
      </c>
      <c r="H111" s="68" t="s">
        <v>110</v>
      </c>
      <c r="I111" s="68" t="s">
        <v>110</v>
      </c>
      <c r="J111" s="68" t="s">
        <v>110</v>
      </c>
      <c r="K111" s="77"/>
      <c r="L111" s="75"/>
    </row>
    <row r="112" spans="1:12" s="76" customFormat="1" ht="17.25" customHeight="1">
      <c r="A112" s="36" t="s">
        <v>143</v>
      </c>
      <c r="B112" s="42">
        <f t="shared" si="8"/>
        <v>1000</v>
      </c>
      <c r="C112" s="73" t="s">
        <v>110</v>
      </c>
      <c r="D112" s="73" t="s">
        <v>110</v>
      </c>
      <c r="E112" s="73" t="s">
        <v>110</v>
      </c>
      <c r="F112" s="30">
        <v>1000</v>
      </c>
      <c r="G112" s="30">
        <v>1000</v>
      </c>
      <c r="H112" s="68" t="s">
        <v>110</v>
      </c>
      <c r="I112" s="68" t="s">
        <v>110</v>
      </c>
      <c r="J112" s="68" t="s">
        <v>110</v>
      </c>
      <c r="K112" s="77"/>
      <c r="L112" s="75"/>
    </row>
    <row r="113" spans="1:12" s="76" customFormat="1" ht="17.25" customHeight="1">
      <c r="A113" s="29" t="s">
        <v>175</v>
      </c>
      <c r="B113" s="21">
        <f t="shared" si="8"/>
        <v>800</v>
      </c>
      <c r="C113" s="25" t="s">
        <v>110</v>
      </c>
      <c r="D113" s="25" t="s">
        <v>110</v>
      </c>
      <c r="E113" s="25" t="s">
        <v>110</v>
      </c>
      <c r="F113" s="32">
        <v>800</v>
      </c>
      <c r="G113" s="32">
        <v>800</v>
      </c>
      <c r="H113" s="68" t="s">
        <v>110</v>
      </c>
      <c r="I113" s="68" t="s">
        <v>110</v>
      </c>
      <c r="J113" s="68" t="s">
        <v>110</v>
      </c>
      <c r="K113" s="77"/>
      <c r="L113" s="75"/>
    </row>
    <row r="114" spans="1:12" s="76" customFormat="1" ht="17.25" customHeight="1">
      <c r="A114" s="29" t="s">
        <v>144</v>
      </c>
      <c r="B114" s="21">
        <f t="shared" si="8"/>
        <v>800</v>
      </c>
      <c r="C114" s="25" t="s">
        <v>110</v>
      </c>
      <c r="D114" s="25" t="s">
        <v>110</v>
      </c>
      <c r="E114" s="25" t="s">
        <v>110</v>
      </c>
      <c r="F114" s="32">
        <v>800</v>
      </c>
      <c r="G114" s="32">
        <v>800</v>
      </c>
      <c r="H114" s="68" t="s">
        <v>110</v>
      </c>
      <c r="I114" s="68" t="s">
        <v>110</v>
      </c>
      <c r="J114" s="68" t="s">
        <v>110</v>
      </c>
      <c r="K114" s="77"/>
      <c r="L114" s="75"/>
    </row>
    <row r="115" spans="1:12" s="76" customFormat="1" ht="15.75" customHeight="1">
      <c r="A115" s="17" t="s">
        <v>51</v>
      </c>
      <c r="B115" s="21">
        <f t="shared" si="8"/>
        <v>0</v>
      </c>
      <c r="C115" s="25" t="s">
        <v>110</v>
      </c>
      <c r="D115" s="25" t="s">
        <v>110</v>
      </c>
      <c r="E115" s="25"/>
      <c r="F115" s="32"/>
      <c r="G115" s="32"/>
      <c r="H115" s="68"/>
      <c r="I115" s="68"/>
      <c r="J115" s="68"/>
      <c r="K115" s="77"/>
      <c r="L115" s="75"/>
    </row>
    <row r="116" spans="1:12" s="76" customFormat="1" ht="21" customHeight="1">
      <c r="A116" s="38" t="s">
        <v>145</v>
      </c>
      <c r="B116" s="21">
        <f t="shared" si="8"/>
        <v>2500</v>
      </c>
      <c r="C116" s="25" t="s">
        <v>110</v>
      </c>
      <c r="D116" s="25" t="s">
        <v>110</v>
      </c>
      <c r="E116" s="25" t="s">
        <v>110</v>
      </c>
      <c r="F116" s="32">
        <v>2500</v>
      </c>
      <c r="G116" s="32">
        <v>2500</v>
      </c>
      <c r="H116" s="68" t="s">
        <v>110</v>
      </c>
      <c r="I116" s="68" t="s">
        <v>110</v>
      </c>
      <c r="J116" s="68" t="s">
        <v>110</v>
      </c>
      <c r="K116" s="77"/>
      <c r="L116" s="75"/>
    </row>
    <row r="117" spans="1:12" s="76" customFormat="1" ht="26.25" customHeight="1">
      <c r="A117" s="38" t="s">
        <v>146</v>
      </c>
      <c r="B117" s="21">
        <f t="shared" si="8"/>
        <v>240</v>
      </c>
      <c r="C117" s="25" t="s">
        <v>110</v>
      </c>
      <c r="D117" s="25" t="s">
        <v>110</v>
      </c>
      <c r="E117" s="25" t="s">
        <v>110</v>
      </c>
      <c r="F117" s="32">
        <v>240</v>
      </c>
      <c r="G117" s="32">
        <v>240</v>
      </c>
      <c r="H117" s="68" t="s">
        <v>110</v>
      </c>
      <c r="I117" s="68" t="s">
        <v>110</v>
      </c>
      <c r="J117" s="68" t="s">
        <v>110</v>
      </c>
      <c r="K117" s="77"/>
      <c r="L117" s="75"/>
    </row>
    <row r="118" spans="1:12" s="76" customFormat="1" ht="18.75" customHeight="1">
      <c r="A118" s="17" t="s">
        <v>147</v>
      </c>
      <c r="B118" s="21">
        <f t="shared" si="8"/>
        <v>0</v>
      </c>
      <c r="C118" s="25" t="s">
        <v>110</v>
      </c>
      <c r="D118" s="25" t="s">
        <v>110</v>
      </c>
      <c r="E118" s="25"/>
      <c r="F118" s="32"/>
      <c r="G118" s="32"/>
      <c r="H118" s="68"/>
      <c r="I118" s="68"/>
      <c r="J118" s="68"/>
      <c r="K118" s="77"/>
      <c r="L118" s="75"/>
    </row>
    <row r="119" spans="1:12" s="76" customFormat="1" ht="13.5" customHeight="1">
      <c r="A119" s="38" t="s">
        <v>148</v>
      </c>
      <c r="B119" s="21">
        <f t="shared" si="8"/>
        <v>700</v>
      </c>
      <c r="C119" s="25" t="s">
        <v>110</v>
      </c>
      <c r="D119" s="25" t="s">
        <v>110</v>
      </c>
      <c r="E119" s="25" t="s">
        <v>110</v>
      </c>
      <c r="F119" s="32">
        <v>700</v>
      </c>
      <c r="G119" s="32">
        <v>700</v>
      </c>
      <c r="H119" s="68" t="s">
        <v>110</v>
      </c>
      <c r="I119" s="68" t="s">
        <v>110</v>
      </c>
      <c r="J119" s="68" t="s">
        <v>110</v>
      </c>
      <c r="K119" s="77"/>
      <c r="L119" s="75"/>
    </row>
    <row r="120" spans="1:12" s="76" customFormat="1" ht="14.25" customHeight="1">
      <c r="A120" s="38" t="s">
        <v>149</v>
      </c>
      <c r="B120" s="21">
        <f t="shared" si="8"/>
        <v>1000</v>
      </c>
      <c r="C120" s="25" t="s">
        <v>110</v>
      </c>
      <c r="D120" s="25" t="s">
        <v>110</v>
      </c>
      <c r="E120" s="25" t="s">
        <v>110</v>
      </c>
      <c r="F120" s="32">
        <v>1000</v>
      </c>
      <c r="G120" s="32">
        <v>1000</v>
      </c>
      <c r="H120" s="68" t="s">
        <v>110</v>
      </c>
      <c r="I120" s="68" t="s">
        <v>110</v>
      </c>
      <c r="J120" s="68" t="s">
        <v>110</v>
      </c>
      <c r="K120" s="77"/>
      <c r="L120" s="75"/>
    </row>
    <row r="121" spans="1:12" s="76" customFormat="1" ht="22.5" customHeight="1">
      <c r="A121" s="17" t="s">
        <v>54</v>
      </c>
      <c r="B121" s="21">
        <f t="shared" si="8"/>
        <v>0</v>
      </c>
      <c r="C121" s="25" t="s">
        <v>110</v>
      </c>
      <c r="D121" s="25" t="s">
        <v>110</v>
      </c>
      <c r="E121" s="25" t="s">
        <v>110</v>
      </c>
      <c r="F121" s="32"/>
      <c r="G121" s="30"/>
      <c r="H121" s="68" t="s">
        <v>110</v>
      </c>
      <c r="I121" s="68" t="s">
        <v>110</v>
      </c>
      <c r="J121" s="68" t="s">
        <v>110</v>
      </c>
      <c r="K121" s="77"/>
      <c r="L121" s="75"/>
    </row>
    <row r="122" spans="1:12" s="76" customFormat="1" ht="22.5" customHeight="1">
      <c r="A122" s="36" t="s">
        <v>150</v>
      </c>
      <c r="B122" s="42">
        <f t="shared" si="8"/>
        <v>3000</v>
      </c>
      <c r="C122" s="73" t="s">
        <v>110</v>
      </c>
      <c r="D122" s="73" t="s">
        <v>110</v>
      </c>
      <c r="E122" s="73" t="s">
        <v>110</v>
      </c>
      <c r="F122" s="30">
        <v>3000</v>
      </c>
      <c r="G122" s="30">
        <v>3000</v>
      </c>
      <c r="H122" s="68" t="s">
        <v>110</v>
      </c>
      <c r="I122" s="68" t="s">
        <v>110</v>
      </c>
      <c r="J122" s="68" t="s">
        <v>110</v>
      </c>
      <c r="K122" s="77"/>
      <c r="L122" s="75"/>
    </row>
    <row r="123" spans="1:12" s="76" customFormat="1" ht="19.5" customHeight="1">
      <c r="A123" s="17" t="s">
        <v>65</v>
      </c>
      <c r="B123" s="21">
        <f t="shared" si="8"/>
        <v>0</v>
      </c>
      <c r="C123" s="25" t="s">
        <v>110</v>
      </c>
      <c r="D123" s="25" t="s">
        <v>110</v>
      </c>
      <c r="E123" s="25"/>
      <c r="F123" s="32"/>
      <c r="G123" s="30"/>
      <c r="H123" s="68"/>
      <c r="I123" s="68"/>
      <c r="J123" s="68"/>
      <c r="K123" s="77"/>
      <c r="L123" s="75"/>
    </row>
    <row r="124" spans="1:12" s="76" customFormat="1" ht="17.25" customHeight="1">
      <c r="A124" s="34" t="s">
        <v>66</v>
      </c>
      <c r="B124" s="21">
        <f t="shared" si="8"/>
        <v>7200</v>
      </c>
      <c r="C124" s="25" t="s">
        <v>110</v>
      </c>
      <c r="D124" s="25" t="s">
        <v>110</v>
      </c>
      <c r="E124" s="25" t="s">
        <v>110</v>
      </c>
      <c r="F124" s="32">
        <v>7200</v>
      </c>
      <c r="G124" s="32">
        <v>7200</v>
      </c>
      <c r="H124" s="68" t="s">
        <v>110</v>
      </c>
      <c r="I124" s="68" t="s">
        <v>110</v>
      </c>
      <c r="J124" s="68" t="s">
        <v>110</v>
      </c>
      <c r="K124" s="77"/>
      <c r="L124" s="75"/>
    </row>
    <row r="125" spans="1:12" s="76" customFormat="1" ht="22.5" customHeight="1">
      <c r="A125" s="63" t="s">
        <v>151</v>
      </c>
      <c r="B125" s="21">
        <f>+E125+F125</f>
        <v>0</v>
      </c>
      <c r="C125" s="30"/>
      <c r="D125" s="68"/>
      <c r="E125" s="21">
        <f>+C125+D125</f>
        <v>0</v>
      </c>
      <c r="F125" s="32"/>
      <c r="G125" s="30"/>
      <c r="H125" s="68"/>
      <c r="I125" s="68"/>
      <c r="J125" s="68"/>
      <c r="K125" s="77"/>
      <c r="L125" s="75"/>
    </row>
    <row r="126" spans="1:11" ht="17.25" customHeight="1">
      <c r="A126" s="65" t="s">
        <v>152</v>
      </c>
      <c r="B126" s="21">
        <f>+F126+H126+I126</f>
        <v>60000</v>
      </c>
      <c r="C126" s="21"/>
      <c r="D126" s="24"/>
      <c r="E126" s="25" t="s">
        <v>110</v>
      </c>
      <c r="F126" s="32">
        <v>20000</v>
      </c>
      <c r="G126" s="24">
        <v>20000</v>
      </c>
      <c r="H126" s="24">
        <v>20000</v>
      </c>
      <c r="I126" s="24">
        <v>20000</v>
      </c>
      <c r="J126" s="68" t="s">
        <v>110</v>
      </c>
      <c r="K126" s="64"/>
    </row>
    <row r="127" spans="1:11" ht="17.25" customHeight="1">
      <c r="A127" s="58" t="s">
        <v>153</v>
      </c>
      <c r="B127" s="21">
        <f>+E127+F127+H127+I127</f>
        <v>13510</v>
      </c>
      <c r="C127" s="21"/>
      <c r="D127" s="21">
        <v>1510</v>
      </c>
      <c r="E127" s="21">
        <f>+C127+D127</f>
        <v>1510</v>
      </c>
      <c r="F127" s="23">
        <v>4000</v>
      </c>
      <c r="G127" s="21">
        <v>4000</v>
      </c>
      <c r="H127" s="21">
        <v>4000</v>
      </c>
      <c r="I127" s="21">
        <v>4000</v>
      </c>
      <c r="J127" s="68" t="s">
        <v>110</v>
      </c>
      <c r="K127" s="70"/>
    </row>
    <row r="128" spans="1:17" ht="17.25" customHeight="1">
      <c r="A128" s="58" t="s">
        <v>154</v>
      </c>
      <c r="B128" s="21">
        <f>+E128+F128+H128+I128</f>
        <v>26888</v>
      </c>
      <c r="C128" s="21"/>
      <c r="D128" s="21">
        <v>7388</v>
      </c>
      <c r="E128" s="21">
        <f>+C128+D128</f>
        <v>7388</v>
      </c>
      <c r="F128" s="23">
        <v>7500</v>
      </c>
      <c r="G128" s="68" t="s">
        <v>110</v>
      </c>
      <c r="H128" s="21">
        <v>6000</v>
      </c>
      <c r="I128" s="21">
        <v>6000</v>
      </c>
      <c r="J128" s="68" t="s">
        <v>110</v>
      </c>
      <c r="K128" s="70"/>
      <c r="L128" s="78"/>
      <c r="M128" s="78"/>
      <c r="N128" s="78"/>
      <c r="O128" s="79"/>
      <c r="P128" s="79"/>
      <c r="Q128" s="80"/>
    </row>
    <row r="129" spans="1:11" ht="17.25" customHeight="1">
      <c r="A129" s="58" t="s">
        <v>155</v>
      </c>
      <c r="B129" s="21">
        <f>+E129+F129+H129+I129</f>
        <v>23183</v>
      </c>
      <c r="C129" s="21"/>
      <c r="D129" s="24">
        <v>5183</v>
      </c>
      <c r="E129" s="21">
        <f>+C129+D129</f>
        <v>5183</v>
      </c>
      <c r="F129" s="32">
        <v>6000</v>
      </c>
      <c r="G129" s="24">
        <v>6000</v>
      </c>
      <c r="H129" s="24">
        <v>6000</v>
      </c>
      <c r="I129" s="24">
        <v>6000</v>
      </c>
      <c r="J129" s="68" t="s">
        <v>110</v>
      </c>
      <c r="K129" s="64"/>
    </row>
    <row r="130" spans="1:11" ht="17.25" customHeight="1">
      <c r="A130" s="58" t="s">
        <v>156</v>
      </c>
      <c r="B130" s="21">
        <f>+F130+H130+I130</f>
        <v>15000</v>
      </c>
      <c r="C130" s="21"/>
      <c r="D130" s="21"/>
      <c r="E130" s="25" t="s">
        <v>110</v>
      </c>
      <c r="F130" s="23">
        <v>5000</v>
      </c>
      <c r="G130" s="21">
        <v>5000</v>
      </c>
      <c r="H130" s="24">
        <v>5000</v>
      </c>
      <c r="I130" s="24">
        <v>5000</v>
      </c>
      <c r="J130" s="68" t="s">
        <v>110</v>
      </c>
      <c r="K130" s="70"/>
    </row>
    <row r="131" spans="1:11" ht="17.25" customHeight="1">
      <c r="A131" s="58" t="s">
        <v>157</v>
      </c>
      <c r="B131" s="21">
        <f>+E131+F131+H131+I131</f>
        <v>25693</v>
      </c>
      <c r="C131" s="21"/>
      <c r="D131" s="24">
        <f>6223-530</f>
        <v>5693</v>
      </c>
      <c r="E131" s="21">
        <f>+C131+D131</f>
        <v>5693</v>
      </c>
      <c r="F131" s="23">
        <v>8000</v>
      </c>
      <c r="G131" s="24">
        <v>8000</v>
      </c>
      <c r="H131" s="24">
        <v>6000</v>
      </c>
      <c r="I131" s="24">
        <v>6000</v>
      </c>
      <c r="J131" s="68" t="s">
        <v>110</v>
      </c>
      <c r="K131" s="64"/>
    </row>
    <row r="132" spans="1:12" s="76" customFormat="1" ht="27" customHeight="1">
      <c r="A132" s="65" t="s">
        <v>158</v>
      </c>
      <c r="B132" s="21">
        <f>+F132+H132</f>
        <v>18000</v>
      </c>
      <c r="C132" s="30"/>
      <c r="D132" s="68"/>
      <c r="E132" s="25" t="s">
        <v>110</v>
      </c>
      <c r="F132" s="32">
        <v>8000</v>
      </c>
      <c r="G132" s="32">
        <v>8000</v>
      </c>
      <c r="H132" s="24">
        <v>10000</v>
      </c>
      <c r="I132" s="68" t="s">
        <v>110</v>
      </c>
      <c r="J132" s="68" t="s">
        <v>110</v>
      </c>
      <c r="K132" s="77" t="s">
        <v>159</v>
      </c>
      <c r="L132" s="75"/>
    </row>
    <row r="133" spans="1:12" s="76" customFormat="1" ht="15.75" customHeight="1">
      <c r="A133" s="65" t="s">
        <v>160</v>
      </c>
      <c r="B133" s="21">
        <f>+F133</f>
        <v>10500</v>
      </c>
      <c r="C133" s="30"/>
      <c r="D133" s="68"/>
      <c r="E133" s="25" t="s">
        <v>110</v>
      </c>
      <c r="F133" s="32">
        <v>10500</v>
      </c>
      <c r="G133" s="32">
        <v>10500</v>
      </c>
      <c r="H133" s="68" t="s">
        <v>110</v>
      </c>
      <c r="I133" s="68" t="s">
        <v>110</v>
      </c>
      <c r="J133" s="68" t="s">
        <v>110</v>
      </c>
      <c r="K133" s="77"/>
      <c r="L133" s="75"/>
    </row>
    <row r="134" spans="1:12" s="76" customFormat="1" ht="15.75" customHeight="1">
      <c r="A134" s="65" t="s">
        <v>161</v>
      </c>
      <c r="B134" s="21">
        <f>+F134</f>
        <v>56</v>
      </c>
      <c r="C134" s="30"/>
      <c r="D134" s="68"/>
      <c r="E134" s="25" t="s">
        <v>110</v>
      </c>
      <c r="F134" s="32">
        <v>56</v>
      </c>
      <c r="G134" s="32">
        <v>56</v>
      </c>
      <c r="H134" s="68" t="s">
        <v>110</v>
      </c>
      <c r="I134" s="68" t="s">
        <v>110</v>
      </c>
      <c r="J134" s="68" t="s">
        <v>110</v>
      </c>
      <c r="K134" s="74" t="s">
        <v>162</v>
      </c>
      <c r="L134" s="75"/>
    </row>
    <row r="135" spans="1:12" s="76" customFormat="1" ht="14.25" customHeight="1">
      <c r="A135" s="65" t="s">
        <v>163</v>
      </c>
      <c r="B135" s="21">
        <f>+F135</f>
        <v>3000</v>
      </c>
      <c r="C135" s="30"/>
      <c r="D135" s="68"/>
      <c r="E135" s="25" t="s">
        <v>110</v>
      </c>
      <c r="F135" s="32">
        <v>3000</v>
      </c>
      <c r="G135" s="32">
        <v>3000</v>
      </c>
      <c r="H135" s="68" t="s">
        <v>110</v>
      </c>
      <c r="I135" s="68" t="s">
        <v>110</v>
      </c>
      <c r="J135" s="68" t="s">
        <v>110</v>
      </c>
      <c r="K135" s="77"/>
      <c r="L135" s="75"/>
    </row>
    <row r="136" spans="1:11" s="66" customFormat="1" ht="17.25" customHeight="1">
      <c r="A136" s="81" t="s">
        <v>164</v>
      </c>
      <c r="B136" s="82">
        <f>SUM(B92:B135)</f>
        <v>870891</v>
      </c>
      <c r="C136" s="82">
        <f>SUM(C92:C135)</f>
        <v>7921</v>
      </c>
      <c r="D136" s="82">
        <f>SUM(D92:D135)</f>
        <v>36634</v>
      </c>
      <c r="E136" s="83">
        <f>+C136+D136</f>
        <v>44555</v>
      </c>
      <c r="F136" s="82">
        <f>SUM(F92:F135)</f>
        <v>722336</v>
      </c>
      <c r="G136" s="82">
        <f>SUM(G92:G135)</f>
        <v>301941</v>
      </c>
      <c r="H136" s="82">
        <f>SUM(H92:H135)</f>
        <v>57000</v>
      </c>
      <c r="I136" s="82">
        <f>SUM(I92:I135)</f>
        <v>47000</v>
      </c>
      <c r="J136" s="82">
        <f>SUM(J92:J135)</f>
        <v>0</v>
      </c>
      <c r="K136" s="84"/>
    </row>
    <row r="137" spans="1:11" s="66" customFormat="1" ht="17.25" customHeight="1">
      <c r="A137" s="63" t="s">
        <v>165</v>
      </c>
      <c r="B137" s="21"/>
      <c r="C137" s="21"/>
      <c r="D137" s="21"/>
      <c r="E137" s="21"/>
      <c r="F137" s="23"/>
      <c r="G137" s="21"/>
      <c r="H137" s="21"/>
      <c r="I137" s="21"/>
      <c r="J137" s="21"/>
      <c r="K137" s="69"/>
    </row>
    <row r="138" spans="1:11" ht="17.25" customHeight="1">
      <c r="A138" s="58" t="s">
        <v>166</v>
      </c>
      <c r="B138" s="21">
        <f aca="true" t="shared" si="9" ref="B138:B144">+F138</f>
        <v>50000</v>
      </c>
      <c r="C138" s="21"/>
      <c r="D138" s="68"/>
      <c r="E138" s="25" t="s">
        <v>110</v>
      </c>
      <c r="F138" s="23">
        <v>50000</v>
      </c>
      <c r="G138" s="68" t="s">
        <v>110</v>
      </c>
      <c r="H138" s="68" t="s">
        <v>110</v>
      </c>
      <c r="I138" s="68" t="s">
        <v>110</v>
      </c>
      <c r="J138" s="68" t="s">
        <v>110</v>
      </c>
      <c r="K138" s="70"/>
    </row>
    <row r="139" spans="1:11" ht="17.25" customHeight="1">
      <c r="A139" s="58" t="s">
        <v>167</v>
      </c>
      <c r="B139" s="21">
        <f t="shared" si="9"/>
        <v>95766</v>
      </c>
      <c r="C139" s="21"/>
      <c r="D139" s="68"/>
      <c r="E139" s="25" t="s">
        <v>110</v>
      </c>
      <c r="F139" s="23">
        <v>95766</v>
      </c>
      <c r="G139" s="68" t="s">
        <v>110</v>
      </c>
      <c r="H139" s="68" t="s">
        <v>110</v>
      </c>
      <c r="I139" s="68" t="s">
        <v>110</v>
      </c>
      <c r="J139" s="68" t="s">
        <v>110</v>
      </c>
      <c r="K139" s="70"/>
    </row>
    <row r="140" spans="1:11" ht="17.25" customHeight="1">
      <c r="A140" s="58" t="s">
        <v>168</v>
      </c>
      <c r="B140" s="21">
        <f t="shared" si="9"/>
        <v>12000</v>
      </c>
      <c r="C140" s="21"/>
      <c r="D140" s="68"/>
      <c r="E140" s="25" t="s">
        <v>110</v>
      </c>
      <c r="F140" s="23">
        <v>12000</v>
      </c>
      <c r="G140" s="68" t="s">
        <v>110</v>
      </c>
      <c r="H140" s="68" t="s">
        <v>110</v>
      </c>
      <c r="I140" s="68" t="s">
        <v>110</v>
      </c>
      <c r="J140" s="68" t="s">
        <v>110</v>
      </c>
      <c r="K140" s="70"/>
    </row>
    <row r="141" spans="1:11" ht="17.25" customHeight="1">
      <c r="A141" s="58" t="s">
        <v>169</v>
      </c>
      <c r="B141" s="21">
        <f t="shared" si="9"/>
        <v>50000</v>
      </c>
      <c r="C141" s="21"/>
      <c r="D141" s="68"/>
      <c r="E141" s="25" t="s">
        <v>110</v>
      </c>
      <c r="F141" s="23">
        <v>50000</v>
      </c>
      <c r="G141" s="68" t="s">
        <v>110</v>
      </c>
      <c r="H141" s="68" t="s">
        <v>110</v>
      </c>
      <c r="I141" s="68" t="s">
        <v>110</v>
      </c>
      <c r="J141" s="68" t="s">
        <v>110</v>
      </c>
      <c r="K141" s="70"/>
    </row>
    <row r="142" spans="1:11" ht="17.25" customHeight="1">
      <c r="A142" s="58" t="s">
        <v>170</v>
      </c>
      <c r="B142" s="21">
        <f t="shared" si="9"/>
        <v>125000</v>
      </c>
      <c r="C142" s="21"/>
      <c r="D142" s="68"/>
      <c r="E142" s="25" t="s">
        <v>110</v>
      </c>
      <c r="F142" s="23">
        <v>125000</v>
      </c>
      <c r="G142" s="68" t="s">
        <v>110</v>
      </c>
      <c r="H142" s="68" t="s">
        <v>110</v>
      </c>
      <c r="I142" s="68" t="s">
        <v>110</v>
      </c>
      <c r="J142" s="68" t="s">
        <v>110</v>
      </c>
      <c r="K142" s="70"/>
    </row>
    <row r="143" spans="1:11" ht="17.25" customHeight="1">
      <c r="A143" s="58" t="s">
        <v>171</v>
      </c>
      <c r="B143" s="21">
        <f t="shared" si="9"/>
        <v>80000</v>
      </c>
      <c r="C143" s="21"/>
      <c r="D143" s="68"/>
      <c r="E143" s="25" t="s">
        <v>110</v>
      </c>
      <c r="F143" s="23">
        <v>80000</v>
      </c>
      <c r="G143" s="68" t="s">
        <v>110</v>
      </c>
      <c r="H143" s="68" t="s">
        <v>110</v>
      </c>
      <c r="I143" s="68" t="s">
        <v>110</v>
      </c>
      <c r="J143" s="68" t="s">
        <v>110</v>
      </c>
      <c r="K143" s="70"/>
    </row>
    <row r="144" spans="1:11" ht="17.25" customHeight="1">
      <c r="A144" s="58" t="s">
        <v>172</v>
      </c>
      <c r="B144" s="21">
        <f t="shared" si="9"/>
        <v>33000</v>
      </c>
      <c r="C144" s="21"/>
      <c r="D144" s="68"/>
      <c r="E144" s="25" t="s">
        <v>110</v>
      </c>
      <c r="F144" s="23">
        <v>33000</v>
      </c>
      <c r="G144" s="68" t="s">
        <v>110</v>
      </c>
      <c r="H144" s="68" t="s">
        <v>110</v>
      </c>
      <c r="I144" s="68" t="s">
        <v>110</v>
      </c>
      <c r="J144" s="68" t="s">
        <v>110</v>
      </c>
      <c r="K144" s="70"/>
    </row>
    <row r="145" spans="1:11" s="66" customFormat="1" ht="17.25" customHeight="1">
      <c r="A145" s="47" t="s">
        <v>173</v>
      </c>
      <c r="B145" s="49">
        <f>SUM(B138:B144)</f>
        <v>445766</v>
      </c>
      <c r="C145" s="48"/>
      <c r="D145" s="48">
        <f>SUM(D138:D144)</f>
        <v>0</v>
      </c>
      <c r="E145" s="48"/>
      <c r="F145" s="49">
        <f>SUM(F138:F144)</f>
        <v>445766</v>
      </c>
      <c r="G145" s="48">
        <f>SUM(G138:G144)</f>
        <v>0</v>
      </c>
      <c r="H145" s="48">
        <f>SUM(H138:H144)</f>
        <v>0</v>
      </c>
      <c r="I145" s="48">
        <f>SUM(I138:I144)</f>
        <v>0</v>
      </c>
      <c r="J145" s="48">
        <f>SUM(J138:J144)</f>
        <v>0</v>
      </c>
      <c r="K145" s="84"/>
    </row>
    <row r="146" spans="1:11" s="66" customFormat="1" ht="26.25" customHeight="1">
      <c r="A146" s="85" t="s">
        <v>174</v>
      </c>
      <c r="B146" s="86">
        <f>+B82+B89+B136</f>
        <v>5261313</v>
      </c>
      <c r="C146" s="86">
        <f>+C82+C89+C136</f>
        <v>67921</v>
      </c>
      <c r="D146" s="86">
        <f>+D82+D89+D136</f>
        <v>737003</v>
      </c>
      <c r="E146" s="83">
        <f>+C146+D146</f>
        <v>804924</v>
      </c>
      <c r="F146" s="86">
        <f>+F82+F89+F136</f>
        <v>4015402</v>
      </c>
      <c r="G146" s="86">
        <f>+G82+G89+G136</f>
        <v>1071590</v>
      </c>
      <c r="H146" s="86">
        <f>+H82+H89+H136</f>
        <v>310491</v>
      </c>
      <c r="I146" s="86">
        <f>+I82+I89+I136</f>
        <v>90496</v>
      </c>
      <c r="J146" s="86">
        <f>+J82+J89+J136</f>
        <v>40000</v>
      </c>
      <c r="K146" s="87"/>
    </row>
    <row r="147" spans="1:11" s="92" customFormat="1" ht="21" customHeight="1">
      <c r="A147" s="88" t="s">
        <v>176</v>
      </c>
      <c r="B147" s="89">
        <f>+B73+B146+B145</f>
        <v>10400245.741</v>
      </c>
      <c r="C147" s="89">
        <f>+C73+C146+C145</f>
        <v>1191481</v>
      </c>
      <c r="D147" s="89">
        <f>+D73+D146+D145</f>
        <v>3107957.741</v>
      </c>
      <c r="E147" s="90">
        <f>+C147+D147</f>
        <v>4299438.741</v>
      </c>
      <c r="F147" s="89">
        <f>+F73+F146+F145</f>
        <v>5659820</v>
      </c>
      <c r="G147" s="89">
        <f>+G73+G146+G145</f>
        <v>1415101.8</v>
      </c>
      <c r="H147" s="89">
        <f>+H73+H146+H145</f>
        <v>310491</v>
      </c>
      <c r="I147" s="89">
        <f>+I73+I146+I145</f>
        <v>90496</v>
      </c>
      <c r="J147" s="89">
        <f>+J73+J146+J145</f>
        <v>40000</v>
      </c>
      <c r="K147" s="91"/>
    </row>
    <row r="148" spans="2:10" ht="12.75">
      <c r="B148" s="94"/>
      <c r="C148" s="94"/>
      <c r="D148" s="94"/>
      <c r="E148" s="94"/>
      <c r="F148" s="95"/>
      <c r="G148" s="94"/>
      <c r="H148" s="94"/>
      <c r="I148" s="94"/>
      <c r="J148" s="94"/>
    </row>
    <row r="149" spans="2:10" ht="12.75">
      <c r="B149" s="94"/>
      <c r="C149" s="94"/>
      <c r="D149" s="94"/>
      <c r="E149" s="94"/>
      <c r="F149" s="95"/>
      <c r="G149" s="94"/>
      <c r="H149" s="94"/>
      <c r="I149" s="94"/>
      <c r="J149" s="94"/>
    </row>
    <row r="150" spans="2:10" ht="12.75">
      <c r="B150" s="94"/>
      <c r="C150" s="94"/>
      <c r="D150" s="94"/>
      <c r="E150" s="94"/>
      <c r="F150" s="95"/>
      <c r="G150" s="94"/>
      <c r="H150" s="94"/>
      <c r="I150" s="94"/>
      <c r="J150" s="94"/>
    </row>
    <row r="151" spans="2:10" ht="12.75">
      <c r="B151" s="94"/>
      <c r="C151" s="94"/>
      <c r="D151" s="94"/>
      <c r="E151" s="94"/>
      <c r="F151" s="95"/>
      <c r="G151" s="94"/>
      <c r="H151" s="94"/>
      <c r="I151" s="94"/>
      <c r="J151" s="94"/>
    </row>
    <row r="152" spans="2:10" ht="12.75">
      <c r="B152" s="94"/>
      <c r="C152" s="94"/>
      <c r="D152" s="94"/>
      <c r="E152" s="94"/>
      <c r="F152" s="95"/>
      <c r="G152" s="94"/>
      <c r="H152" s="94"/>
      <c r="I152" s="94"/>
      <c r="J152" s="94"/>
    </row>
  </sheetData>
  <printOptions/>
  <pageMargins left="0.61" right="0.2755905511811024" top="0.86" bottom="0.36" header="0.43" footer="0.19"/>
  <pageSetup blackAndWhite="1" horizontalDpi="300" verticalDpi="300" orientation="landscape" paperSize="9" scale="85" r:id="rId1"/>
  <headerFooter alignWithMargins="0">
    <oddHeader>&amp;C&amp;"Arial CE,Félkövér"&amp;14FELHALMOZÁSI KIADÁSOK&amp;R9.sz. melléklet</oddHeader>
    <oddFooter>&amp;L&amp;8Kaposvár, Nyomt: &amp;D  &amp;T&amp;C&amp;8 &amp;F    &amp;"Arial CE,Félkövér"  &amp;"Arial CE,Félkövér dőlt"Szabó Tiborné&amp;R&amp;8&amp;P/&amp;N</oddFooter>
  </headerFooter>
  <rowBreaks count="5" manualBreakCount="5">
    <brk id="31" max="255" man="1"/>
    <brk id="56" max="255" man="1"/>
    <brk id="73" max="255" man="1"/>
    <brk id="8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cp:lastPrinted>2003-02-14T12:03:24Z</cp:lastPrinted>
  <dcterms:created xsi:type="dcterms:W3CDTF">2003-02-14T11:59:25Z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