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tgv felhalmozás" sheetId="1" r:id="rId1"/>
  </sheets>
  <definedNames>
    <definedName name="_xlnm.Print_Titles" localSheetId="0">'Ktgv felhalmozás'!$1:$1</definedName>
    <definedName name="_xlnm.Print_Area" localSheetId="0">'Ktgv felhalmozás'!$B$1:$L$158</definedName>
  </definedNames>
  <calcPr fullCalcOnLoad="1"/>
</workbook>
</file>

<file path=xl/sharedStrings.xml><?xml version="1.0" encoding="utf-8"?>
<sst xmlns="http://schemas.openxmlformats.org/spreadsheetml/2006/main" count="469" uniqueCount="330">
  <si>
    <t>Vízgazdálkodás összesen</t>
  </si>
  <si>
    <t>Közvilágítás</t>
  </si>
  <si>
    <t>Közvilágítási fejlesztések összesen</t>
  </si>
  <si>
    <t>Városgazdálkodás</t>
  </si>
  <si>
    <t>Városi hulladéklerakó környezetvéd. előírt köt. teljesítése</t>
  </si>
  <si>
    <t>Vagyonvédelmi berendezések</t>
  </si>
  <si>
    <t>2005.dec. 31-ig tényleges teljesítés</t>
  </si>
  <si>
    <t>2006. évi  terv összesen</t>
  </si>
  <si>
    <t xml:space="preserve">2007. évi számítás </t>
  </si>
  <si>
    <t>2008. évi számítás</t>
  </si>
  <si>
    <t>Városgazdálkodás összesen</t>
  </si>
  <si>
    <t xml:space="preserve"> Oktatás </t>
  </si>
  <si>
    <t>KVG Rt. átvett p.eszk.</t>
  </si>
  <si>
    <t xml:space="preserve"> Oktatás összesen</t>
  </si>
  <si>
    <t>Egészségügy</t>
  </si>
  <si>
    <t>Egészségügy összesen</t>
  </si>
  <si>
    <t xml:space="preserve"> Sport   </t>
  </si>
  <si>
    <t xml:space="preserve"> Sport összesen</t>
  </si>
  <si>
    <t xml:space="preserve"> Közigazgatás  </t>
  </si>
  <si>
    <t>Városháza Teleki u-i iskolaép.bőv.tervpályázat</t>
  </si>
  <si>
    <t>DÉDÁSZ ingatlan vásárlás</t>
  </si>
  <si>
    <t xml:space="preserve">273/2002.(IX.12.) önk.hat. 2007.lejár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</si>
  <si>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</si>
  <si>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</si>
  <si>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</si>
  <si>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</si>
  <si>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Bors István kisplasztikák kiöntése</t>
  </si>
  <si>
    <t>Kalandpark és állat-simogató látványterv</t>
  </si>
  <si>
    <t>Művelődés, kultúra összesen</t>
  </si>
  <si>
    <t>Egyéb nem beruházási kiadások</t>
  </si>
  <si>
    <t>Közműhozzájárulás</t>
  </si>
  <si>
    <t>Egyéb kisebb kiadások</t>
  </si>
  <si>
    <t>Helyi védett épületek felújítása</t>
  </si>
  <si>
    <t>Pályázati anyagok előkészítése, másolása</t>
  </si>
  <si>
    <t>Egyéb nem beruh.kiad. összesen</t>
  </si>
  <si>
    <t xml:space="preserve"> Kompenzációs ügyek összesen:</t>
  </si>
  <si>
    <t>Felhalmozási kiadások összesen:</t>
  </si>
  <si>
    <t>Összesen</t>
  </si>
  <si>
    <t>Ebből önkorm. forrás</t>
  </si>
  <si>
    <t xml:space="preserve"> SZERZŐDÖTT FELADATOK</t>
  </si>
  <si>
    <t>Kaposvár szabályozási terve</t>
  </si>
  <si>
    <t>Kaposfüredi Ált.Iskola multifunkcionális terem építése</t>
  </si>
  <si>
    <t xml:space="preserve"> Szerződött feladatok összesen:</t>
  </si>
  <si>
    <t xml:space="preserve"> KÖTELEZETTSÉGVÁLLALÁSOK</t>
  </si>
  <si>
    <t xml:space="preserve"> Kötelezettségvállalások összesen:</t>
  </si>
  <si>
    <t>tám: 149eft</t>
  </si>
  <si>
    <t>Városmarketing koncepció</t>
  </si>
  <si>
    <t>Élményfürdő termálvíz tározómedence létesítése</t>
  </si>
  <si>
    <t xml:space="preserve">Élményfürdő ker.és vendéglátó egys.építése A és B épület </t>
  </si>
  <si>
    <t xml:space="preserve">K.szentjakabi városrész és egyéb utcák szennyvízcsatornázása + műszaki ell. céltámogatással  </t>
  </si>
  <si>
    <r>
      <t xml:space="preserve">275/2003.(IX.18.) önk.hat.                                                                          </t>
    </r>
    <r>
      <rPr>
        <sz val="9"/>
        <color indexed="10"/>
        <rFont val="Times New Roman"/>
        <family val="1"/>
      </rPr>
      <t xml:space="preserve"> Bruttó beruh:445.056eFt,  céltámogatás:169.448eFt össz. </t>
    </r>
  </si>
  <si>
    <t>Komplex építési hulladékgazdálkodási rendszer (KIOP)</t>
  </si>
  <si>
    <r>
      <t xml:space="preserve">Vízminőség jav.program:ammóniamentesítés törésponti klórozással   </t>
    </r>
    <r>
      <rPr>
        <sz val="12"/>
        <color indexed="12"/>
        <rFont val="Times New Roman"/>
        <family val="1"/>
      </rPr>
      <t xml:space="preserve"> önerő</t>
    </r>
  </si>
  <si>
    <t>Á</t>
  </si>
  <si>
    <t>Ú</t>
  </si>
  <si>
    <t>K</t>
  </si>
  <si>
    <t>SZ</t>
  </si>
  <si>
    <t>Oktatási intézmények kisértékű számítástechnikai eszközei</t>
  </si>
  <si>
    <t>Ingatlanvásárlás: K.füred zártkert-Deseda vízparti sáv 0517/7 hrsz.</t>
  </si>
  <si>
    <t>Ingatlanvásárlás: Nyár u. 1.lakás 7136/A/4 hrsz.</t>
  </si>
  <si>
    <t>Izzó u. művelési ágból kivonás 3335/7-8-9-10-11-12 hrsz 6 db</t>
  </si>
  <si>
    <t>Pályázatok előkészítése, tervezési feladatok</t>
  </si>
  <si>
    <t xml:space="preserve">Munkáltatói kölcsönalap </t>
  </si>
  <si>
    <t xml:space="preserve"> ÚJ INDULÓ FELADATOK</t>
  </si>
  <si>
    <t>Buszvárók telepítése</t>
  </si>
  <si>
    <t>Kisebb közvilágítási fejlesztések</t>
  </si>
  <si>
    <t xml:space="preserve"> Új induló feladatok összesen:</t>
  </si>
  <si>
    <t>Rákóczi pálya rekonstrukciója I-II-III. ütem</t>
  </si>
  <si>
    <t>Hatósági munkához: akusztikai mérőműszer beszerzése</t>
  </si>
  <si>
    <t>Kompenzációs ügyletek</t>
  </si>
  <si>
    <t>Áthúzódó felhalmozási kiadások összesen:</t>
  </si>
  <si>
    <t>Áthúzódó felhalmozási kiadások</t>
  </si>
  <si>
    <t>Helyi támogatás: lakásépítés és  vásárlás</t>
  </si>
  <si>
    <t>Parkoló építése Béke u.97-99 elött    kb. 26 db</t>
  </si>
  <si>
    <t>Engedélyezési, használatbavételi eng.eljárási díjak és tám.kez.ktg.</t>
  </si>
  <si>
    <t>Ammóniamentesítés engedélyezési terve pályázathoz</t>
  </si>
  <si>
    <t>Intézmények szennyvíz rákötései</t>
  </si>
  <si>
    <t>Déli temető: út, parkoló, ravatalozó, szoc.parcellák</t>
  </si>
  <si>
    <t>Művelődés, kultúra</t>
  </si>
  <si>
    <t>Közigazgatás</t>
  </si>
  <si>
    <t>Béke-Füredi ltp. mintalakótelepi rekonstrukció</t>
  </si>
  <si>
    <t xml:space="preserve">Vásárcsarnok bővítéshez területvás. II ütem (Baross u.09.) </t>
  </si>
  <si>
    <t>Kisgát É-i oldal közműberuházás          (BITT Kft.)</t>
  </si>
  <si>
    <t>Volt SÁÉV telep beépített műhely alatti átvezetés kiváltása</t>
  </si>
  <si>
    <t>Szombathely u. (6.)</t>
  </si>
  <si>
    <t>Pacsirta u. vízelvezetés</t>
  </si>
  <si>
    <t>Jutai út vízelvezetés I. ütem</t>
  </si>
  <si>
    <t>Egyesített csapadékvíz szennyvíz szétválasztása</t>
  </si>
  <si>
    <t>Kunffy u. árokburkolás</t>
  </si>
  <si>
    <t>Liszt F. u. árokburkolás</t>
  </si>
  <si>
    <t>Gárdonyi G. u. csapadékvíz rendezése</t>
  </si>
  <si>
    <t>Bem u. csapadékvíz elvezetése</t>
  </si>
  <si>
    <t>SM Katasztrófavédelmi Ig.-tól javítóműhely és berend.átvétele</t>
  </si>
  <si>
    <t>Xantus János u. árokburkolás</t>
  </si>
  <si>
    <t>Nádor u. csapadékvíz elvezetése</t>
  </si>
  <si>
    <t>Csík F. sétány hosszabbítása (út, parkoló, járda, buszforduló)</t>
  </si>
  <si>
    <t>Fő u - Anna u. körforgalmú csomópont építése</t>
  </si>
  <si>
    <t>Ezredév u. szélesítése</t>
  </si>
  <si>
    <t>Mező u.:  parkoló továbbépítése a temetőnél</t>
  </si>
  <si>
    <t>Ady E. u. gyalogos forgalmú utcává tervezése</t>
  </si>
  <si>
    <t>Intézmények szennyvízcsatorna rákötései</t>
  </si>
  <si>
    <t>Ady E. u csapadékvízelvezetés terv</t>
  </si>
  <si>
    <t>Hajléktalan szálló vízbekötése</t>
  </si>
  <si>
    <t>Losonc köz vízelvezetés</t>
  </si>
  <si>
    <t>Fő u.21. csapadékcsatorna csere</t>
  </si>
  <si>
    <t>Városi Fürdő: vízbázis védelem védőidom kijelölés</t>
  </si>
  <si>
    <t>Áth.ei. 25.000eft</t>
  </si>
  <si>
    <t>Kaposmenti hulladékgazdálkodási program előkészítése</t>
  </si>
  <si>
    <t>Orvosi rendelő kialakítása Szántó u. 5. alatt</t>
  </si>
  <si>
    <t>Ruhagyári rendelő kiváltása</t>
  </si>
  <si>
    <t>Gruber J. u. vízvezeték építése</t>
  </si>
  <si>
    <t>Keletivánfa u. útárkok burkolása</t>
  </si>
  <si>
    <t>Minimálprogram</t>
  </si>
  <si>
    <t>Volt Szivárvány Mozi épület bővítése, korszerűsítése - tervezés</t>
  </si>
  <si>
    <t>174/2005(VI.16.)</t>
  </si>
  <si>
    <t>Szentjakabi Bencés Apátság állagmegóvás</t>
  </si>
  <si>
    <t>Áth.ei. 7.300eft</t>
  </si>
  <si>
    <t>Áth.ei. 150eft</t>
  </si>
  <si>
    <t xml:space="preserve">178/2005.(VI.16) </t>
  </si>
  <si>
    <t>DRV-től átvett 3654/2 hrsz.terület kerítés átépítés</t>
  </si>
  <si>
    <t>Móricz Zs.u. útárkok rendezése</t>
  </si>
  <si>
    <t>Donneri felüljáró lehajtóág balra kanyarodó sáv átépítés + jelzőlápma átprogramozás</t>
  </si>
  <si>
    <t>Szent Imre u. - Németh I. fasor csomópont geometriai átépítés</t>
  </si>
  <si>
    <t>Szőlőhegyi u. tehermentesítő útjának tervezése</t>
  </si>
  <si>
    <t>Jelzőlámpák uniós szabvány szerinti átalakítása</t>
  </si>
  <si>
    <t>Damjanich u. (Pázmány - Virág u. között) útszélesítés</t>
  </si>
  <si>
    <t>Ady-Kontrássy összekötő út építés</t>
  </si>
  <si>
    <t>Rippl-Rónai villához parkoló</t>
  </si>
  <si>
    <t>Ady-Kontrássy tömbbelső parkolóépítés</t>
  </si>
  <si>
    <t>Körforgalmú csomópont építés</t>
  </si>
  <si>
    <t>Szőlőhegyi u. tehermentesítése, szárítóhoz vezető bekötő út építés</t>
  </si>
  <si>
    <t>Izzó u. buszöblözet építés "NABI" megálló</t>
  </si>
  <si>
    <t>Kőrösi Cs. S. u. útkorszerűsítés (szélesítés) I. ütem:</t>
  </si>
  <si>
    <t>Gyalogút építés Dobó I. u. - Mező u. között</t>
  </si>
  <si>
    <t>Járdaépítés Béla király u. végén Nyugdíjas ház előtt</t>
  </si>
  <si>
    <t>Kőrösi Cs. S. u. korszerűsítés II. ütem</t>
  </si>
  <si>
    <t>Roboz u. - Árpád u. közötti lépcsős járda</t>
  </si>
  <si>
    <t>Töröcskei buszforduló éíptés</t>
  </si>
  <si>
    <t>Kisgát III.: telkek kialakít., műv.ágból kivonása a VIDEOTON szakembereknek</t>
  </si>
  <si>
    <t>Egyetem és Toponár közt járda építés</t>
  </si>
  <si>
    <t>Kápolna u. vízelvezetéssel út építés</t>
  </si>
  <si>
    <t>Kaposvár-Szigetvár közötti kerékpárút tervezés</t>
  </si>
  <si>
    <t>Deseda körüli kerékpárút burkolat építés I. ütem</t>
  </si>
  <si>
    <t>Füredi út 89. sz. előtt parkoló bővítés</t>
  </si>
  <si>
    <t>Bartók B. u. járdaépítés Táncsics u-tól D-re</t>
  </si>
  <si>
    <t>Erdősor u. - Töröcskei u. gyalogút építés</t>
  </si>
  <si>
    <t>Rákóczi pályához ezető bekötő út építés</t>
  </si>
  <si>
    <t>Martinovics u. Hajnóczi u-i végén járda építés</t>
  </si>
  <si>
    <t>Rákóczi iskolával szemben járda építés</t>
  </si>
  <si>
    <t>Blaha L. u. végén útépítés</t>
  </si>
  <si>
    <t>Szigetvári u. 30., 50., 85. sz. házak előtt járda építés</t>
  </si>
  <si>
    <t>Kulacs u-tól Beszédes u. felé járda építés</t>
  </si>
  <si>
    <t>Lonkahegyi u. Rippl-Rónai villához vezető szakasz szélesítése</t>
  </si>
  <si>
    <t>Kvár-Bárdudvarnok kerékpárút építés Tüskevári u. 61. sz. u. között</t>
  </si>
  <si>
    <t>Ady E. u. csapadékvíz elvezetése</t>
  </si>
  <si>
    <t>Nyár u. csapadékvíz elvezetése</t>
  </si>
  <si>
    <t>Katona J. utca csapadékvíz elvezetése</t>
  </si>
  <si>
    <t>Iszák u. csapadékvíz elvezetés</t>
  </si>
  <si>
    <t>Munkácsy-Bocskay utcák vízelvezetésének tervezése</t>
  </si>
  <si>
    <t>Kapoly - Bláthy u. csapadékvíz elvezetés</t>
  </si>
  <si>
    <t>Damjanich u. 1/1. és 1/2., Honvéd u-i tömbbelső csapadékvíz elvezetés</t>
  </si>
  <si>
    <t>Mátyás király u. páros oldali árok építés</t>
  </si>
  <si>
    <t xml:space="preserve">Táncsics M. u. 1. és környéke csapadékvíz elvezetés </t>
  </si>
  <si>
    <t>Balogh Á. u-i szennyvízátemelő építése</t>
  </si>
  <si>
    <t>Margaréta u. csapadékvíz elvezetése</t>
  </si>
  <si>
    <t>Berzsenyi út 4-es sz. csapadékcsatorna felbővítése</t>
  </si>
  <si>
    <t>Fekete I. u. - Koppány vezér u.c sapadékcsatorna rendezés</t>
  </si>
  <si>
    <t>Ady E. u. 10. csapadékcsatorna átkötés</t>
  </si>
  <si>
    <t>Eger u. páratlan oldalán árok burkolása</t>
  </si>
  <si>
    <t>Könyves Kálmán u. páros old. vízelvezető árok építése</t>
  </si>
  <si>
    <t>Frankel Leo, Martinovics u. közötti területek csapadékvíz rendezése</t>
  </si>
  <si>
    <t>Szent István u. 12-22. előtt vízelvezető árok építése</t>
  </si>
  <si>
    <t>Töröcske-Fenyves u. földárok burkolása</t>
  </si>
  <si>
    <t>Léva u. páratlan old. vízelvezetése</t>
  </si>
  <si>
    <t>Pécsi u. 134-154. közötti árokburkolás</t>
  </si>
  <si>
    <t>Keszthely u. - Virág u. csomópont csapadékvíz csatorna szelvénybővítés 32 fm</t>
  </si>
  <si>
    <t>Buzsáki u. 5-31. sz. házak előtt csapadékvíz elvezetés</t>
  </si>
  <si>
    <t xml:space="preserve">Pécsi u. árokburkolás </t>
  </si>
  <si>
    <t>Balázs J. u. csapadékvíz elvezetés tervezés és kiépítés</t>
  </si>
  <si>
    <t>Kecelhegyalja u. Kőrösi Cs. S. u. csomópont árokburkolás</t>
  </si>
  <si>
    <t>Budai N. A. u. - Baross utca csapadékcsatorna csere</t>
  </si>
  <si>
    <t>Petőfi tér, Árok u. közötti vasút alatti áteresz felújítása</t>
  </si>
  <si>
    <t>Benedek E. u. dréncsövezésének folytatása</t>
  </si>
  <si>
    <t>Monostor u. vízelvezetése</t>
  </si>
  <si>
    <t>Bajcsy-Zs. u. zárt csatorna csere I. ütem</t>
  </si>
  <si>
    <t>Damjanich u., Blaha L. u., Déryné u., Dobó I. utcák út menti árok burkolása</t>
  </si>
  <si>
    <t>Tisza u. csapadékvíz elvezetésének tervezése, kiépítése</t>
  </si>
  <si>
    <t>Kenese tér 9-10 között csapadékvíz elvezetés</t>
  </si>
  <si>
    <t>Ungvár u. csapadékvíz elvezetése</t>
  </si>
  <si>
    <t>Jutai út 45/C vízelvezetés</t>
  </si>
  <si>
    <t>Benedek Elek Ált.Isk. tornaterem szertár építése</t>
  </si>
  <si>
    <t xml:space="preserve">Lakásgazdálkodás </t>
  </si>
  <si>
    <t>Keleti temetőben útépítés</t>
  </si>
  <si>
    <t>Nyugati temetőben szóróparcella kialakítása (felépítmény nélkül)</t>
  </si>
  <si>
    <t>Környezetvédelmi munkálatok a Deseda tó védelmében</t>
  </si>
  <si>
    <t>Mintalakótelepi rekonstrukciós program további üteme</t>
  </si>
  <si>
    <t>Déli temető parcella kialakítás</t>
  </si>
  <si>
    <t>Cseri park átalakításának engedélyezési és kiviteli terve</t>
  </si>
  <si>
    <t>Cseri park átépítésének I. üteme</t>
  </si>
  <si>
    <t>Polgármesteri Hiv. informatikai fejlesztése</t>
  </si>
  <si>
    <t>Polgármesteri Hiv. beléptető rendszer</t>
  </si>
  <si>
    <t>Térfigyelő rendszer bővítése, kamerák elhelyezése 7 csomópontban</t>
  </si>
  <si>
    <t>Csiky Gergely Színház gékocsi beszerzés</t>
  </si>
  <si>
    <t>Városi Sportcsarnok gépkocsi beszerzés</t>
  </si>
  <si>
    <t>Terhesgondozó, Családsegítő elhelyezése</t>
  </si>
  <si>
    <t>Húskombinátban lévő rendelők kialakítása</t>
  </si>
  <si>
    <t>Városi Sportcsarnok ROTOWASH takarítógép beszerzés</t>
  </si>
  <si>
    <t>Együd Á. Műv. Kp. gépkocsi csere</t>
  </si>
  <si>
    <t xml:space="preserve">Oktatás </t>
  </si>
  <si>
    <t>Konferencia-Sport Központ céljára 52 ha művelési ágból kivonás és belterületbe csatolás I-II-III ütem</t>
  </si>
  <si>
    <t>Füredi úti lőtér kármentesítés  012/3 hrsz.</t>
  </si>
  <si>
    <t>Ingatlanvásárlás: Pécsi u  - Bástya u u    3148 hrsz</t>
  </si>
  <si>
    <t>Ingatlanvásárlás: Móricz Zs.u 48. és 50. lakóházak</t>
  </si>
  <si>
    <t>Németh I. fasor csapadékcsat.csere (Tallián Gy. u. - Szt. Imre u. között)</t>
  </si>
  <si>
    <t>Garanciális visszatartás</t>
  </si>
  <si>
    <t>Losonc-köz csapadékvíz elvezetés megoldása terv</t>
  </si>
  <si>
    <t>Gruber J. u vízellátása belterületi szakaszon terv</t>
  </si>
  <si>
    <r>
      <t xml:space="preserve">KAC tám: 2.804eft </t>
    </r>
    <r>
      <rPr>
        <sz val="9"/>
        <color indexed="10"/>
        <rFont val="Times New Roman"/>
        <family val="1"/>
      </rPr>
      <t>(ei áth: -36eft áfa miatt)</t>
    </r>
  </si>
  <si>
    <t>Deseda tavi vízi bázis ifjúsági szálláshellyé alakítás tervezés</t>
  </si>
  <si>
    <t>BM tám. 1.700eft 2005.évben kiutalásra került</t>
  </si>
  <si>
    <t>Kapos-Fürdő Kft. üzletrész vásárlása   (élményfürdő)</t>
  </si>
  <si>
    <r>
      <t xml:space="preserve">Térfigyelő kamera telepítése </t>
    </r>
    <r>
      <rPr>
        <sz val="11"/>
        <color indexed="10"/>
        <rFont val="Times New Roman"/>
        <family val="1"/>
      </rPr>
      <t>önerő</t>
    </r>
  </si>
  <si>
    <r>
      <t>Buszöblözet-párok kiépítése  3db  pályázati</t>
    </r>
    <r>
      <rPr>
        <sz val="11"/>
        <color indexed="10"/>
        <rFont val="Times New Roman"/>
        <family val="1"/>
      </rPr>
      <t xml:space="preserve"> önerő</t>
    </r>
  </si>
  <si>
    <t>1/ K.füredi út 241-242 előtt,  2/Töröcskei bekötőút mellet, a Gólyahír utcánál,  3/Toponári út 211 és 238 előtt,</t>
  </si>
  <si>
    <t>Ingatlanok kialakítása vállalkozók részére</t>
  </si>
  <si>
    <t>Élelmiszeripari Teleki u. 2. iskolaépületének átalakítása</t>
  </si>
  <si>
    <r>
      <t xml:space="preserve">Cseri út É-i oldal csapadékvíz elvezetés pályázati </t>
    </r>
    <r>
      <rPr>
        <sz val="11"/>
        <color indexed="10"/>
        <rFont val="Times New Roman"/>
        <family val="1"/>
      </rPr>
      <t>önerő</t>
    </r>
  </si>
  <si>
    <t>Élményfürdő első beszerzés</t>
  </si>
  <si>
    <t>Napozóágyak, -ernyők, padok, beléptető rendszer bővítése</t>
  </si>
  <si>
    <t>Polgármesteri Hivatal: informatikai fejlesztés</t>
  </si>
  <si>
    <t>Állati hulladék gyűjtőhely kialakítása: előkészítés, pályázati önerő</t>
  </si>
  <si>
    <t>Tám.HEFOP:15.731eft, BM:773eft 2005-2006 évek együtt</t>
  </si>
  <si>
    <t>Városi Fürdő: 60fm kerítés építés a fürdő keleti oldalán</t>
  </si>
  <si>
    <t>Fő u.93. lakóház építés előkészítése  (építési engedélyes és kiviteli terv)</t>
  </si>
  <si>
    <t>Sportcsarnok statikai vizsgálat és rekonstrukció tervezése</t>
  </si>
  <si>
    <t xml:space="preserve">Élményfürdő kereskedelmi egységek építése A épület </t>
  </si>
  <si>
    <t>Mintalakótelepi rekonstrukciós program II üteme</t>
  </si>
  <si>
    <t>8.016 eft áfa</t>
  </si>
  <si>
    <t>Kaposfüredi Benedek Elek Ált.Isk. tornaterem szertár építése</t>
  </si>
  <si>
    <r>
      <t>223/2003.(IX.18.) önk.hat.                                                               Tv.szerint:Br.beruh.2.061.900eFt, címzett tám.1.911.900 eft.</t>
    </r>
    <r>
      <rPr>
        <sz val="9"/>
        <color indexed="10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ebből szerződött: 1.542.914eft</t>
    </r>
    <r>
      <rPr>
        <sz val="9"/>
        <color indexed="10"/>
        <rFont val="Times New Roman"/>
        <family val="1"/>
      </rPr>
      <t xml:space="preserve">                                             Táblázatban a 2006.évi részben 20% os áfával  </t>
    </r>
    <r>
      <rPr>
        <sz val="9"/>
        <color indexed="12"/>
        <rFont val="Times New Roman"/>
        <family val="1"/>
      </rPr>
      <t xml:space="preserve"> Az önerő  338.496 eft-tal több lesz a 2005 évben kiutalt tám.miatt                 </t>
    </r>
  </si>
  <si>
    <t>Munkácsy Gimn. rekonstrukció mv.tanulmány</t>
  </si>
  <si>
    <t>Vásártéri út vízelvezetés, Malom árok, Malom tó vízrendezése</t>
  </si>
  <si>
    <t>Léva u. páros oldal vízelvezetése</t>
  </si>
  <si>
    <t>Brassó u. csapadékvíz elvezetése II. ütem</t>
  </si>
  <si>
    <t>Emléktábla Szaplonczay Manónak</t>
  </si>
  <si>
    <t>Nagyszeben u. csapadékvíz elvezetése</t>
  </si>
  <si>
    <t>Buszöblözetek építése a 6-os busz vonalán</t>
  </si>
  <si>
    <t>Posta u. szélesítés járdaépítéssel</t>
  </si>
  <si>
    <t>Fazekas M. u. végén útépítés</t>
  </si>
  <si>
    <t>Töröcskei buszforduló korszerűsítés</t>
  </si>
  <si>
    <t>Zaranyi út szélesítés</t>
  </si>
  <si>
    <t>Gyalogút építés a Vak Bottyán u-tól a víztorony felé</t>
  </si>
  <si>
    <t>Nem javasolt fejlesztési igények mindösszesen</t>
  </si>
  <si>
    <t>Városi Fürdő termálkút energia ellátása</t>
  </si>
  <si>
    <t>Kisebb közvilágítási fejlesztések  2005.</t>
  </si>
  <si>
    <t>Földút és járdaépítési program 2005.</t>
  </si>
  <si>
    <t>tám:3.000eft</t>
  </si>
  <si>
    <t>Közvilágítási fejlesztések</t>
  </si>
  <si>
    <r>
      <t>Szilárd hulladéklerakó: csurgalékvíz elvez.rendszer kiép.</t>
    </r>
    <r>
      <rPr>
        <sz val="9"/>
        <color indexed="8"/>
        <rFont val="Times New Roman"/>
        <family val="1"/>
      </rPr>
      <t>(övárok)</t>
    </r>
  </si>
  <si>
    <t xml:space="preserve">Kinizsi Élelmiszeripari SZKI áthely.volt Baross Koll. épületébe  </t>
  </si>
  <si>
    <t>Kaposvári "Életfa" plasztika felállítása</t>
  </si>
  <si>
    <t>Vásárcsarnok bőv..(Baross u.11),bejárat és murvás parkoló kiép.</t>
  </si>
  <si>
    <t>"SÁÉV" telep és környező lakótelep rehab.-   pályázati dok.</t>
  </si>
  <si>
    <t>5/2005(II.24) önk.hat</t>
  </si>
  <si>
    <t>119/2005(IV.21)önk.hat.  évente.okt.31.        2020-ig</t>
  </si>
  <si>
    <t>2008 év után</t>
  </si>
  <si>
    <t>Szántó u. Óvoda Szántó utcai bejárat kialakítása</t>
  </si>
  <si>
    <t>Toponári temetőben elvégzendő beruházások</t>
  </si>
  <si>
    <t>237/2005(IX.15.)önk.hat.</t>
  </si>
  <si>
    <r>
      <t>10/2005(II.24)önk.hat. 1) bek. B vált</t>
    </r>
    <r>
      <rPr>
        <sz val="9"/>
        <color indexed="12"/>
        <rFont val="Times New Roman"/>
        <family val="1"/>
      </rPr>
      <t>.20%-os ÁFÁ-val:</t>
    </r>
    <r>
      <rPr>
        <sz val="9"/>
        <color indexed="8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 xml:space="preserve"> 80% címzett támogatás 588.232eft  </t>
    </r>
    <r>
      <rPr>
        <sz val="9"/>
        <color indexed="12"/>
        <rFont val="Times New Roman"/>
        <family val="1"/>
      </rPr>
      <t>össz.beruh:735.291ft</t>
    </r>
  </si>
  <si>
    <t>308/2005(XI.17.)önk.hat. 2./</t>
  </si>
  <si>
    <t xml:space="preserve">Közl.építési tervek: utak, járdák, parkoló, csomópont (6 db) </t>
  </si>
  <si>
    <t>Pénzügyi fedezet hiányában nem tervezett feladatok</t>
  </si>
  <si>
    <t xml:space="preserve">Vízgazdálkodás  </t>
  </si>
  <si>
    <t>Megjegyzés</t>
  </si>
  <si>
    <t>Megnevezés</t>
  </si>
  <si>
    <t>Toponár-Kaposvár összekötő úthoz  terület vásárlás</t>
  </si>
  <si>
    <t>Földút és járdaépítési program 2006.</t>
  </si>
  <si>
    <t>Bartók B - Nyár - Gilice - Iszák - Zrinyi utcák kereszteződése</t>
  </si>
  <si>
    <t>önerő 2,62%  tám:97,38%-18MFt</t>
  </si>
  <si>
    <t>Széchenyi SZKI tanétterem és tanszálló   (2002-2006)</t>
  </si>
  <si>
    <t>CÉDE tám:4.683eft</t>
  </si>
  <si>
    <t>Közlekedés</t>
  </si>
  <si>
    <t>Közlekedés összesen</t>
  </si>
  <si>
    <t>Vízgazdálkodás</t>
  </si>
  <si>
    <t>B5</t>
  </si>
  <si>
    <t>A2</t>
  </si>
  <si>
    <t>Kaposvár-Töröcske szennyvízcsat. céltámogatással  saját erő</t>
  </si>
  <si>
    <t>A1</t>
  </si>
  <si>
    <t>A3</t>
  </si>
  <si>
    <r>
      <t xml:space="preserve">Városi Tűzoltóság - műszaki eszközök  </t>
    </r>
    <r>
      <rPr>
        <sz val="11"/>
        <color indexed="10"/>
        <rFont val="Times New Roman"/>
        <family val="1"/>
      </rPr>
      <t>(önerő)</t>
    </r>
  </si>
  <si>
    <r>
      <t xml:space="preserve">Városi Tűzoltóság - kommunikációs és ügyeleti vezérlő rendszer  </t>
    </r>
    <r>
      <rPr>
        <sz val="10"/>
        <color indexed="10"/>
        <rFont val="Times New Roman"/>
        <family val="1"/>
      </rPr>
      <t xml:space="preserve"> (önerő)</t>
    </r>
  </si>
  <si>
    <r>
      <t>Városi Tűzoltóság - szakfelsz.beszerz. a pály.</t>
    </r>
    <r>
      <rPr>
        <sz val="11"/>
        <color indexed="10"/>
        <rFont val="Times New Roman"/>
        <family val="1"/>
      </rPr>
      <t>önerő</t>
    </r>
    <r>
      <rPr>
        <sz val="11"/>
        <color indexed="8"/>
        <rFont val="Times New Roman"/>
        <family val="1"/>
      </rPr>
      <t xml:space="preserve"> biztosítása </t>
    </r>
  </si>
  <si>
    <r>
      <t>Városi Tűzoltóság - vízszállító jármű beszerzéséhez</t>
    </r>
    <r>
      <rPr>
        <sz val="11"/>
        <color indexed="10"/>
        <rFont val="Times New Roman"/>
        <family val="1"/>
      </rPr>
      <t xml:space="preserve"> önerő</t>
    </r>
  </si>
  <si>
    <t>CÉDE tám. 2006.évi ütem:5.600eft</t>
  </si>
  <si>
    <t>Áth.ei. 4.972eft</t>
  </si>
  <si>
    <r>
      <t xml:space="preserve">205/2005.(VI.16.)önk.hat.     </t>
    </r>
    <r>
      <rPr>
        <sz val="9"/>
        <color indexed="12"/>
        <rFont val="Times New Roman"/>
        <family val="1"/>
      </rPr>
      <t>20%-os ÁFA</t>
    </r>
    <r>
      <rPr>
        <sz val="9"/>
        <color indexed="8"/>
        <rFont val="Times New Roman"/>
        <family val="1"/>
      </rPr>
      <t xml:space="preserve">                                                        </t>
    </r>
    <r>
      <rPr>
        <sz val="9"/>
        <color indexed="10"/>
        <rFont val="Times New Roman"/>
        <family val="1"/>
      </rPr>
      <t xml:space="preserve"> KIOP: 359.162eft, + BM tám:11.342eft   </t>
    </r>
    <r>
      <rPr>
        <sz val="9"/>
        <color indexed="8"/>
        <rFont val="Times New Roman"/>
        <family val="1"/>
      </rPr>
      <t>(5.000eft áth.ei is)</t>
    </r>
  </si>
  <si>
    <t xml:space="preserve">Pálvarga dűlő. 400 fm ívóvízvezeték építése </t>
  </si>
  <si>
    <t xml:space="preserve">Házi szvízátemelők     (Ksz.jakabi v.rész  szvcsat.-hoz kapcs.) </t>
  </si>
  <si>
    <t>Kaposvár-Töröcske szennyvízcsat.  pályázat előkészítése</t>
  </si>
  <si>
    <t>Házi szennyvízátemelők utólagos kiépítése</t>
  </si>
  <si>
    <t>Fiatal szakembereknek kedvezményes értékesítésre</t>
  </si>
  <si>
    <t>B3</t>
  </si>
  <si>
    <t>Galagonya, Vadkörte, Kökény és Körte u közvilágítás fejlesztése</t>
  </si>
  <si>
    <t>Városi Tűzoltóság - ldb szívattyú beszez., 1db szívattyú jav.</t>
  </si>
  <si>
    <t xml:space="preserve">Cseri park átépítése tervpályázat    </t>
  </si>
  <si>
    <t>TISZK Térségi Integr.Szakképzési Kp építési eng.terv és tender dok.</t>
  </si>
  <si>
    <t>Füredi II laktanya körny.véd.kármentesítése  2004+2005</t>
  </si>
  <si>
    <t>A4</t>
  </si>
  <si>
    <t>Deseda strand vizesblokk átalakítása</t>
  </si>
  <si>
    <t>B6</t>
  </si>
  <si>
    <t xml:space="preserve">Földterület vásárlás 21m2   Béke u.27-29. </t>
  </si>
  <si>
    <t>Vár u. ingatlanok vásárlása</t>
  </si>
  <si>
    <t>Élményfürdő vendéglátó létesítmények tervezése</t>
  </si>
  <si>
    <t>Teleki u. parkolóház telekcsere</t>
  </si>
  <si>
    <t>Kisajátítási tervek Baross u.9. és Vár 11.</t>
  </si>
  <si>
    <t>Kaposvári Városgazdálkodási Rt részvény vásárlása névértéken</t>
  </si>
  <si>
    <t xml:space="preserve">Cseri park geodéziai alaptérkép    </t>
  </si>
  <si>
    <t>Klebelsberg középiskolai kollégium építése</t>
  </si>
  <si>
    <t>"RÁKÓCZI STADION" létesítmény felirat</t>
  </si>
  <si>
    <t>Polgármesteri Hivatal:  szám.tech. eszköz csere, ill. fejl.</t>
  </si>
  <si>
    <t>Polgármesteri Hivatal:  fénymásolók cseréje, eszköz-, gépbesz.</t>
  </si>
  <si>
    <t>"Kaposvár Kártya Rendszer" bevezetése</t>
  </si>
  <si>
    <t>Lakásmobilitás   (lakás-használatbavételi díjak)</t>
  </si>
  <si>
    <r>
      <t xml:space="preserve">Kossuth tér </t>
    </r>
    <r>
      <rPr>
        <sz val="9"/>
        <color indexed="8"/>
        <rFont val="Times New Roman"/>
        <family val="1"/>
      </rPr>
      <t>üzemeltetők által nem vállalt közmű-kiváltásai, egyéb munkák</t>
    </r>
  </si>
  <si>
    <t>Kodály Z. Ált.Iskola régi épület világítás korszerűsítés</t>
  </si>
  <si>
    <t>P.eszk.átvétel alapítványtól 1.000eft</t>
  </si>
  <si>
    <t>"Gugyuló Jézus" barokk szobor elhelyezése a Városházán</t>
  </si>
  <si>
    <t>Vitrin készíttetése</t>
  </si>
  <si>
    <t>Kaposvári "Életfa" plasztikára levelek készíttetése az újszülöttek részére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</si>
</sst>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35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name val="Times New Roman"/>
      <family val="1"/>
    </font>
    <font>
      <i/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4"/>
      <name val="Times New Roman"/>
      <family val="1"/>
    </font>
    <font>
      <i/>
      <sz val="11"/>
      <color indexed="14"/>
      <name val="Times New Roman"/>
      <family val="1"/>
    </font>
    <font>
      <sz val="8"/>
      <color indexed="8"/>
      <name val="Times New Roman"/>
      <family val="1"/>
    </font>
    <font>
      <sz val="10"/>
      <color indexed="20"/>
      <name val="Times New Roman"/>
      <family val="1"/>
    </font>
    <font>
      <sz val="11"/>
      <color indexed="2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8" fillId="0" borderId="3" xfId="0" applyFont="1" applyFill="1" applyBorder="1" applyAlignment="1">
      <alignment wrapText="1"/>
    </xf>
    <xf numFmtId="164" fontId="8" fillId="0" borderId="4" xfId="0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/>
    </xf>
    <xf numFmtId="164" fontId="10" fillId="0" borderId="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8" fillId="0" borderId="4" xfId="17" applyNumberFormat="1" applyFont="1" applyFill="1" applyBorder="1" applyAlignment="1">
      <alignment horizontal="right" wrapText="1"/>
      <protection/>
    </xf>
    <xf numFmtId="164" fontId="13" fillId="0" borderId="4" xfId="0" applyNumberFormat="1" applyFont="1" applyFill="1" applyBorder="1" applyAlignment="1">
      <alignment/>
    </xf>
    <xf numFmtId="0" fontId="11" fillId="0" borderId="5" xfId="0" applyFont="1" applyFill="1" applyBorder="1" applyAlignment="1">
      <alignment wrapText="1"/>
    </xf>
    <xf numFmtId="164" fontId="9" fillId="0" borderId="4" xfId="0" applyNumberFormat="1" applyFont="1" applyFill="1" applyBorder="1" applyAlignment="1">
      <alignment horizontal="right"/>
    </xf>
    <xf numFmtId="3" fontId="10" fillId="0" borderId="4" xfId="17" applyNumberFormat="1" applyFont="1" applyFill="1" applyBorder="1" applyAlignment="1">
      <alignment horizontal="right" wrapText="1"/>
      <protection/>
    </xf>
    <xf numFmtId="3" fontId="13" fillId="0" borderId="4" xfId="17" applyNumberFormat="1" applyFont="1" applyFill="1" applyBorder="1" applyAlignment="1">
      <alignment horizontal="right" wrapText="1"/>
      <protection/>
    </xf>
    <xf numFmtId="164" fontId="10" fillId="0" borderId="4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6" fillId="0" borderId="3" xfId="0" applyFont="1" applyFill="1" applyBorder="1" applyAlignment="1">
      <alignment wrapText="1"/>
    </xf>
    <xf numFmtId="164" fontId="18" fillId="0" borderId="4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164" fontId="18" fillId="0" borderId="4" xfId="0" applyNumberFormat="1" applyFont="1" applyFill="1" applyBorder="1" applyAlignment="1">
      <alignment/>
    </xf>
    <xf numFmtId="3" fontId="9" fillId="0" borderId="4" xfId="17" applyNumberFormat="1" applyFont="1" applyFill="1" applyBorder="1" applyAlignment="1">
      <alignment horizontal="right" wrapText="1"/>
      <protection/>
    </xf>
    <xf numFmtId="164" fontId="18" fillId="0" borderId="4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164" fontId="21" fillId="0" borderId="4" xfId="0" applyNumberFormat="1" applyFont="1" applyFill="1" applyBorder="1" applyAlignment="1">
      <alignment/>
    </xf>
    <xf numFmtId="164" fontId="21" fillId="0" borderId="4" xfId="0" applyNumberFormat="1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wrapText="1"/>
    </xf>
    <xf numFmtId="3" fontId="15" fillId="0" borderId="6" xfId="17" applyNumberFormat="1" applyFont="1" applyFill="1" applyBorder="1" applyAlignment="1">
      <alignment horizontal="right" wrapText="1"/>
      <protection/>
    </xf>
    <xf numFmtId="0" fontId="1" fillId="0" borderId="4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left" wrapText="1"/>
    </xf>
    <xf numFmtId="0" fontId="22" fillId="0" borderId="7" xfId="0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12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8" xfId="0" applyFont="1" applyFill="1" applyBorder="1" applyAlignment="1">
      <alignment horizontal="right"/>
    </xf>
    <xf numFmtId="3" fontId="15" fillId="0" borderId="9" xfId="17" applyNumberFormat="1" applyFont="1" applyFill="1" applyBorder="1" applyAlignment="1">
      <alignment horizontal="right" wrapText="1"/>
      <protection/>
    </xf>
    <xf numFmtId="3" fontId="15" fillId="0" borderId="2" xfId="17" applyNumberFormat="1" applyFont="1" applyFill="1" applyBorder="1" applyAlignment="1">
      <alignment horizontal="right" wrapText="1"/>
      <protection/>
    </xf>
    <xf numFmtId="3" fontId="23" fillId="0" borderId="2" xfId="17" applyNumberFormat="1" applyFont="1" applyFill="1" applyBorder="1" applyAlignment="1">
      <alignment horizontal="right" wrapText="1"/>
      <protection/>
    </xf>
    <xf numFmtId="3" fontId="16" fillId="0" borderId="2" xfId="17" applyNumberFormat="1" applyFont="1" applyFill="1" applyBorder="1" applyAlignment="1">
      <alignment horizontal="right" wrapText="1"/>
      <protection/>
    </xf>
    <xf numFmtId="3" fontId="27" fillId="0" borderId="4" xfId="17" applyNumberFormat="1" applyFont="1" applyFill="1" applyBorder="1" applyAlignment="1">
      <alignment horizontal="right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31" fillId="0" borderId="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/>
    </xf>
    <xf numFmtId="0" fontId="31" fillId="0" borderId="4" xfId="0" applyFont="1" applyFill="1" applyBorder="1" applyAlignment="1">
      <alignment/>
    </xf>
    <xf numFmtId="0" fontId="31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164" fontId="12" fillId="0" borderId="4" xfId="0" applyNumberFormat="1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wrapText="1"/>
    </xf>
    <xf numFmtId="0" fontId="18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164" fontId="33" fillId="0" borderId="4" xfId="0" applyNumberFormat="1" applyFont="1" applyFill="1" applyBorder="1" applyAlignment="1">
      <alignment/>
    </xf>
    <xf numFmtId="3" fontId="33" fillId="0" borderId="4" xfId="17" applyNumberFormat="1" applyFont="1" applyFill="1" applyBorder="1" applyAlignment="1">
      <alignment horizontal="right" wrapText="1"/>
      <protection/>
    </xf>
    <xf numFmtId="0" fontId="3" fillId="2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11" fillId="0" borderId="5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164" fontId="15" fillId="0" borderId="14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3" fontId="22" fillId="0" borderId="2" xfId="17" applyNumberFormat="1" applyFont="1" applyFill="1" applyBorder="1" applyAlignment="1">
      <alignment horizontal="right" wrapText="1"/>
      <protection/>
    </xf>
    <xf numFmtId="3" fontId="26" fillId="0" borderId="2" xfId="17" applyNumberFormat="1" applyFont="1" applyFill="1" applyBorder="1" applyAlignment="1">
      <alignment horizontal="right" wrapText="1"/>
      <protection/>
    </xf>
    <xf numFmtId="0" fontId="30" fillId="0" borderId="4" xfId="0" applyFont="1" applyBorder="1" applyAlignment="1">
      <alignment wrapText="1"/>
    </xf>
    <xf numFmtId="164" fontId="34" fillId="0" borderId="4" xfId="0" applyNumberFormat="1" applyFont="1" applyFill="1" applyBorder="1" applyAlignment="1">
      <alignment/>
    </xf>
    <xf numFmtId="0" fontId="25" fillId="3" borderId="4" xfId="0" applyFont="1" applyFill="1" applyBorder="1" applyAlignment="1">
      <alignment wrapText="1"/>
    </xf>
    <xf numFmtId="0" fontId="25" fillId="3" borderId="4" xfId="0" applyFont="1" applyFill="1" applyBorder="1" applyAlignment="1">
      <alignment horizontal="center" wrapText="1"/>
    </xf>
    <xf numFmtId="3" fontId="8" fillId="3" borderId="4" xfId="17" applyNumberFormat="1" applyFont="1" applyFill="1" applyBorder="1" applyAlignment="1">
      <alignment horizontal="right" wrapText="1"/>
      <protection/>
    </xf>
    <xf numFmtId="164" fontId="9" fillId="3" borderId="4" xfId="0" applyNumberFormat="1" applyFont="1" applyFill="1" applyBorder="1" applyAlignment="1">
      <alignment horizontal="right"/>
    </xf>
    <xf numFmtId="3" fontId="10" fillId="3" borderId="4" xfId="17" applyNumberFormat="1" applyFont="1" applyFill="1" applyBorder="1" applyAlignment="1">
      <alignment horizontal="right" wrapText="1"/>
      <protection/>
    </xf>
    <xf numFmtId="0" fontId="18" fillId="3" borderId="0" xfId="0" applyFont="1" applyFill="1" applyAlignment="1">
      <alignment/>
    </xf>
    <xf numFmtId="0" fontId="11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164" fontId="34" fillId="0" borderId="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right"/>
    </xf>
    <xf numFmtId="0" fontId="8" fillId="0" borderId="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31" fillId="0" borderId="3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2" fillId="0" borderId="4" xfId="0" applyFont="1" applyFill="1" applyBorder="1" applyAlignment="1">
      <alignment wrapText="1"/>
    </xf>
    <xf numFmtId="164" fontId="12" fillId="0" borderId="4" xfId="0" applyNumberFormat="1" applyFont="1" applyFill="1" applyBorder="1" applyAlignment="1">
      <alignment horizontal="left" wrapText="1"/>
    </xf>
    <xf numFmtId="0" fontId="22" fillId="0" borderId="4" xfId="0" applyFont="1" applyFill="1" applyBorder="1" applyAlignment="1">
      <alignment wrapText="1"/>
    </xf>
    <xf numFmtId="0" fontId="22" fillId="0" borderId="9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3" fontId="11" fillId="0" borderId="4" xfId="17" applyNumberFormat="1" applyFont="1" applyFill="1" applyBorder="1" applyAlignment="1">
      <alignment horizontal="right" wrapText="1"/>
      <protection/>
    </xf>
    <xf numFmtId="0" fontId="2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32" fillId="3" borderId="3" xfId="0" applyFont="1" applyFill="1" applyBorder="1" applyAlignment="1">
      <alignment wrapText="1"/>
    </xf>
    <xf numFmtId="0" fontId="18" fillId="3" borderId="5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3" fontId="8" fillId="0" borderId="17" xfId="17" applyNumberFormat="1" applyFont="1" applyFill="1" applyBorder="1" applyAlignment="1">
      <alignment horizontal="right" wrapText="1"/>
      <protection/>
    </xf>
    <xf numFmtId="164" fontId="21" fillId="0" borderId="17" xfId="0" applyNumberFormat="1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164" fontId="9" fillId="0" borderId="17" xfId="0" applyNumberFormat="1" applyFont="1" applyFill="1" applyBorder="1" applyAlignment="1">
      <alignment/>
    </xf>
    <xf numFmtId="0" fontId="12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3" fontId="9" fillId="0" borderId="17" xfId="17" applyNumberFormat="1" applyFont="1" applyFill="1" applyBorder="1" applyAlignment="1">
      <alignment horizontal="right" wrapText="1"/>
      <protection/>
    </xf>
    <xf numFmtId="0" fontId="12" fillId="0" borderId="5" xfId="0" applyFont="1" applyFill="1" applyBorder="1" applyAlignment="1">
      <alignment horizontal="left"/>
    </xf>
    <xf numFmtId="0" fontId="1" fillId="3" borderId="0" xfId="0" applyFont="1" applyFill="1" applyAlignment="1">
      <alignment wrapText="1"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31" fillId="3" borderId="4" xfId="0" applyFont="1" applyFill="1" applyBorder="1" applyAlignment="1">
      <alignment/>
    </xf>
    <xf numFmtId="164" fontId="8" fillId="3" borderId="4" xfId="0" applyNumberFormat="1" applyFont="1" applyFill="1" applyBorder="1" applyAlignment="1">
      <alignment/>
    </xf>
    <xf numFmtId="164" fontId="9" fillId="3" borderId="4" xfId="0" applyNumberFormat="1" applyFont="1" applyFill="1" applyBorder="1" applyAlignment="1">
      <alignment/>
    </xf>
    <xf numFmtId="164" fontId="10" fillId="3" borderId="4" xfId="0" applyNumberFormat="1" applyFont="1" applyFill="1" applyBorder="1" applyAlignment="1">
      <alignment/>
    </xf>
    <xf numFmtId="0" fontId="12" fillId="3" borderId="0" xfId="0" applyFont="1" applyFill="1" applyAlignment="1">
      <alignment/>
    </xf>
    <xf numFmtId="0" fontId="8" fillId="3" borderId="3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3" fontId="9" fillId="3" borderId="4" xfId="17" applyNumberFormat="1" applyFont="1" applyFill="1" applyBorder="1" applyAlignment="1">
      <alignment horizontal="right" wrapText="1"/>
      <protection/>
    </xf>
    <xf numFmtId="0" fontId="15" fillId="0" borderId="3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3" fontId="15" fillId="0" borderId="4" xfId="17" applyNumberFormat="1" applyFont="1" applyFill="1" applyBorder="1" applyAlignment="1">
      <alignment horizontal="right" wrapText="1"/>
      <protection/>
    </xf>
    <xf numFmtId="3" fontId="16" fillId="0" borderId="4" xfId="17" applyNumberFormat="1" applyFont="1" applyFill="1" applyBorder="1" applyAlignment="1">
      <alignment horizontal="right" wrapText="1"/>
      <protection/>
    </xf>
    <xf numFmtId="164" fontId="15" fillId="0" borderId="5" xfId="0" applyNumberFormat="1" applyFont="1" applyFill="1" applyBorder="1" applyAlignment="1">
      <alignment horizontal="left"/>
    </xf>
    <xf numFmtId="0" fontId="12" fillId="3" borderId="3" xfId="0" applyFont="1" applyFill="1" applyBorder="1" applyAlignment="1">
      <alignment wrapText="1"/>
    </xf>
    <xf numFmtId="164" fontId="10" fillId="3" borderId="4" xfId="0" applyNumberFormat="1" applyFont="1" applyFill="1" applyBorder="1" applyAlignment="1">
      <alignment horizontal="right"/>
    </xf>
    <xf numFmtId="0" fontId="12" fillId="3" borderId="19" xfId="0" applyFont="1" applyFill="1" applyBorder="1" applyAlignment="1">
      <alignment/>
    </xf>
    <xf numFmtId="0" fontId="11" fillId="0" borderId="18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 wrapText="1"/>
    </xf>
    <xf numFmtId="164" fontId="27" fillId="0" borderId="4" xfId="0" applyNumberFormat="1" applyFont="1" applyFill="1" applyBorder="1" applyAlignment="1">
      <alignment horizontal="right"/>
    </xf>
    <xf numFmtId="3" fontId="28" fillId="0" borderId="4" xfId="17" applyNumberFormat="1" applyFont="1" applyFill="1" applyBorder="1" applyAlignment="1">
      <alignment horizontal="right" wrapText="1"/>
      <protection/>
    </xf>
    <xf numFmtId="0" fontId="20" fillId="0" borderId="3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30" fillId="0" borderId="3" xfId="0" applyFont="1" applyFill="1" applyBorder="1" applyAlignment="1">
      <alignment wrapText="1"/>
    </xf>
    <xf numFmtId="0" fontId="30" fillId="0" borderId="4" xfId="0" applyFont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2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Normál_Pályázatok 20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00"/>
  <sheetViews>
    <sheetView tabSelected="1" workbookViewId="0" topLeftCell="B1">
      <pane xSplit="3" ySplit="1" topLeftCell="E143" activePane="bottomRight" state="frozen"/>
      <selection pane="topLeft" activeCell="B1" sqref="B1"/>
      <selection pane="topRight" activeCell="E1" sqref="E1"/>
      <selection pane="bottomLeft" activeCell="B2" sqref="B2"/>
      <selection pane="bottomRight" activeCell="L126" sqref="L126"/>
    </sheetView>
  </sheetViews>
  <sheetFormatPr defaultColWidth="9.00390625" defaultRowHeight="12.75" outlineLevelRow="1" outlineLevelCol="1"/>
  <cols>
    <col min="1" max="1" width="2.875" style="1" hidden="1" customWidth="1"/>
    <col min="2" max="2" width="62.25390625" style="29" customWidth="1"/>
    <col min="3" max="3" width="1.25" style="81" hidden="1" customWidth="1" outlineLevel="1"/>
    <col min="4" max="4" width="0.12890625" style="82" hidden="1" customWidth="1" outlineLevel="1"/>
    <col min="5" max="5" width="11.375" style="1" customWidth="1" collapsed="1"/>
    <col min="6" max="6" width="11.625" style="1" customWidth="1"/>
    <col min="7" max="7" width="12.00390625" style="23" customWidth="1"/>
    <col min="8" max="8" width="11.75390625" style="30" customWidth="1"/>
    <col min="9" max="9" width="10.375" style="1" customWidth="1"/>
    <col min="10" max="10" width="9.125" style="1" customWidth="1"/>
    <col min="11" max="11" width="13.375" style="1" customWidth="1"/>
    <col min="12" max="12" width="40.625" style="98" customWidth="1"/>
    <col min="13" max="16384" width="9.125" style="1" customWidth="1"/>
  </cols>
  <sheetData>
    <row r="1" spans="2:12" s="6" customFormat="1" ht="45" customHeight="1">
      <c r="B1" s="2" t="s">
        <v>275</v>
      </c>
      <c r="C1" s="116"/>
      <c r="D1" s="117"/>
      <c r="E1" s="85" t="s">
        <v>37</v>
      </c>
      <c r="F1" s="3" t="s">
        <v>6</v>
      </c>
      <c r="G1" s="4" t="s">
        <v>7</v>
      </c>
      <c r="H1" s="5" t="s">
        <v>38</v>
      </c>
      <c r="I1" s="3" t="s">
        <v>8</v>
      </c>
      <c r="J1" s="3" t="s">
        <v>9</v>
      </c>
      <c r="K1" s="3" t="s">
        <v>265</v>
      </c>
      <c r="L1" s="118" t="s">
        <v>274</v>
      </c>
    </row>
    <row r="2" spans="2:12" s="6" customFormat="1" ht="24" customHeight="1">
      <c r="B2" s="119" t="s">
        <v>71</v>
      </c>
      <c r="C2" s="120"/>
      <c r="D2" s="65"/>
      <c r="E2" s="31"/>
      <c r="F2" s="31"/>
      <c r="G2" s="38"/>
      <c r="H2" s="32"/>
      <c r="I2" s="31"/>
      <c r="J2" s="31"/>
      <c r="K2" s="31"/>
      <c r="L2" s="90"/>
    </row>
    <row r="3" spans="2:12" s="6" customFormat="1" ht="21" customHeight="1">
      <c r="B3" s="43" t="s">
        <v>282</v>
      </c>
      <c r="C3" s="57"/>
      <c r="D3" s="59"/>
      <c r="E3" s="31"/>
      <c r="F3" s="31"/>
      <c r="G3" s="33"/>
      <c r="H3" s="32"/>
      <c r="I3" s="31"/>
      <c r="J3" s="31"/>
      <c r="K3" s="31"/>
      <c r="L3" s="90"/>
    </row>
    <row r="4" spans="1:12" s="6" customFormat="1" ht="21" customHeight="1">
      <c r="A4" s="6" t="s">
        <v>53</v>
      </c>
      <c r="B4" s="191" t="s">
        <v>276</v>
      </c>
      <c r="C4" s="192"/>
      <c r="D4" s="60">
        <v>0</v>
      </c>
      <c r="E4" s="13">
        <f>+F4+G4+I4+J4</f>
        <v>2500</v>
      </c>
      <c r="F4" s="13">
        <v>0</v>
      </c>
      <c r="G4" s="34">
        <v>2500</v>
      </c>
      <c r="H4" s="11">
        <f>+G4</f>
        <v>2500</v>
      </c>
      <c r="I4" s="13">
        <v>0</v>
      </c>
      <c r="J4" s="13">
        <v>0</v>
      </c>
      <c r="K4" s="13"/>
      <c r="L4" s="63"/>
    </row>
    <row r="5" spans="1:12" s="6" customFormat="1" ht="21" customHeight="1">
      <c r="A5" s="6" t="s">
        <v>53</v>
      </c>
      <c r="B5" s="191" t="s">
        <v>73</v>
      </c>
      <c r="C5" s="192"/>
      <c r="D5" s="61" t="s">
        <v>285</v>
      </c>
      <c r="E5" s="13">
        <f>+F5+G5+I5+J5</f>
        <v>6600</v>
      </c>
      <c r="F5" s="13">
        <v>175</v>
      </c>
      <c r="G5" s="34">
        <v>6425</v>
      </c>
      <c r="H5" s="11">
        <f>+G5</f>
        <v>6425</v>
      </c>
      <c r="I5" s="13">
        <v>0</v>
      </c>
      <c r="J5" s="13">
        <v>0</v>
      </c>
      <c r="K5" s="13"/>
      <c r="L5" s="63"/>
    </row>
    <row r="6" spans="1:12" s="6" customFormat="1" ht="21" customHeight="1">
      <c r="A6" s="6" t="s">
        <v>53</v>
      </c>
      <c r="B6" s="191" t="s">
        <v>255</v>
      </c>
      <c r="C6" s="192"/>
      <c r="D6" s="60">
        <v>0</v>
      </c>
      <c r="E6" s="13">
        <f>+F6+G6+I6+J6</f>
        <v>26847</v>
      </c>
      <c r="F6" s="13">
        <v>26107</v>
      </c>
      <c r="G6" s="34">
        <f>556+184</f>
        <v>740</v>
      </c>
      <c r="H6" s="11">
        <f>+G6</f>
        <v>740</v>
      </c>
      <c r="I6" s="13">
        <v>0</v>
      </c>
      <c r="J6" s="13">
        <v>0</v>
      </c>
      <c r="K6" s="13"/>
      <c r="L6" s="63" t="s">
        <v>214</v>
      </c>
    </row>
    <row r="7" spans="1:12" s="6" customFormat="1" ht="21" customHeight="1">
      <c r="A7" s="6" t="s">
        <v>53</v>
      </c>
      <c r="B7" s="191" t="s">
        <v>271</v>
      </c>
      <c r="C7" s="192"/>
      <c r="D7" s="61"/>
      <c r="E7" s="13">
        <f>+F7+G7+I7+J7</f>
        <v>3624</v>
      </c>
      <c r="F7" s="13">
        <v>0</v>
      </c>
      <c r="G7" s="34">
        <f>1152+696+600+1176</f>
        <v>3624</v>
      </c>
      <c r="H7" s="11">
        <f>+G7</f>
        <v>3624</v>
      </c>
      <c r="I7" s="13">
        <v>0</v>
      </c>
      <c r="J7" s="13">
        <v>0</v>
      </c>
      <c r="K7" s="13"/>
      <c r="L7" s="63"/>
    </row>
    <row r="8" spans="1:12" s="6" customFormat="1" ht="21" customHeight="1">
      <c r="A8" s="6" t="s">
        <v>53</v>
      </c>
      <c r="B8" s="194" t="s">
        <v>324</v>
      </c>
      <c r="C8" s="195"/>
      <c r="D8" s="62">
        <v>0</v>
      </c>
      <c r="E8" s="13">
        <f>+F8+G8+I8+J8</f>
        <v>804</v>
      </c>
      <c r="F8" s="13">
        <v>500</v>
      </c>
      <c r="G8" s="34">
        <v>304</v>
      </c>
      <c r="H8" s="11">
        <f>+G8</f>
        <v>304</v>
      </c>
      <c r="I8" s="13">
        <v>0</v>
      </c>
      <c r="J8" s="13">
        <v>0</v>
      </c>
      <c r="K8" s="13"/>
      <c r="L8" s="63"/>
    </row>
    <row r="9" spans="1:12" s="37" customFormat="1" ht="21" customHeight="1">
      <c r="A9" s="6"/>
      <c r="B9" s="45" t="s">
        <v>283</v>
      </c>
      <c r="C9" s="122"/>
      <c r="D9" s="66"/>
      <c r="E9" s="39">
        <f aca="true" t="shared" si="0" ref="E9:J9">SUM(E4:E8)</f>
        <v>40375</v>
      </c>
      <c r="F9" s="39">
        <f t="shared" si="0"/>
        <v>26782</v>
      </c>
      <c r="G9" s="39">
        <f t="shared" si="0"/>
        <v>13593</v>
      </c>
      <c r="H9" s="39">
        <f t="shared" si="0"/>
        <v>13593</v>
      </c>
      <c r="I9" s="39">
        <f t="shared" si="0"/>
        <v>0</v>
      </c>
      <c r="J9" s="39">
        <f t="shared" si="0"/>
        <v>0</v>
      </c>
      <c r="K9" s="39"/>
      <c r="L9" s="91"/>
    </row>
    <row r="10" spans="2:12" s="6" customFormat="1" ht="21" customHeight="1">
      <c r="B10" s="43" t="s">
        <v>284</v>
      </c>
      <c r="C10" s="57"/>
      <c r="D10" s="59"/>
      <c r="E10" s="8">
        <f aca="true" t="shared" si="1" ref="E10:E15">+F10+G10+I10+J10</f>
        <v>0</v>
      </c>
      <c r="F10" s="13"/>
      <c r="G10" s="34"/>
      <c r="H10" s="11"/>
      <c r="I10" s="13">
        <v>0</v>
      </c>
      <c r="J10" s="13">
        <v>0</v>
      </c>
      <c r="K10" s="13"/>
      <c r="L10" s="63"/>
    </row>
    <row r="11" spans="1:12" s="6" customFormat="1" ht="21" customHeight="1">
      <c r="A11" s="6" t="s">
        <v>53</v>
      </c>
      <c r="B11" s="46" t="s">
        <v>75</v>
      </c>
      <c r="C11" s="123"/>
      <c r="D11" s="67" t="s">
        <v>288</v>
      </c>
      <c r="E11" s="8">
        <f t="shared" si="1"/>
        <v>12250</v>
      </c>
      <c r="F11" s="13">
        <v>0</v>
      </c>
      <c r="G11" s="34">
        <v>12250</v>
      </c>
      <c r="H11" s="11">
        <f>+G11</f>
        <v>12250</v>
      </c>
      <c r="I11" s="13">
        <v>0</v>
      </c>
      <c r="J11" s="13">
        <v>0</v>
      </c>
      <c r="K11" s="13"/>
      <c r="L11" s="63"/>
    </row>
    <row r="12" spans="1:12" s="6" customFormat="1" ht="21" customHeight="1">
      <c r="A12" s="6" t="s">
        <v>53</v>
      </c>
      <c r="B12" s="46" t="s">
        <v>76</v>
      </c>
      <c r="C12" s="123"/>
      <c r="D12" s="67" t="s">
        <v>286</v>
      </c>
      <c r="E12" s="8">
        <f t="shared" si="1"/>
        <v>2838</v>
      </c>
      <c r="F12" s="13">
        <v>0</v>
      </c>
      <c r="G12" s="34">
        <f>2293+145+400</f>
        <v>2838</v>
      </c>
      <c r="H12" s="11">
        <f>+G12</f>
        <v>2838</v>
      </c>
      <c r="I12" s="13">
        <v>0</v>
      </c>
      <c r="J12" s="13">
        <v>0</v>
      </c>
      <c r="K12" s="13"/>
      <c r="L12" s="63"/>
    </row>
    <row r="13" spans="1:12" s="6" customFormat="1" ht="21" customHeight="1">
      <c r="A13" s="6" t="s">
        <v>53</v>
      </c>
      <c r="B13" s="46" t="s">
        <v>215</v>
      </c>
      <c r="C13" s="123"/>
      <c r="D13" s="67" t="s">
        <v>289</v>
      </c>
      <c r="E13" s="8">
        <f t="shared" si="1"/>
        <v>600</v>
      </c>
      <c r="F13" s="13">
        <v>0</v>
      </c>
      <c r="G13" s="34">
        <v>600</v>
      </c>
      <c r="H13" s="11">
        <f>+G13</f>
        <v>600</v>
      </c>
      <c r="I13" s="13">
        <v>0</v>
      </c>
      <c r="J13" s="13">
        <v>0</v>
      </c>
      <c r="K13" s="13"/>
      <c r="L13" s="63"/>
    </row>
    <row r="14" spans="1:12" s="6" customFormat="1" ht="21" customHeight="1">
      <c r="A14" s="6" t="s">
        <v>53</v>
      </c>
      <c r="B14" s="46" t="s">
        <v>216</v>
      </c>
      <c r="C14" s="123"/>
      <c r="D14" s="67"/>
      <c r="E14" s="8">
        <f t="shared" si="1"/>
        <v>300</v>
      </c>
      <c r="F14" s="13">
        <v>0</v>
      </c>
      <c r="G14" s="34">
        <v>300</v>
      </c>
      <c r="H14" s="11">
        <f>+G14</f>
        <v>300</v>
      </c>
      <c r="I14" s="13">
        <v>0</v>
      </c>
      <c r="J14" s="13">
        <v>0</v>
      </c>
      <c r="K14" s="13"/>
      <c r="L14" s="63"/>
    </row>
    <row r="15" spans="1:12" s="6" customFormat="1" ht="21" customHeight="1">
      <c r="A15" s="6" t="s">
        <v>53</v>
      </c>
      <c r="B15" s="46" t="s">
        <v>297</v>
      </c>
      <c r="C15" s="123"/>
      <c r="D15" s="67"/>
      <c r="E15" s="8">
        <f t="shared" si="1"/>
        <v>1200</v>
      </c>
      <c r="F15" s="13">
        <v>0</v>
      </c>
      <c r="G15" s="34">
        <v>1200</v>
      </c>
      <c r="H15" s="11">
        <f>+G15</f>
        <v>1200</v>
      </c>
      <c r="I15" s="13">
        <v>0</v>
      </c>
      <c r="J15" s="13">
        <v>0</v>
      </c>
      <c r="K15" s="13"/>
      <c r="L15" s="63"/>
    </row>
    <row r="16" spans="1:12" s="37" customFormat="1" ht="21" customHeight="1">
      <c r="A16" s="6"/>
      <c r="B16" s="45" t="s">
        <v>0</v>
      </c>
      <c r="C16" s="122"/>
      <c r="D16" s="66"/>
      <c r="E16" s="39">
        <f aca="true" t="shared" si="2" ref="E16:J16">SUM(E11:E15)</f>
        <v>17188</v>
      </c>
      <c r="F16" s="39">
        <f t="shared" si="2"/>
        <v>0</v>
      </c>
      <c r="G16" s="39">
        <f t="shared" si="2"/>
        <v>17188</v>
      </c>
      <c r="H16" s="39">
        <f t="shared" si="2"/>
        <v>17188</v>
      </c>
      <c r="I16" s="39">
        <f t="shared" si="2"/>
        <v>0</v>
      </c>
      <c r="J16" s="39">
        <f t="shared" si="2"/>
        <v>0</v>
      </c>
      <c r="K16" s="39"/>
      <c r="L16" s="91"/>
    </row>
    <row r="17" spans="2:12" s="6" customFormat="1" ht="21" customHeight="1">
      <c r="B17" s="43" t="s">
        <v>1</v>
      </c>
      <c r="C17" s="57"/>
      <c r="D17" s="59"/>
      <c r="E17" s="8">
        <f>+F17+G17+I17+J17</f>
        <v>0</v>
      </c>
      <c r="F17" s="13"/>
      <c r="G17" s="34"/>
      <c r="H17" s="11"/>
      <c r="I17" s="13">
        <v>0</v>
      </c>
      <c r="J17" s="13">
        <v>0</v>
      </c>
      <c r="K17" s="13"/>
      <c r="L17" s="63"/>
    </row>
    <row r="18" spans="1:12" s="6" customFormat="1" ht="21" customHeight="1">
      <c r="A18" s="6" t="s">
        <v>53</v>
      </c>
      <c r="B18" s="124" t="s">
        <v>254</v>
      </c>
      <c r="C18" s="125"/>
      <c r="D18" s="68" t="s">
        <v>302</v>
      </c>
      <c r="E18" s="8">
        <f>+F18+G18+I18+J18</f>
        <v>10419</v>
      </c>
      <c r="F18" s="13">
        <v>856</v>
      </c>
      <c r="G18" s="34">
        <v>9563</v>
      </c>
      <c r="H18" s="11">
        <f>+G18</f>
        <v>9563</v>
      </c>
      <c r="I18" s="13">
        <v>0</v>
      </c>
      <c r="J18" s="13">
        <v>0</v>
      </c>
      <c r="K18" s="13"/>
      <c r="L18" s="63"/>
    </row>
    <row r="19" spans="1:12" s="6" customFormat="1" ht="21" customHeight="1">
      <c r="A19" s="6" t="s">
        <v>53</v>
      </c>
      <c r="B19" s="124" t="s">
        <v>303</v>
      </c>
      <c r="C19" s="125"/>
      <c r="D19" s="68" t="s">
        <v>302</v>
      </c>
      <c r="E19" s="8">
        <f>+F19+G19+I19+J19</f>
        <v>2264</v>
      </c>
      <c r="F19" s="13"/>
      <c r="G19" s="34">
        <v>2264</v>
      </c>
      <c r="H19" s="11">
        <f>+G19</f>
        <v>2264</v>
      </c>
      <c r="I19" s="13">
        <v>0</v>
      </c>
      <c r="J19" s="13">
        <v>0</v>
      </c>
      <c r="K19" s="13"/>
      <c r="L19" s="63"/>
    </row>
    <row r="20" spans="1:12" s="37" customFormat="1" ht="21" customHeight="1">
      <c r="A20" s="6"/>
      <c r="B20" s="45" t="s">
        <v>2</v>
      </c>
      <c r="C20" s="122"/>
      <c r="D20" s="66"/>
      <c r="E20" s="39">
        <f aca="true" t="shared" si="3" ref="E20:J20">SUM(E18:E19)</f>
        <v>12683</v>
      </c>
      <c r="F20" s="39">
        <f t="shared" si="3"/>
        <v>856</v>
      </c>
      <c r="G20" s="39">
        <f t="shared" si="3"/>
        <v>11827</v>
      </c>
      <c r="H20" s="39">
        <f t="shared" si="3"/>
        <v>11827</v>
      </c>
      <c r="I20" s="39">
        <f t="shared" si="3"/>
        <v>0</v>
      </c>
      <c r="J20" s="39">
        <f t="shared" si="3"/>
        <v>0</v>
      </c>
      <c r="K20" s="39"/>
      <c r="L20" s="91"/>
    </row>
    <row r="21" spans="2:12" s="6" customFormat="1" ht="21" customHeight="1">
      <c r="B21" s="43" t="s">
        <v>3</v>
      </c>
      <c r="C21" s="57"/>
      <c r="D21" s="59"/>
      <c r="E21" s="8">
        <f aca="true" t="shared" si="4" ref="E21:E46">+F21+G21+I21+J21</f>
        <v>0</v>
      </c>
      <c r="F21" s="13"/>
      <c r="G21" s="34"/>
      <c r="H21" s="11"/>
      <c r="I21" s="13">
        <v>0</v>
      </c>
      <c r="J21" s="13">
        <v>0</v>
      </c>
      <c r="K21" s="13"/>
      <c r="L21" s="63"/>
    </row>
    <row r="22" spans="1:12" s="6" customFormat="1" ht="21" customHeight="1">
      <c r="A22" s="6" t="s">
        <v>53</v>
      </c>
      <c r="B22" s="126" t="s">
        <v>307</v>
      </c>
      <c r="C22" s="58"/>
      <c r="D22" s="60"/>
      <c r="E22" s="8">
        <f t="shared" si="4"/>
        <v>30080</v>
      </c>
      <c r="F22" s="13">
        <v>11575</v>
      </c>
      <c r="G22" s="34">
        <f>12200+6341-36</f>
        <v>18505</v>
      </c>
      <c r="H22" s="104">
        <f>+G22-2804</f>
        <v>15701</v>
      </c>
      <c r="I22" s="13">
        <v>0</v>
      </c>
      <c r="J22" s="13">
        <v>0</v>
      </c>
      <c r="K22" s="13"/>
      <c r="L22" s="112" t="s">
        <v>217</v>
      </c>
    </row>
    <row r="23" spans="1:12" s="6" customFormat="1" ht="21" customHeight="1">
      <c r="A23" s="6" t="s">
        <v>53</v>
      </c>
      <c r="B23" s="124" t="s">
        <v>4</v>
      </c>
      <c r="C23" s="125"/>
      <c r="D23" s="69"/>
      <c r="E23" s="8">
        <f t="shared" si="4"/>
        <v>2875</v>
      </c>
      <c r="F23" s="13">
        <v>1875</v>
      </c>
      <c r="G23" s="34">
        <v>1000</v>
      </c>
      <c r="H23" s="11">
        <f aca="true" t="shared" si="5" ref="H23:H54">+G23</f>
        <v>1000</v>
      </c>
      <c r="I23" s="13">
        <v>0</v>
      </c>
      <c r="J23" s="13">
        <v>0</v>
      </c>
      <c r="K23" s="13"/>
      <c r="L23" s="63"/>
    </row>
    <row r="24" spans="1:12" s="6" customFormat="1" ht="21" customHeight="1">
      <c r="A24" s="6" t="s">
        <v>53</v>
      </c>
      <c r="B24" s="189" t="s">
        <v>258</v>
      </c>
      <c r="C24" s="193"/>
      <c r="D24" s="103" t="s">
        <v>308</v>
      </c>
      <c r="E24" s="8">
        <f t="shared" si="4"/>
        <v>13744</v>
      </c>
      <c r="F24" s="13">
        <v>0</v>
      </c>
      <c r="G24" s="34">
        <v>13744</v>
      </c>
      <c r="H24" s="11">
        <f t="shared" si="5"/>
        <v>13744</v>
      </c>
      <c r="I24" s="13">
        <v>0</v>
      </c>
      <c r="J24" s="13">
        <v>0</v>
      </c>
      <c r="K24" s="13"/>
      <c r="L24" s="63"/>
    </row>
    <row r="25" spans="1:12" s="6" customFormat="1" ht="21" customHeight="1">
      <c r="A25" s="6" t="s">
        <v>53</v>
      </c>
      <c r="B25" s="124" t="s">
        <v>230</v>
      </c>
      <c r="C25" s="125"/>
      <c r="D25" s="68" t="s">
        <v>310</v>
      </c>
      <c r="E25" s="8">
        <f t="shared" si="4"/>
        <v>14896</v>
      </c>
      <c r="F25" s="13">
        <v>0</v>
      </c>
      <c r="G25" s="34">
        <v>14896</v>
      </c>
      <c r="H25" s="11">
        <f t="shared" si="5"/>
        <v>14896</v>
      </c>
      <c r="I25" s="13">
        <v>0</v>
      </c>
      <c r="J25" s="13">
        <v>0</v>
      </c>
      <c r="K25" s="13"/>
      <c r="L25" s="63"/>
    </row>
    <row r="26" spans="1:12" s="6" customFormat="1" ht="21" customHeight="1">
      <c r="A26" s="6" t="s">
        <v>53</v>
      </c>
      <c r="B26" s="124" t="s">
        <v>77</v>
      </c>
      <c r="C26" s="125"/>
      <c r="D26" s="68" t="s">
        <v>285</v>
      </c>
      <c r="E26" s="8">
        <f t="shared" si="4"/>
        <v>9145</v>
      </c>
      <c r="F26" s="13">
        <v>1893</v>
      </c>
      <c r="G26" s="34">
        <v>7252</v>
      </c>
      <c r="H26" s="11">
        <f t="shared" si="5"/>
        <v>7252</v>
      </c>
      <c r="I26" s="13">
        <v>0</v>
      </c>
      <c r="J26" s="13">
        <v>0</v>
      </c>
      <c r="K26" s="13"/>
      <c r="L26" s="63"/>
    </row>
    <row r="27" spans="1:12" s="6" customFormat="1" ht="21" customHeight="1">
      <c r="A27" s="6" t="s">
        <v>53</v>
      </c>
      <c r="B27" s="124" t="s">
        <v>309</v>
      </c>
      <c r="C27" s="125"/>
      <c r="D27" s="68" t="s">
        <v>285</v>
      </c>
      <c r="E27" s="8">
        <f t="shared" si="4"/>
        <v>6275</v>
      </c>
      <c r="F27" s="13">
        <v>0</v>
      </c>
      <c r="G27" s="34">
        <v>6275</v>
      </c>
      <c r="H27" s="11">
        <f t="shared" si="5"/>
        <v>6275</v>
      </c>
      <c r="I27" s="13">
        <v>0</v>
      </c>
      <c r="J27" s="13">
        <v>0</v>
      </c>
      <c r="K27" s="13"/>
      <c r="L27" s="63"/>
    </row>
    <row r="28" spans="1:12" s="6" customFormat="1" ht="21" customHeight="1">
      <c r="A28" s="6" t="s">
        <v>53</v>
      </c>
      <c r="B28" s="124" t="s">
        <v>218</v>
      </c>
      <c r="C28" s="125"/>
      <c r="D28" s="68"/>
      <c r="E28" s="8">
        <f t="shared" si="4"/>
        <v>1140</v>
      </c>
      <c r="F28" s="13">
        <v>0</v>
      </c>
      <c r="G28" s="34">
        <v>1140</v>
      </c>
      <c r="H28" s="11">
        <f t="shared" si="5"/>
        <v>1140</v>
      </c>
      <c r="I28" s="13">
        <v>0</v>
      </c>
      <c r="J28" s="13">
        <v>0</v>
      </c>
      <c r="K28" s="13"/>
      <c r="L28" s="63"/>
    </row>
    <row r="29" spans="1:12" s="6" customFormat="1" ht="21" customHeight="1">
      <c r="A29" s="6" t="s">
        <v>53</v>
      </c>
      <c r="B29" s="124" t="s">
        <v>253</v>
      </c>
      <c r="C29" s="125"/>
      <c r="D29" s="68"/>
      <c r="E29" s="8">
        <f t="shared" si="4"/>
        <v>4500</v>
      </c>
      <c r="F29" s="13">
        <v>0</v>
      </c>
      <c r="G29" s="34">
        <v>4500</v>
      </c>
      <c r="H29" s="11">
        <f t="shared" si="5"/>
        <v>4500</v>
      </c>
      <c r="I29" s="13">
        <v>0</v>
      </c>
      <c r="J29" s="13">
        <v>0</v>
      </c>
      <c r="K29" s="13"/>
      <c r="L29" s="63"/>
    </row>
    <row r="30" spans="1:12" s="6" customFormat="1" ht="21" customHeight="1">
      <c r="A30" s="6" t="s">
        <v>53</v>
      </c>
      <c r="B30" s="145" t="s">
        <v>313</v>
      </c>
      <c r="C30" s="146"/>
      <c r="D30" s="147"/>
      <c r="E30" s="148">
        <f t="shared" si="4"/>
        <v>1580</v>
      </c>
      <c r="F30" s="149">
        <v>0</v>
      </c>
      <c r="G30" s="150">
        <f>1425+105+50</f>
        <v>1580</v>
      </c>
      <c r="H30" s="151">
        <f t="shared" si="5"/>
        <v>1580</v>
      </c>
      <c r="I30" s="149">
        <v>0</v>
      </c>
      <c r="J30" s="149">
        <v>0</v>
      </c>
      <c r="K30" s="149"/>
      <c r="L30" s="152"/>
    </row>
    <row r="31" spans="1:12" s="6" customFormat="1" ht="21" customHeight="1">
      <c r="A31" s="6" t="s">
        <v>53</v>
      </c>
      <c r="B31" s="189" t="s">
        <v>262</v>
      </c>
      <c r="C31" s="193"/>
      <c r="D31" s="68" t="s">
        <v>285</v>
      </c>
      <c r="E31" s="8">
        <f t="shared" si="4"/>
        <v>21713</v>
      </c>
      <c r="F31" s="13">
        <v>4875</v>
      </c>
      <c r="G31" s="34">
        <v>16838</v>
      </c>
      <c r="H31" s="11">
        <f t="shared" si="5"/>
        <v>16838</v>
      </c>
      <c r="I31" s="13">
        <v>0</v>
      </c>
      <c r="J31" s="13">
        <v>0</v>
      </c>
      <c r="K31" s="13"/>
      <c r="L31" s="63"/>
    </row>
    <row r="32" spans="1:12" s="6" customFormat="1" ht="21" customHeight="1">
      <c r="A32" s="6" t="s">
        <v>53</v>
      </c>
      <c r="B32" s="126" t="s">
        <v>80</v>
      </c>
      <c r="C32" s="125"/>
      <c r="D32" s="68" t="s">
        <v>285</v>
      </c>
      <c r="E32" s="8">
        <f t="shared" si="4"/>
        <v>47255</v>
      </c>
      <c r="F32" s="13">
        <v>18750</v>
      </c>
      <c r="G32" s="34">
        <v>28505</v>
      </c>
      <c r="H32" s="83">
        <f>+G32-4683</f>
        <v>23822</v>
      </c>
      <c r="I32" s="13">
        <v>0</v>
      </c>
      <c r="J32" s="13">
        <v>0</v>
      </c>
      <c r="K32" s="13"/>
      <c r="L32" s="64" t="s">
        <v>281</v>
      </c>
    </row>
    <row r="33" spans="1:12" s="6" customFormat="1" ht="21" customHeight="1">
      <c r="A33" s="6" t="s">
        <v>53</v>
      </c>
      <c r="B33" s="127" t="s">
        <v>312</v>
      </c>
      <c r="C33" s="68"/>
      <c r="D33" s="68"/>
      <c r="E33" s="8">
        <f t="shared" si="4"/>
        <v>21000</v>
      </c>
      <c r="F33" s="13">
        <v>20900</v>
      </c>
      <c r="G33" s="34">
        <v>100</v>
      </c>
      <c r="H33" s="11">
        <f t="shared" si="5"/>
        <v>100</v>
      </c>
      <c r="I33" s="13">
        <v>0</v>
      </c>
      <c r="J33" s="13">
        <v>0</v>
      </c>
      <c r="K33" s="13"/>
      <c r="L33" s="63"/>
    </row>
    <row r="34" spans="1:12" s="6" customFormat="1" ht="21" customHeight="1">
      <c r="A34" s="159" t="s">
        <v>53</v>
      </c>
      <c r="B34" s="187" t="s">
        <v>261</v>
      </c>
      <c r="C34" s="188"/>
      <c r="D34" s="60"/>
      <c r="E34" s="8">
        <f t="shared" si="4"/>
        <v>3363</v>
      </c>
      <c r="F34" s="13">
        <v>0</v>
      </c>
      <c r="G34" s="34">
        <f>3163+200</f>
        <v>3363</v>
      </c>
      <c r="H34" s="11">
        <f t="shared" si="5"/>
        <v>3363</v>
      </c>
      <c r="I34" s="13">
        <v>0</v>
      </c>
      <c r="J34" s="13">
        <v>0</v>
      </c>
      <c r="K34" s="13"/>
      <c r="L34" s="63"/>
    </row>
    <row r="35" spans="1:12" s="6" customFormat="1" ht="21" customHeight="1">
      <c r="A35" s="6" t="s">
        <v>53</v>
      </c>
      <c r="B35" s="127" t="s">
        <v>81</v>
      </c>
      <c r="C35" s="68"/>
      <c r="D35" s="68" t="s">
        <v>285</v>
      </c>
      <c r="E35" s="8">
        <f t="shared" si="4"/>
        <v>8600</v>
      </c>
      <c r="F35" s="13">
        <v>0</v>
      </c>
      <c r="G35" s="17">
        <v>0</v>
      </c>
      <c r="H35" s="17">
        <v>0</v>
      </c>
      <c r="I35" s="13">
        <v>8600</v>
      </c>
      <c r="J35" s="13">
        <v>0</v>
      </c>
      <c r="K35" s="13"/>
      <c r="L35" s="63"/>
    </row>
    <row r="36" spans="1:12" s="6" customFormat="1" ht="21" customHeight="1">
      <c r="A36" s="6" t="s">
        <v>53</v>
      </c>
      <c r="B36" s="127" t="s">
        <v>311</v>
      </c>
      <c r="C36" s="68"/>
      <c r="D36" s="68"/>
      <c r="E36" s="8">
        <f t="shared" si="4"/>
        <v>420</v>
      </c>
      <c r="F36" s="13">
        <v>0</v>
      </c>
      <c r="G36" s="34">
        <v>420</v>
      </c>
      <c r="H36" s="11">
        <f t="shared" si="5"/>
        <v>420</v>
      </c>
      <c r="I36" s="13">
        <v>0</v>
      </c>
      <c r="J36" s="13">
        <v>0</v>
      </c>
      <c r="K36" s="13"/>
      <c r="L36" s="63"/>
    </row>
    <row r="37" spans="1:12" s="6" customFormat="1" ht="21" customHeight="1">
      <c r="A37" s="6" t="s">
        <v>53</v>
      </c>
      <c r="B37" s="127" t="s">
        <v>315</v>
      </c>
      <c r="C37" s="68"/>
      <c r="D37" s="68"/>
      <c r="E37" s="8">
        <f t="shared" si="4"/>
        <v>300</v>
      </c>
      <c r="F37" s="13">
        <v>0</v>
      </c>
      <c r="G37" s="34">
        <v>300</v>
      </c>
      <c r="H37" s="11">
        <f t="shared" si="5"/>
        <v>300</v>
      </c>
      <c r="I37" s="13">
        <v>0</v>
      </c>
      <c r="J37" s="13">
        <v>0</v>
      </c>
      <c r="K37" s="13"/>
      <c r="L37" s="63"/>
    </row>
    <row r="38" spans="1:12" s="6" customFormat="1" ht="21" customHeight="1">
      <c r="A38" s="6" t="s">
        <v>53</v>
      </c>
      <c r="B38" s="124" t="s">
        <v>293</v>
      </c>
      <c r="C38" s="125"/>
      <c r="D38" s="68"/>
      <c r="E38" s="8">
        <f t="shared" si="4"/>
        <v>13000</v>
      </c>
      <c r="F38" s="13">
        <v>0</v>
      </c>
      <c r="G38" s="34">
        <v>13000</v>
      </c>
      <c r="H38" s="11">
        <f t="shared" si="5"/>
        <v>13000</v>
      </c>
      <c r="I38" s="13">
        <v>0</v>
      </c>
      <c r="J38" s="13">
        <v>0</v>
      </c>
      <c r="K38" s="13"/>
      <c r="L38" s="63"/>
    </row>
    <row r="39" spans="1:12" s="6" customFormat="1" ht="21" customHeight="1">
      <c r="A39" s="6" t="s">
        <v>53</v>
      </c>
      <c r="B39" s="189" t="s">
        <v>292</v>
      </c>
      <c r="C39" s="190"/>
      <c r="D39" s="60"/>
      <c r="E39" s="8">
        <f t="shared" si="4"/>
        <v>1286</v>
      </c>
      <c r="F39" s="13">
        <v>0</v>
      </c>
      <c r="G39" s="34">
        <f>660+626</f>
        <v>1286</v>
      </c>
      <c r="H39" s="11">
        <f t="shared" si="5"/>
        <v>1286</v>
      </c>
      <c r="I39" s="13">
        <v>0</v>
      </c>
      <c r="J39" s="13">
        <v>0</v>
      </c>
      <c r="K39" s="13"/>
      <c r="L39" s="63"/>
    </row>
    <row r="40" spans="1:12" s="6" customFormat="1" ht="21" customHeight="1">
      <c r="A40" s="6" t="s">
        <v>53</v>
      </c>
      <c r="B40" s="126" t="s">
        <v>304</v>
      </c>
      <c r="C40" s="125"/>
      <c r="D40" s="68"/>
      <c r="E40" s="8">
        <f t="shared" si="4"/>
        <v>1700</v>
      </c>
      <c r="F40" s="13">
        <v>0</v>
      </c>
      <c r="G40" s="34">
        <v>1700</v>
      </c>
      <c r="H40" s="84">
        <v>0</v>
      </c>
      <c r="I40" s="13">
        <v>0</v>
      </c>
      <c r="J40" s="13">
        <v>0</v>
      </c>
      <c r="K40" s="13"/>
      <c r="L40" s="112" t="s">
        <v>219</v>
      </c>
    </row>
    <row r="41" spans="1:12" s="6" customFormat="1" ht="21" customHeight="1">
      <c r="A41" s="6" t="s">
        <v>53</v>
      </c>
      <c r="B41" s="124" t="s">
        <v>316</v>
      </c>
      <c r="C41" s="125"/>
      <c r="D41" s="68"/>
      <c r="E41" s="8">
        <f t="shared" si="4"/>
        <v>5000</v>
      </c>
      <c r="F41" s="13">
        <v>0</v>
      </c>
      <c r="G41" s="34">
        <v>5000</v>
      </c>
      <c r="H41" s="11">
        <f t="shared" si="5"/>
        <v>5000</v>
      </c>
      <c r="I41" s="13">
        <v>0</v>
      </c>
      <c r="J41" s="13">
        <v>0</v>
      </c>
      <c r="K41" s="13"/>
      <c r="L41" s="63"/>
    </row>
    <row r="42" spans="1:12" s="6" customFormat="1" ht="21" customHeight="1">
      <c r="A42" s="6" t="s">
        <v>53</v>
      </c>
      <c r="B42" s="124" t="s">
        <v>260</v>
      </c>
      <c r="C42" s="125"/>
      <c r="D42" s="68"/>
      <c r="E42" s="8">
        <f t="shared" si="4"/>
        <v>7030</v>
      </c>
      <c r="F42" s="13">
        <v>87</v>
      </c>
      <c r="G42" s="34">
        <v>6943</v>
      </c>
      <c r="H42" s="11">
        <f t="shared" si="5"/>
        <v>6943</v>
      </c>
      <c r="I42" s="13">
        <v>0</v>
      </c>
      <c r="J42" s="13">
        <v>0</v>
      </c>
      <c r="K42" s="13"/>
      <c r="L42" s="63"/>
    </row>
    <row r="43" spans="1:12" s="6" customFormat="1" ht="21" customHeight="1">
      <c r="A43" s="6" t="s">
        <v>53</v>
      </c>
      <c r="B43" s="124" t="s">
        <v>244</v>
      </c>
      <c r="C43" s="125"/>
      <c r="D43" s="68"/>
      <c r="E43" s="8">
        <f t="shared" si="4"/>
        <v>300</v>
      </c>
      <c r="F43" s="13">
        <v>0</v>
      </c>
      <c r="G43" s="34">
        <v>300</v>
      </c>
      <c r="H43" s="11">
        <f t="shared" si="5"/>
        <v>300</v>
      </c>
      <c r="I43" s="13">
        <v>0</v>
      </c>
      <c r="J43" s="13">
        <v>0</v>
      </c>
      <c r="K43" s="13"/>
      <c r="L43" s="63"/>
    </row>
    <row r="44" spans="1:12" s="6" customFormat="1" ht="21" customHeight="1">
      <c r="A44" s="6" t="s">
        <v>53</v>
      </c>
      <c r="B44" s="124" t="s">
        <v>40</v>
      </c>
      <c r="C44" s="125"/>
      <c r="D44" s="68" t="s">
        <v>285</v>
      </c>
      <c r="E44" s="8">
        <f t="shared" si="4"/>
        <v>33750</v>
      </c>
      <c r="F44" s="13">
        <v>30375</v>
      </c>
      <c r="G44" s="34">
        <v>3375</v>
      </c>
      <c r="H44" s="11">
        <f t="shared" si="5"/>
        <v>3375</v>
      </c>
      <c r="I44" s="13">
        <v>0</v>
      </c>
      <c r="J44" s="13">
        <v>0</v>
      </c>
      <c r="K44" s="13"/>
      <c r="L44" s="63"/>
    </row>
    <row r="45" spans="1:12" s="6" customFormat="1" ht="21" customHeight="1">
      <c r="A45" s="6" t="s">
        <v>53</v>
      </c>
      <c r="B45" s="124" t="s">
        <v>317</v>
      </c>
      <c r="C45" s="125"/>
      <c r="D45" s="68"/>
      <c r="E45" s="8">
        <f t="shared" si="4"/>
        <v>1318</v>
      </c>
      <c r="F45" s="13">
        <v>0</v>
      </c>
      <c r="G45" s="34">
        <v>1318</v>
      </c>
      <c r="H45" s="11">
        <f t="shared" si="5"/>
        <v>1318</v>
      </c>
      <c r="I45" s="13">
        <v>0</v>
      </c>
      <c r="J45" s="13">
        <v>0</v>
      </c>
      <c r="K45" s="13"/>
      <c r="L45" s="63"/>
    </row>
    <row r="46" spans="1:12" s="6" customFormat="1" ht="21" customHeight="1">
      <c r="A46" s="6" t="s">
        <v>53</v>
      </c>
      <c r="B46" s="129" t="s">
        <v>305</v>
      </c>
      <c r="C46" s="125"/>
      <c r="D46" s="68"/>
      <c r="E46" s="8">
        <f t="shared" si="4"/>
        <v>5000</v>
      </c>
      <c r="F46" s="13">
        <v>0</v>
      </c>
      <c r="G46" s="34">
        <v>5000</v>
      </c>
      <c r="H46" s="11">
        <f t="shared" si="5"/>
        <v>5000</v>
      </c>
      <c r="I46" s="13">
        <v>0</v>
      </c>
      <c r="J46" s="13">
        <v>0</v>
      </c>
      <c r="K46" s="13"/>
      <c r="L46" s="63"/>
    </row>
    <row r="47" spans="1:12" s="37" customFormat="1" ht="21" customHeight="1">
      <c r="A47" s="6"/>
      <c r="B47" s="45" t="s">
        <v>10</v>
      </c>
      <c r="C47" s="122"/>
      <c r="D47" s="66"/>
      <c r="E47" s="39">
        <f aca="true" t="shared" si="6" ref="E47:J47">SUM(E22:E46)</f>
        <v>255270</v>
      </c>
      <c r="F47" s="39">
        <f t="shared" si="6"/>
        <v>90330</v>
      </c>
      <c r="G47" s="39">
        <f t="shared" si="6"/>
        <v>156340</v>
      </c>
      <c r="H47" s="39">
        <f t="shared" si="6"/>
        <v>147153</v>
      </c>
      <c r="I47" s="39">
        <f t="shared" si="6"/>
        <v>8600</v>
      </c>
      <c r="J47" s="39">
        <f t="shared" si="6"/>
        <v>0</v>
      </c>
      <c r="K47" s="39"/>
      <c r="L47" s="91"/>
    </row>
    <row r="48" spans="2:12" s="6" customFormat="1" ht="21" customHeight="1">
      <c r="B48" s="43" t="s">
        <v>11</v>
      </c>
      <c r="C48" s="57"/>
      <c r="D48" s="59"/>
      <c r="E48" s="8">
        <f aca="true" t="shared" si="7" ref="E48:E74">+F48+G48+I48+J48</f>
        <v>0</v>
      </c>
      <c r="F48" s="13"/>
      <c r="G48" s="34"/>
      <c r="H48" s="11"/>
      <c r="I48" s="13"/>
      <c r="J48" s="13"/>
      <c r="K48" s="13"/>
      <c r="L48" s="63"/>
    </row>
    <row r="49" spans="1:12" s="6" customFormat="1" ht="21" customHeight="1">
      <c r="A49" s="6" t="s">
        <v>53</v>
      </c>
      <c r="B49" s="130" t="s">
        <v>280</v>
      </c>
      <c r="C49" s="123"/>
      <c r="D49" s="69"/>
      <c r="E49" s="8">
        <f t="shared" si="7"/>
        <v>968103</v>
      </c>
      <c r="F49" s="13">
        <v>949619</v>
      </c>
      <c r="G49" s="34">
        <v>18484</v>
      </c>
      <c r="H49" s="84">
        <f>+G49*0.0262</f>
        <v>484.2808</v>
      </c>
      <c r="I49" s="13">
        <v>0</v>
      </c>
      <c r="J49" s="13">
        <v>0</v>
      </c>
      <c r="K49" s="13"/>
      <c r="L49" s="64" t="s">
        <v>279</v>
      </c>
    </row>
    <row r="50" spans="1:12" s="6" customFormat="1" ht="21" customHeight="1">
      <c r="A50" s="6" t="s">
        <v>53</v>
      </c>
      <c r="B50" s="124" t="s">
        <v>318</v>
      </c>
      <c r="C50" s="123"/>
      <c r="D50" s="69"/>
      <c r="E50" s="8">
        <f t="shared" si="7"/>
        <v>5998</v>
      </c>
      <c r="F50" s="13">
        <v>2437</v>
      </c>
      <c r="G50" s="34">
        <v>3561</v>
      </c>
      <c r="H50" s="11">
        <f t="shared" si="5"/>
        <v>3561</v>
      </c>
      <c r="I50" s="13">
        <v>0</v>
      </c>
      <c r="J50" s="13">
        <v>0</v>
      </c>
      <c r="K50" s="13"/>
      <c r="L50" s="63"/>
    </row>
    <row r="51" spans="1:12" s="6" customFormat="1" ht="21" customHeight="1">
      <c r="A51" s="6" t="s">
        <v>53</v>
      </c>
      <c r="B51" s="126" t="s">
        <v>41</v>
      </c>
      <c r="C51" s="123"/>
      <c r="D51" s="69"/>
      <c r="E51" s="8">
        <f t="shared" si="7"/>
        <v>103419</v>
      </c>
      <c r="F51" s="13">
        <f>8138+95036</f>
        <v>103174</v>
      </c>
      <c r="G51" s="34">
        <v>245</v>
      </c>
      <c r="H51" s="84">
        <v>0</v>
      </c>
      <c r="I51" s="13">
        <v>0</v>
      </c>
      <c r="J51" s="13">
        <v>0</v>
      </c>
      <c r="K51" s="13"/>
      <c r="L51" s="64" t="s">
        <v>294</v>
      </c>
    </row>
    <row r="52" spans="1:12" s="6" customFormat="1" ht="32.25" customHeight="1">
      <c r="A52" s="6" t="s">
        <v>53</v>
      </c>
      <c r="B52" s="183" t="s">
        <v>306</v>
      </c>
      <c r="C52" s="184"/>
      <c r="D52" s="69"/>
      <c r="E52" s="8">
        <f t="shared" si="7"/>
        <v>17019</v>
      </c>
      <c r="F52" s="13">
        <v>8881</v>
      </c>
      <c r="G52" s="34">
        <v>8138</v>
      </c>
      <c r="H52" s="84">
        <v>0</v>
      </c>
      <c r="I52" s="13">
        <v>0</v>
      </c>
      <c r="J52" s="13">
        <v>0</v>
      </c>
      <c r="K52" s="13"/>
      <c r="L52" s="114" t="s">
        <v>231</v>
      </c>
    </row>
    <row r="53" spans="1:12" s="6" customFormat="1" ht="21" customHeight="1">
      <c r="A53" s="6" t="s">
        <v>53</v>
      </c>
      <c r="B53" s="46" t="s">
        <v>240</v>
      </c>
      <c r="C53" s="131"/>
      <c r="D53" s="69"/>
      <c r="E53" s="8">
        <f>+F53+G53+I53+J53</f>
        <v>1248</v>
      </c>
      <c r="F53" s="13">
        <v>0</v>
      </c>
      <c r="G53" s="34">
        <v>1248</v>
      </c>
      <c r="H53" s="11">
        <f t="shared" si="5"/>
        <v>1248</v>
      </c>
      <c r="I53" s="13">
        <v>0</v>
      </c>
      <c r="J53" s="13">
        <v>0</v>
      </c>
      <c r="K53" s="13"/>
      <c r="L53" s="64"/>
    </row>
    <row r="54" spans="1:12" s="6" customFormat="1" ht="21" customHeight="1">
      <c r="A54" s="6" t="s">
        <v>53</v>
      </c>
      <c r="B54" s="56" t="s">
        <v>57</v>
      </c>
      <c r="C54" s="131"/>
      <c r="D54" s="69"/>
      <c r="E54" s="8">
        <f t="shared" si="7"/>
        <v>2945</v>
      </c>
      <c r="F54" s="13">
        <v>0</v>
      </c>
      <c r="G54" s="34">
        <v>2945</v>
      </c>
      <c r="H54" s="11">
        <f t="shared" si="5"/>
        <v>2945</v>
      </c>
      <c r="I54" s="13">
        <v>0</v>
      </c>
      <c r="J54" s="13">
        <v>0</v>
      </c>
      <c r="K54" s="13"/>
      <c r="L54" s="64"/>
    </row>
    <row r="55" spans="1:12" s="37" customFormat="1" ht="21" customHeight="1">
      <c r="A55" s="6"/>
      <c r="B55" s="45" t="s">
        <v>13</v>
      </c>
      <c r="C55" s="122"/>
      <c r="D55" s="66"/>
      <c r="E55" s="39">
        <f t="shared" si="7"/>
        <v>1098732</v>
      </c>
      <c r="F55" s="39">
        <f>SUM(F49:F54)</f>
        <v>1064111</v>
      </c>
      <c r="G55" s="39">
        <f>SUM(G49:G54)</f>
        <v>34621</v>
      </c>
      <c r="H55" s="39">
        <f>SUM(H49:H54)</f>
        <v>8238.2808</v>
      </c>
      <c r="I55" s="39">
        <f>SUM(I49:I54)</f>
        <v>0</v>
      </c>
      <c r="J55" s="39">
        <f>SUM(J49:J54)</f>
        <v>0</v>
      </c>
      <c r="K55" s="39"/>
      <c r="L55" s="91"/>
    </row>
    <row r="56" spans="2:12" s="6" customFormat="1" ht="21" customHeight="1" hidden="1" outlineLevel="1">
      <c r="B56" s="43" t="s">
        <v>14</v>
      </c>
      <c r="C56" s="57"/>
      <c r="D56" s="59"/>
      <c r="E56" s="8">
        <f t="shared" si="7"/>
        <v>0</v>
      </c>
      <c r="F56" s="13"/>
      <c r="G56" s="34"/>
      <c r="H56" s="11"/>
      <c r="I56" s="13"/>
      <c r="J56" s="13"/>
      <c r="K56" s="13"/>
      <c r="L56" s="63"/>
    </row>
    <row r="57" spans="2:12" s="6" customFormat="1" ht="21" customHeight="1" hidden="1" outlineLevel="1">
      <c r="B57" s="47"/>
      <c r="C57" s="132"/>
      <c r="D57" s="70"/>
      <c r="E57" s="8">
        <f t="shared" si="7"/>
        <v>0</v>
      </c>
      <c r="F57" s="13">
        <v>0</v>
      </c>
      <c r="G57" s="34"/>
      <c r="H57" s="11">
        <f>+G57</f>
        <v>0</v>
      </c>
      <c r="I57" s="13">
        <v>0</v>
      </c>
      <c r="J57" s="13">
        <v>0</v>
      </c>
      <c r="K57" s="13"/>
      <c r="L57" s="63"/>
    </row>
    <row r="58" spans="1:12" s="37" customFormat="1" ht="21" customHeight="1" hidden="1" outlineLevel="1">
      <c r="A58" s="6"/>
      <c r="B58" s="45" t="s">
        <v>15</v>
      </c>
      <c r="C58" s="122"/>
      <c r="D58" s="66"/>
      <c r="E58" s="39">
        <f t="shared" si="7"/>
        <v>0</v>
      </c>
      <c r="F58" s="39">
        <f>SUM(F57)</f>
        <v>0</v>
      </c>
      <c r="G58" s="39">
        <f>SUM(G57)</f>
        <v>0</v>
      </c>
      <c r="H58" s="39">
        <f>SUM(H57)</f>
        <v>0</v>
      </c>
      <c r="I58" s="39">
        <f>SUM(I57)</f>
        <v>0</v>
      </c>
      <c r="J58" s="39">
        <f>SUM(J57)</f>
        <v>0</v>
      </c>
      <c r="K58" s="39"/>
      <c r="L58" s="91"/>
    </row>
    <row r="59" spans="2:12" s="6" customFormat="1" ht="21" customHeight="1" collapsed="1">
      <c r="B59" s="43" t="s">
        <v>16</v>
      </c>
      <c r="C59" s="57"/>
      <c r="D59" s="59"/>
      <c r="E59" s="8">
        <f t="shared" si="7"/>
        <v>0</v>
      </c>
      <c r="F59" s="13"/>
      <c r="G59" s="34"/>
      <c r="H59" s="11"/>
      <c r="I59" s="13"/>
      <c r="J59" s="13"/>
      <c r="K59" s="13"/>
      <c r="L59" s="63"/>
    </row>
    <row r="60" spans="1:12" s="6" customFormat="1" ht="21" customHeight="1">
      <c r="A60" s="6" t="s">
        <v>53</v>
      </c>
      <c r="B60" s="130" t="s">
        <v>67</v>
      </c>
      <c r="C60" s="123"/>
      <c r="D60" s="69"/>
      <c r="E60" s="8">
        <f t="shared" si="7"/>
        <v>4201</v>
      </c>
      <c r="F60" s="13">
        <v>3314</v>
      </c>
      <c r="G60" s="34">
        <v>887</v>
      </c>
      <c r="H60" s="83">
        <f>887-149</f>
        <v>738</v>
      </c>
      <c r="I60" s="13">
        <v>0</v>
      </c>
      <c r="J60" s="13">
        <v>0</v>
      </c>
      <c r="K60" s="13"/>
      <c r="L60" s="64" t="s">
        <v>45</v>
      </c>
    </row>
    <row r="61" spans="1:12" s="6" customFormat="1" ht="21" customHeight="1">
      <c r="A61" s="6" t="s">
        <v>53</v>
      </c>
      <c r="B61" s="124" t="s">
        <v>319</v>
      </c>
      <c r="C61" s="58"/>
      <c r="D61" s="60"/>
      <c r="E61" s="8">
        <f t="shared" si="7"/>
        <v>1500</v>
      </c>
      <c r="F61" s="13">
        <v>0</v>
      </c>
      <c r="G61" s="54">
        <v>0</v>
      </c>
      <c r="H61" s="182">
        <v>0</v>
      </c>
      <c r="I61" s="54">
        <v>1500</v>
      </c>
      <c r="J61" s="13">
        <v>0</v>
      </c>
      <c r="K61" s="13"/>
      <c r="L61" s="63"/>
    </row>
    <row r="62" spans="1:12" s="37" customFormat="1" ht="21" customHeight="1">
      <c r="A62" s="6"/>
      <c r="B62" s="45" t="s">
        <v>17</v>
      </c>
      <c r="C62" s="122"/>
      <c r="D62" s="66"/>
      <c r="E62" s="39">
        <f t="shared" si="7"/>
        <v>5701</v>
      </c>
      <c r="F62" s="39">
        <f>SUM(F60:F61)</f>
        <v>3314</v>
      </c>
      <c r="G62" s="39">
        <f>SUM(G60:G61)</f>
        <v>887</v>
      </c>
      <c r="H62" s="39">
        <f>SUM(H60:H61)</f>
        <v>738</v>
      </c>
      <c r="I62" s="39">
        <f>SUM(I60:I61)</f>
        <v>1500</v>
      </c>
      <c r="J62" s="39">
        <f>SUM(J60:J61)</f>
        <v>0</v>
      </c>
      <c r="K62" s="39"/>
      <c r="L62" s="91"/>
    </row>
    <row r="63" spans="2:12" s="6" customFormat="1" ht="21" customHeight="1">
      <c r="B63" s="43" t="s">
        <v>18</v>
      </c>
      <c r="C63" s="57"/>
      <c r="D63" s="59"/>
      <c r="E63" s="8">
        <f t="shared" si="7"/>
        <v>0</v>
      </c>
      <c r="F63" s="13"/>
      <c r="G63" s="34"/>
      <c r="H63" s="11"/>
      <c r="I63" s="13"/>
      <c r="J63" s="13"/>
      <c r="K63" s="13"/>
      <c r="L63" s="63"/>
    </row>
    <row r="64" spans="1:12" s="6" customFormat="1" ht="21" customHeight="1">
      <c r="A64" s="6" t="s">
        <v>53</v>
      </c>
      <c r="B64" s="124" t="s">
        <v>19</v>
      </c>
      <c r="C64" s="123"/>
      <c r="D64" s="69"/>
      <c r="E64" s="8">
        <f t="shared" si="7"/>
        <v>2456</v>
      </c>
      <c r="F64" s="13">
        <v>0</v>
      </c>
      <c r="G64" s="34">
        <v>2456</v>
      </c>
      <c r="H64" s="11">
        <f>+G64</f>
        <v>2456</v>
      </c>
      <c r="I64" s="13">
        <v>0</v>
      </c>
      <c r="J64" s="13">
        <v>0</v>
      </c>
      <c r="K64" s="13"/>
      <c r="L64" s="63"/>
    </row>
    <row r="65" spans="1:12" s="6" customFormat="1" ht="21" customHeight="1">
      <c r="A65" s="6" t="s">
        <v>53</v>
      </c>
      <c r="B65" s="124" t="s">
        <v>68</v>
      </c>
      <c r="C65" s="123"/>
      <c r="D65" s="69"/>
      <c r="E65" s="8">
        <f t="shared" si="7"/>
        <v>291</v>
      </c>
      <c r="F65" s="13">
        <v>0</v>
      </c>
      <c r="G65" s="34">
        <v>291</v>
      </c>
      <c r="H65" s="11">
        <f>+G65</f>
        <v>291</v>
      </c>
      <c r="I65" s="13">
        <v>0</v>
      </c>
      <c r="J65" s="13">
        <v>0</v>
      </c>
      <c r="K65" s="13"/>
      <c r="L65" s="63"/>
    </row>
    <row r="66" spans="1:12" s="6" customFormat="1" ht="21" customHeight="1">
      <c r="A66" s="6" t="s">
        <v>53</v>
      </c>
      <c r="B66" s="124" t="s">
        <v>320</v>
      </c>
      <c r="C66" s="123"/>
      <c r="D66" s="69"/>
      <c r="E66" s="8">
        <f t="shared" si="7"/>
        <v>7071</v>
      </c>
      <c r="F66" s="13">
        <v>2340</v>
      </c>
      <c r="G66" s="34">
        <v>4731</v>
      </c>
      <c r="H66" s="11">
        <f>+G66</f>
        <v>4731</v>
      </c>
      <c r="I66" s="13">
        <v>0</v>
      </c>
      <c r="J66" s="13">
        <v>0</v>
      </c>
      <c r="K66" s="13"/>
      <c r="L66" s="63"/>
    </row>
    <row r="67" spans="1:12" s="6" customFormat="1" ht="21" customHeight="1">
      <c r="A67" s="6" t="s">
        <v>53</v>
      </c>
      <c r="B67" s="124" t="s">
        <v>321</v>
      </c>
      <c r="C67" s="123"/>
      <c r="D67" s="69"/>
      <c r="E67" s="8">
        <f t="shared" si="7"/>
        <v>3751</v>
      </c>
      <c r="F67" s="13">
        <v>2118</v>
      </c>
      <c r="G67" s="34">
        <v>1633</v>
      </c>
      <c r="H67" s="11">
        <f>+G67</f>
        <v>1633</v>
      </c>
      <c r="I67" s="13">
        <v>0</v>
      </c>
      <c r="J67" s="13">
        <v>0</v>
      </c>
      <c r="K67" s="13"/>
      <c r="L67" s="63"/>
    </row>
    <row r="68" spans="1:12" s="6" customFormat="1" ht="21" customHeight="1">
      <c r="A68" s="6" t="s">
        <v>53</v>
      </c>
      <c r="B68" s="124" t="s">
        <v>322</v>
      </c>
      <c r="C68" s="132"/>
      <c r="D68" s="70"/>
      <c r="E68" s="8">
        <f t="shared" si="7"/>
        <v>11872</v>
      </c>
      <c r="F68" s="13">
        <v>10728</v>
      </c>
      <c r="G68" s="34">
        <v>1144</v>
      </c>
      <c r="H68" s="11">
        <f>+G68</f>
        <v>1144</v>
      </c>
      <c r="I68" s="13">
        <v>0</v>
      </c>
      <c r="J68" s="13">
        <v>0</v>
      </c>
      <c r="K68" s="13"/>
      <c r="L68" s="63"/>
    </row>
    <row r="69" spans="1:12" s="37" customFormat="1" ht="21" customHeight="1">
      <c r="A69" s="6"/>
      <c r="B69" s="45" t="s">
        <v>22</v>
      </c>
      <c r="C69" s="122"/>
      <c r="D69" s="66"/>
      <c r="E69" s="39">
        <f t="shared" si="7"/>
        <v>25441</v>
      </c>
      <c r="F69" s="39">
        <f>SUM(F64:F68)</f>
        <v>15186</v>
      </c>
      <c r="G69" s="39">
        <f>SUM(G64:G68)</f>
        <v>10255</v>
      </c>
      <c r="H69" s="39">
        <f>SUM(H64:H68)</f>
        <v>10255</v>
      </c>
      <c r="I69" s="39">
        <f>SUM(I64:I68)</f>
        <v>0</v>
      </c>
      <c r="J69" s="39">
        <f>SUM(J64:J68)</f>
        <v>0</v>
      </c>
      <c r="K69" s="39"/>
      <c r="L69" s="91"/>
    </row>
    <row r="70" spans="2:12" s="6" customFormat="1" ht="21" customHeight="1" hidden="1" outlineLevel="1">
      <c r="B70" s="43" t="s">
        <v>23</v>
      </c>
      <c r="C70" s="57"/>
      <c r="D70" s="59"/>
      <c r="E70" s="8">
        <f t="shared" si="7"/>
        <v>0</v>
      </c>
      <c r="F70" s="13"/>
      <c r="G70" s="34"/>
      <c r="H70" s="11"/>
      <c r="I70" s="13"/>
      <c r="J70" s="13"/>
      <c r="K70" s="13"/>
      <c r="L70" s="63"/>
    </row>
    <row r="71" spans="2:12" s="6" customFormat="1" ht="21" customHeight="1" hidden="1" outlineLevel="1">
      <c r="B71" s="7"/>
      <c r="C71" s="58"/>
      <c r="D71" s="60"/>
      <c r="E71" s="14">
        <f t="shared" si="7"/>
        <v>0</v>
      </c>
      <c r="F71" s="13"/>
      <c r="G71" s="34"/>
      <c r="H71" s="11"/>
      <c r="I71" s="13">
        <v>0</v>
      </c>
      <c r="J71" s="13">
        <v>0</v>
      </c>
      <c r="K71" s="13"/>
      <c r="L71" s="63"/>
    </row>
    <row r="72" spans="1:12" s="37" customFormat="1" ht="21" customHeight="1" hidden="1" outlineLevel="1">
      <c r="A72" s="6"/>
      <c r="B72" s="45" t="s">
        <v>24</v>
      </c>
      <c r="C72" s="122"/>
      <c r="D72" s="66"/>
      <c r="E72" s="39">
        <f t="shared" si="7"/>
        <v>0</v>
      </c>
      <c r="F72" s="39">
        <f>SUM(F71:F71)</f>
        <v>0</v>
      </c>
      <c r="G72" s="39">
        <f>SUM(G71:G71)</f>
        <v>0</v>
      </c>
      <c r="H72" s="39">
        <f>SUM(H71:H71)</f>
        <v>0</v>
      </c>
      <c r="I72" s="39">
        <f>SUM(I71:I71)</f>
        <v>0</v>
      </c>
      <c r="J72" s="39">
        <f>SUM(J71:J71)</f>
        <v>0</v>
      </c>
      <c r="K72" s="39"/>
      <c r="L72" s="91"/>
    </row>
    <row r="73" spans="2:12" s="6" customFormat="1" ht="21" customHeight="1" collapsed="1">
      <c r="B73" s="43" t="s">
        <v>25</v>
      </c>
      <c r="C73" s="57"/>
      <c r="D73" s="59"/>
      <c r="E73" s="8">
        <f t="shared" si="7"/>
        <v>0</v>
      </c>
      <c r="F73" s="13"/>
      <c r="G73" s="34"/>
      <c r="H73" s="11"/>
      <c r="I73" s="13"/>
      <c r="J73" s="13"/>
      <c r="K73" s="13"/>
      <c r="L73" s="63"/>
    </row>
    <row r="74" spans="1:12" s="6" customFormat="1" ht="21" customHeight="1">
      <c r="A74" s="6" t="s">
        <v>53</v>
      </c>
      <c r="B74" s="44" t="s">
        <v>26</v>
      </c>
      <c r="C74" s="121"/>
      <c r="D74" s="60"/>
      <c r="E74" s="8">
        <f t="shared" si="7"/>
        <v>1500</v>
      </c>
      <c r="F74" s="13">
        <v>0</v>
      </c>
      <c r="G74" s="34">
        <v>1500</v>
      </c>
      <c r="H74" s="11">
        <f>+G74</f>
        <v>1500</v>
      </c>
      <c r="I74" s="13">
        <v>0</v>
      </c>
      <c r="J74" s="13">
        <v>0</v>
      </c>
      <c r="K74" s="13"/>
      <c r="L74" s="63"/>
    </row>
    <row r="75" spans="1:12" s="6" customFormat="1" ht="21" customHeight="1">
      <c r="A75" s="6" t="s">
        <v>53</v>
      </c>
      <c r="B75" s="7" t="s">
        <v>27</v>
      </c>
      <c r="C75" s="58"/>
      <c r="D75" s="60"/>
      <c r="E75" s="8">
        <f aca="true" t="shared" si="8" ref="E75:E80">+F75+G75+I75+J75</f>
        <v>5000</v>
      </c>
      <c r="F75" s="13">
        <v>287</v>
      </c>
      <c r="G75" s="34">
        <v>4713</v>
      </c>
      <c r="H75" s="11">
        <f>+G75</f>
        <v>4713</v>
      </c>
      <c r="I75" s="13">
        <v>0</v>
      </c>
      <c r="J75" s="13">
        <v>0</v>
      </c>
      <c r="K75" s="13"/>
      <c r="L75" s="63"/>
    </row>
    <row r="76" spans="1:12" s="37" customFormat="1" ht="21" customHeight="1">
      <c r="A76" s="6"/>
      <c r="B76" s="45" t="s">
        <v>28</v>
      </c>
      <c r="C76" s="122"/>
      <c r="D76" s="66"/>
      <c r="E76" s="39">
        <f t="shared" si="8"/>
        <v>6500</v>
      </c>
      <c r="F76" s="39">
        <f>SUM(F74:F75)</f>
        <v>287</v>
      </c>
      <c r="G76" s="39">
        <f>SUM(G74:G75)</f>
        <v>6213</v>
      </c>
      <c r="H76" s="39">
        <f>SUM(H74:H75)</f>
        <v>6213</v>
      </c>
      <c r="I76" s="39">
        <f>SUM(I74:I75)</f>
        <v>0</v>
      </c>
      <c r="J76" s="39">
        <f>SUM(J74:J75)</f>
        <v>0</v>
      </c>
      <c r="K76" s="39"/>
      <c r="L76" s="91"/>
    </row>
    <row r="77" spans="2:12" s="6" customFormat="1" ht="21" customHeight="1">
      <c r="B77" s="43" t="s">
        <v>29</v>
      </c>
      <c r="C77" s="57"/>
      <c r="D77" s="59"/>
      <c r="E77" s="8">
        <f t="shared" si="8"/>
        <v>0</v>
      </c>
      <c r="F77" s="13"/>
      <c r="G77" s="34"/>
      <c r="H77" s="11"/>
      <c r="I77" s="13"/>
      <c r="J77" s="13"/>
      <c r="K77" s="13"/>
      <c r="L77" s="63"/>
    </row>
    <row r="78" spans="1:12" s="6" customFormat="1" ht="21" customHeight="1">
      <c r="A78" s="6" t="s">
        <v>53</v>
      </c>
      <c r="B78" s="46" t="s">
        <v>32</v>
      </c>
      <c r="C78" s="133"/>
      <c r="D78" s="71"/>
      <c r="E78" s="8">
        <f t="shared" si="8"/>
        <v>758</v>
      </c>
      <c r="F78" s="13">
        <v>158</v>
      </c>
      <c r="G78" s="34">
        <v>600</v>
      </c>
      <c r="H78" s="11">
        <f>+G78</f>
        <v>600</v>
      </c>
      <c r="I78" s="13">
        <v>0</v>
      </c>
      <c r="J78" s="13">
        <v>0</v>
      </c>
      <c r="K78" s="13"/>
      <c r="L78" s="63"/>
    </row>
    <row r="79" spans="1:12" s="6" customFormat="1" ht="21" customHeight="1">
      <c r="A79" s="6" t="s">
        <v>53</v>
      </c>
      <c r="B79" s="185" t="s">
        <v>138</v>
      </c>
      <c r="C79" s="186"/>
      <c r="D79" s="60"/>
      <c r="E79" s="8">
        <f t="shared" si="8"/>
        <v>1500</v>
      </c>
      <c r="F79" s="13"/>
      <c r="G79" s="34">
        <v>1500</v>
      </c>
      <c r="H79" s="11">
        <f>+G79</f>
        <v>1500</v>
      </c>
      <c r="I79" s="13">
        <v>0</v>
      </c>
      <c r="J79" s="13">
        <v>0</v>
      </c>
      <c r="K79" s="13"/>
      <c r="L79" s="63"/>
    </row>
    <row r="80" spans="1:12" s="37" customFormat="1" ht="21" customHeight="1">
      <c r="A80" s="6"/>
      <c r="B80" s="45" t="s">
        <v>34</v>
      </c>
      <c r="C80" s="122"/>
      <c r="D80" s="66"/>
      <c r="E80" s="39">
        <f t="shared" si="8"/>
        <v>2258</v>
      </c>
      <c r="F80" s="39">
        <f>SUM(F78:F79)</f>
        <v>158</v>
      </c>
      <c r="G80" s="39">
        <f>SUM(G78:G79)</f>
        <v>2100</v>
      </c>
      <c r="H80" s="39">
        <f>SUM(H78:H79)</f>
        <v>2100</v>
      </c>
      <c r="I80" s="39">
        <f>SUM(I78:I79)</f>
        <v>0</v>
      </c>
      <c r="J80" s="39">
        <f>SUM(J78:J79)</f>
        <v>0</v>
      </c>
      <c r="K80" s="39"/>
      <c r="L80" s="91"/>
    </row>
    <row r="81" spans="2:12" s="6" customFormat="1" ht="21" customHeight="1">
      <c r="B81" s="48" t="s">
        <v>69</v>
      </c>
      <c r="C81" s="134"/>
      <c r="D81" s="72"/>
      <c r="E81" s="8"/>
      <c r="F81" s="13"/>
      <c r="G81" s="34"/>
      <c r="H81" s="11"/>
      <c r="I81" s="13"/>
      <c r="J81" s="13"/>
      <c r="K81" s="13"/>
      <c r="L81" s="63"/>
    </row>
    <row r="82" spans="1:12" s="6" customFormat="1" ht="21" customHeight="1">
      <c r="A82" s="6" t="s">
        <v>53</v>
      </c>
      <c r="B82" s="7" t="s">
        <v>82</v>
      </c>
      <c r="C82" s="58"/>
      <c r="D82" s="60"/>
      <c r="E82" s="8">
        <f>+F82+G82+I82+J82</f>
        <v>95766</v>
      </c>
      <c r="F82" s="13">
        <v>0</v>
      </c>
      <c r="G82" s="34">
        <f>54516+41250</f>
        <v>95766</v>
      </c>
      <c r="H82" s="17">
        <v>0</v>
      </c>
      <c r="I82" s="13">
        <v>0</v>
      </c>
      <c r="J82" s="13">
        <v>0</v>
      </c>
      <c r="K82" s="13"/>
      <c r="L82" s="92"/>
    </row>
    <row r="83" spans="1:12" s="6" customFormat="1" ht="21" customHeight="1">
      <c r="A83" s="6" t="s">
        <v>53</v>
      </c>
      <c r="B83" s="124" t="s">
        <v>314</v>
      </c>
      <c r="C83" s="125"/>
      <c r="D83" s="68"/>
      <c r="E83" s="8">
        <f>+F83+G83+I83+J83</f>
        <v>2719</v>
      </c>
      <c r="F83" s="13">
        <v>0</v>
      </c>
      <c r="G83" s="34">
        <v>2719</v>
      </c>
      <c r="H83" s="17">
        <v>0</v>
      </c>
      <c r="I83" s="13">
        <v>0</v>
      </c>
      <c r="J83" s="13">
        <v>0</v>
      </c>
      <c r="K83" s="13"/>
      <c r="L83" s="28" t="s">
        <v>118</v>
      </c>
    </row>
    <row r="84" spans="2:12" s="37" customFormat="1" ht="21" customHeight="1">
      <c r="B84" s="49" t="s">
        <v>35</v>
      </c>
      <c r="C84" s="135"/>
      <c r="D84" s="73"/>
      <c r="E84" s="50">
        <f>+F84+G84+I84+J84</f>
        <v>98485</v>
      </c>
      <c r="F84" s="50">
        <f>SUM(F82:F83)</f>
        <v>0</v>
      </c>
      <c r="G84" s="50">
        <f>SUM(G82:G83)</f>
        <v>98485</v>
      </c>
      <c r="H84" s="50">
        <f>SUM(H82:H83)</f>
        <v>0</v>
      </c>
      <c r="I84" s="50">
        <f>SUM(I82:I83)</f>
        <v>0</v>
      </c>
      <c r="J84" s="50">
        <f>SUM(J82:J83)</f>
        <v>0</v>
      </c>
      <c r="K84" s="50"/>
      <c r="L84" s="93"/>
    </row>
    <row r="85" spans="1:12" s="37" customFormat="1" ht="30" customHeight="1">
      <c r="A85" s="37">
        <f>8+6+2+31+6+2+6+2+2+3</f>
        <v>68</v>
      </c>
      <c r="B85" s="136" t="s">
        <v>70</v>
      </c>
      <c r="C85" s="137"/>
      <c r="D85" s="74"/>
      <c r="E85" s="51">
        <f aca="true" t="shared" si="9" ref="E85:J85">+E9+E16+E20+E47+E55+E58+E62+E69+E72+E76+E80+E84</f>
        <v>1562633</v>
      </c>
      <c r="F85" s="51">
        <f t="shared" si="9"/>
        <v>1201024</v>
      </c>
      <c r="G85" s="51">
        <f t="shared" si="9"/>
        <v>351509</v>
      </c>
      <c r="H85" s="51">
        <f t="shared" si="9"/>
        <v>217305.2808</v>
      </c>
      <c r="I85" s="51">
        <f t="shared" si="9"/>
        <v>10100</v>
      </c>
      <c r="J85" s="51">
        <f t="shared" si="9"/>
        <v>0</v>
      </c>
      <c r="K85" s="51"/>
      <c r="L85" s="95"/>
    </row>
    <row r="86" spans="2:12" ht="32.25" customHeight="1">
      <c r="B86" s="21" t="s">
        <v>39</v>
      </c>
      <c r="C86" s="75"/>
      <c r="D86" s="76"/>
      <c r="E86" s="40"/>
      <c r="F86" s="40"/>
      <c r="G86" s="41"/>
      <c r="H86" s="42"/>
      <c r="I86" s="40"/>
      <c r="J86" s="40"/>
      <c r="K86" s="40"/>
      <c r="L86" s="94"/>
    </row>
    <row r="87" spans="1:12" s="12" customFormat="1" ht="35.25" customHeight="1">
      <c r="A87" s="12" t="s">
        <v>56</v>
      </c>
      <c r="B87" s="7" t="s">
        <v>20</v>
      </c>
      <c r="C87" s="58"/>
      <c r="D87" s="60"/>
      <c r="E87" s="8">
        <f aca="true" t="shared" si="10" ref="E87:E92">+F87+G87+I87+J87+K87</f>
        <v>100000</v>
      </c>
      <c r="F87" s="9">
        <f>20000+20000+20000</f>
        <v>60000</v>
      </c>
      <c r="G87" s="10">
        <v>20000</v>
      </c>
      <c r="H87" s="11">
        <v>20000</v>
      </c>
      <c r="I87" s="9">
        <v>20000</v>
      </c>
      <c r="J87" s="13">
        <v>0</v>
      </c>
      <c r="K87" s="13">
        <v>0</v>
      </c>
      <c r="L87" s="28" t="s">
        <v>21</v>
      </c>
    </row>
    <row r="88" spans="1:12" s="6" customFormat="1" ht="33" customHeight="1">
      <c r="A88" s="12" t="s">
        <v>56</v>
      </c>
      <c r="B88" s="7" t="s">
        <v>92</v>
      </c>
      <c r="C88" s="123"/>
      <c r="D88" s="67"/>
      <c r="E88" s="8">
        <f t="shared" si="10"/>
        <v>3890</v>
      </c>
      <c r="F88" s="8">
        <v>1300</v>
      </c>
      <c r="G88" s="10">
        <v>1300</v>
      </c>
      <c r="H88" s="11">
        <v>1300</v>
      </c>
      <c r="I88" s="13">
        <v>1290</v>
      </c>
      <c r="J88" s="13">
        <v>0</v>
      </c>
      <c r="K88" s="13">
        <v>0</v>
      </c>
      <c r="L88" s="28" t="s">
        <v>263</v>
      </c>
    </row>
    <row r="89" spans="1:12" s="12" customFormat="1" ht="83.25" customHeight="1">
      <c r="A89" s="12" t="s">
        <v>56</v>
      </c>
      <c r="B89" s="89" t="s">
        <v>259</v>
      </c>
      <c r="C89" s="58"/>
      <c r="D89" s="60"/>
      <c r="E89" s="8">
        <f t="shared" si="10"/>
        <v>2006464</v>
      </c>
      <c r="F89" s="9">
        <f>26478+272351</f>
        <v>298829</v>
      </c>
      <c r="G89" s="10">
        <v>1707635</v>
      </c>
      <c r="H89" s="104">
        <v>119748</v>
      </c>
      <c r="I89" s="13">
        <v>0</v>
      </c>
      <c r="J89" s="13">
        <v>0</v>
      </c>
      <c r="K89" s="13">
        <v>0</v>
      </c>
      <c r="L89" s="88" t="s">
        <v>239</v>
      </c>
    </row>
    <row r="90" spans="1:12" s="12" customFormat="1" ht="46.5" customHeight="1">
      <c r="A90" s="12" t="s">
        <v>56</v>
      </c>
      <c r="B90" s="89" t="s">
        <v>49</v>
      </c>
      <c r="C90" s="58"/>
      <c r="D90" s="60"/>
      <c r="E90" s="8">
        <f t="shared" si="10"/>
        <v>423721</v>
      </c>
      <c r="F90" s="13">
        <v>182400</v>
      </c>
      <c r="G90" s="16">
        <v>197113</v>
      </c>
      <c r="H90" s="115">
        <f>+G90*0.6</f>
        <v>118267.79999999999</v>
      </c>
      <c r="I90" s="13">
        <v>43776</v>
      </c>
      <c r="J90" s="13">
        <v>432</v>
      </c>
      <c r="K90" s="13">
        <v>0</v>
      </c>
      <c r="L90" s="15" t="s">
        <v>50</v>
      </c>
    </row>
    <row r="91" spans="1:12" s="12" customFormat="1" ht="35.25" customHeight="1">
      <c r="A91" s="12" t="s">
        <v>56</v>
      </c>
      <c r="B91" s="7" t="s">
        <v>298</v>
      </c>
      <c r="C91" s="58"/>
      <c r="D91" s="60"/>
      <c r="E91" s="8">
        <f t="shared" si="10"/>
        <v>21335</v>
      </c>
      <c r="F91" s="13">
        <v>0</v>
      </c>
      <c r="G91" s="9">
        <v>21335</v>
      </c>
      <c r="H91" s="19">
        <f>+G91</f>
        <v>21335</v>
      </c>
      <c r="I91" s="13">
        <v>0</v>
      </c>
      <c r="J91" s="13">
        <v>0</v>
      </c>
      <c r="K91" s="13">
        <v>0</v>
      </c>
      <c r="L91" s="111"/>
    </row>
    <row r="92" spans="1:12" s="36" customFormat="1" ht="35.25" customHeight="1">
      <c r="A92" s="12" t="s">
        <v>56</v>
      </c>
      <c r="B92" s="7" t="s">
        <v>220</v>
      </c>
      <c r="C92" s="58"/>
      <c r="D92" s="60"/>
      <c r="E92" s="8">
        <f t="shared" si="10"/>
        <v>1800000</v>
      </c>
      <c r="F92" s="13">
        <v>0</v>
      </c>
      <c r="G92" s="10">
        <v>120000</v>
      </c>
      <c r="H92" s="11">
        <v>120000</v>
      </c>
      <c r="I92" s="13">
        <v>120000</v>
      </c>
      <c r="J92" s="13">
        <v>120000</v>
      </c>
      <c r="K92" s="138">
        <f>12*120000</f>
        <v>1440000</v>
      </c>
      <c r="L92" s="88" t="s">
        <v>264</v>
      </c>
    </row>
    <row r="93" spans="2:12" s="20" customFormat="1" ht="35.25" customHeight="1">
      <c r="B93" s="139" t="s">
        <v>42</v>
      </c>
      <c r="C93" s="77"/>
      <c r="D93" s="78"/>
      <c r="E93" s="51">
        <f aca="true" t="shared" si="11" ref="E93:J93">SUM(E87:E92)</f>
        <v>4355410</v>
      </c>
      <c r="F93" s="51">
        <f t="shared" si="11"/>
        <v>542529</v>
      </c>
      <c r="G93" s="51">
        <f t="shared" si="11"/>
        <v>2067383</v>
      </c>
      <c r="H93" s="51">
        <f t="shared" si="11"/>
        <v>400650.8</v>
      </c>
      <c r="I93" s="51">
        <f t="shared" si="11"/>
        <v>185066</v>
      </c>
      <c r="J93" s="51">
        <f t="shared" si="11"/>
        <v>120432</v>
      </c>
      <c r="K93" s="51"/>
      <c r="L93" s="95"/>
    </row>
    <row r="94" spans="2:12" ht="35.25" customHeight="1">
      <c r="B94" s="21" t="s">
        <v>43</v>
      </c>
      <c r="C94" s="75"/>
      <c r="D94" s="76"/>
      <c r="E94" s="22"/>
      <c r="F94" s="22"/>
      <c r="G94" s="35"/>
      <c r="H94" s="19"/>
      <c r="I94" s="22"/>
      <c r="J94" s="22"/>
      <c r="K94" s="22"/>
      <c r="L94" s="94"/>
    </row>
    <row r="95" spans="1:12" s="12" customFormat="1" ht="35.25" customHeight="1">
      <c r="A95" s="12" t="s">
        <v>55</v>
      </c>
      <c r="B95" s="89" t="s">
        <v>51</v>
      </c>
      <c r="C95" s="58"/>
      <c r="D95" s="60"/>
      <c r="E95" s="8">
        <f>+F95+G95+I95+J95+K95</f>
        <v>453679</v>
      </c>
      <c r="F95" s="13">
        <v>0</v>
      </c>
      <c r="G95" s="16">
        <v>453679</v>
      </c>
      <c r="H95" s="115">
        <v>7561</v>
      </c>
      <c r="I95" s="13">
        <v>0</v>
      </c>
      <c r="J95" s="13">
        <v>0</v>
      </c>
      <c r="K95" s="13">
        <v>0</v>
      </c>
      <c r="L95" s="88" t="s">
        <v>296</v>
      </c>
    </row>
    <row r="96" spans="1:12" s="12" customFormat="1" ht="35.25" customHeight="1">
      <c r="A96" s="12" t="s">
        <v>55</v>
      </c>
      <c r="B96" s="7" t="s">
        <v>266</v>
      </c>
      <c r="C96" s="58"/>
      <c r="D96" s="60"/>
      <c r="E96" s="8">
        <f>+F96+G96+I96+J96+K96</f>
        <v>2700</v>
      </c>
      <c r="F96" s="13">
        <v>0</v>
      </c>
      <c r="G96" s="16">
        <v>2700</v>
      </c>
      <c r="H96" s="19">
        <v>2700</v>
      </c>
      <c r="I96" s="13">
        <v>0</v>
      </c>
      <c r="J96" s="13">
        <v>0</v>
      </c>
      <c r="K96" s="13">
        <v>0</v>
      </c>
      <c r="L96" s="28" t="s">
        <v>268</v>
      </c>
    </row>
    <row r="97" spans="1:12" s="12" customFormat="1" ht="35.25" customHeight="1">
      <c r="A97" s="12" t="s">
        <v>55</v>
      </c>
      <c r="B97" s="7" t="s">
        <v>52</v>
      </c>
      <c r="C97" s="58"/>
      <c r="D97" s="60"/>
      <c r="E97" s="8">
        <f>+F97+G97+I97+J97+K97</f>
        <v>147059</v>
      </c>
      <c r="F97" s="13">
        <v>0</v>
      </c>
      <c r="G97" s="16">
        <v>15000</v>
      </c>
      <c r="H97" s="19">
        <v>15000</v>
      </c>
      <c r="I97" s="13">
        <v>69000</v>
      </c>
      <c r="J97" s="13">
        <v>63059</v>
      </c>
      <c r="K97" s="13">
        <v>0</v>
      </c>
      <c r="L97" s="88" t="s">
        <v>269</v>
      </c>
    </row>
    <row r="98" spans="1:12" s="12" customFormat="1" ht="35.25" customHeight="1">
      <c r="A98" s="166" t="s">
        <v>55</v>
      </c>
      <c r="B98" s="7" t="s">
        <v>267</v>
      </c>
      <c r="C98" s="58"/>
      <c r="D98" s="60"/>
      <c r="E98" s="8">
        <f>+F98+G98+I98+J98+K98</f>
        <v>10000</v>
      </c>
      <c r="F98" s="13">
        <v>0</v>
      </c>
      <c r="G98" s="16">
        <v>5000</v>
      </c>
      <c r="H98" s="11">
        <f>+G98</f>
        <v>5000</v>
      </c>
      <c r="I98" s="13">
        <v>5000</v>
      </c>
      <c r="J98" s="13">
        <v>0</v>
      </c>
      <c r="K98" s="13">
        <v>0</v>
      </c>
      <c r="L98" s="28" t="s">
        <v>270</v>
      </c>
    </row>
    <row r="99" spans="2:12" s="23" customFormat="1" ht="35.25" customHeight="1">
      <c r="B99" s="139" t="s">
        <v>44</v>
      </c>
      <c r="C99" s="77"/>
      <c r="D99" s="78"/>
      <c r="E99" s="51">
        <f aca="true" t="shared" si="12" ref="E99:J99">SUM(E95:E98)</f>
        <v>613438</v>
      </c>
      <c r="F99" s="51">
        <f t="shared" si="12"/>
        <v>0</v>
      </c>
      <c r="G99" s="51">
        <f t="shared" si="12"/>
        <v>476379</v>
      </c>
      <c r="H99" s="51">
        <f t="shared" si="12"/>
        <v>30261</v>
      </c>
      <c r="I99" s="51">
        <f t="shared" si="12"/>
        <v>74000</v>
      </c>
      <c r="J99" s="51">
        <f t="shared" si="12"/>
        <v>63059</v>
      </c>
      <c r="K99" s="51"/>
      <c r="L99" s="95"/>
    </row>
    <row r="100" spans="2:12" s="27" customFormat="1" ht="23.25" customHeight="1">
      <c r="B100" s="21" t="s">
        <v>63</v>
      </c>
      <c r="C100" s="75"/>
      <c r="D100" s="76"/>
      <c r="E100" s="24"/>
      <c r="F100" s="26"/>
      <c r="G100" s="34"/>
      <c r="H100" s="11"/>
      <c r="I100" s="26"/>
      <c r="J100" s="26"/>
      <c r="K100" s="26"/>
      <c r="L100" s="94"/>
    </row>
    <row r="101" spans="2:12" s="27" customFormat="1" ht="23.25" customHeight="1">
      <c r="B101" s="21" t="s">
        <v>282</v>
      </c>
      <c r="C101" s="75"/>
      <c r="D101" s="76"/>
      <c r="E101" s="24"/>
      <c r="F101" s="26"/>
      <c r="G101" s="10"/>
      <c r="H101" s="11"/>
      <c r="I101" s="26"/>
      <c r="J101" s="26"/>
      <c r="K101" s="26"/>
      <c r="L101" s="94"/>
    </row>
    <row r="102" spans="1:12" s="12" customFormat="1" ht="21.75" customHeight="1">
      <c r="A102" s="166" t="s">
        <v>54</v>
      </c>
      <c r="B102" s="7" t="s">
        <v>277</v>
      </c>
      <c r="C102" s="58"/>
      <c r="D102" s="60"/>
      <c r="E102" s="13">
        <f aca="true" t="shared" si="13" ref="E102:E108">+F102+G102+I102+J102</f>
        <v>66256</v>
      </c>
      <c r="F102" s="13">
        <v>26256</v>
      </c>
      <c r="G102" s="16">
        <v>10000</v>
      </c>
      <c r="H102" s="17">
        <f>+G102</f>
        <v>10000</v>
      </c>
      <c r="I102" s="13">
        <v>15000</v>
      </c>
      <c r="J102" s="13">
        <v>15000</v>
      </c>
      <c r="K102" s="13"/>
      <c r="L102" s="63"/>
    </row>
    <row r="103" spans="1:12" s="12" customFormat="1" ht="21.75" customHeight="1">
      <c r="A103" s="12" t="s">
        <v>54</v>
      </c>
      <c r="B103" s="7" t="s">
        <v>64</v>
      </c>
      <c r="C103" s="58"/>
      <c r="D103" s="60"/>
      <c r="E103" s="13">
        <f t="shared" si="13"/>
        <v>14918</v>
      </c>
      <c r="F103" s="13">
        <v>5918</v>
      </c>
      <c r="G103" s="16">
        <v>3000</v>
      </c>
      <c r="H103" s="17">
        <f>+G103</f>
        <v>3000</v>
      </c>
      <c r="I103" s="13">
        <f>+G103</f>
        <v>3000</v>
      </c>
      <c r="J103" s="13">
        <f>+G103</f>
        <v>3000</v>
      </c>
      <c r="K103" s="13"/>
      <c r="L103" s="63"/>
    </row>
    <row r="104" spans="1:12" s="12" customFormat="1" ht="21.75" customHeight="1">
      <c r="A104" s="12" t="s">
        <v>54</v>
      </c>
      <c r="B104" s="7" t="s">
        <v>95</v>
      </c>
      <c r="C104" s="58"/>
      <c r="D104" s="60"/>
      <c r="E104" s="13">
        <f t="shared" si="13"/>
        <v>25000</v>
      </c>
      <c r="F104" s="13">
        <v>0</v>
      </c>
      <c r="G104" s="16">
        <v>25000</v>
      </c>
      <c r="H104" s="17">
        <f aca="true" t="shared" si="14" ref="H104:H119">+G104</f>
        <v>25000</v>
      </c>
      <c r="I104" s="13">
        <v>0</v>
      </c>
      <c r="J104" s="13">
        <v>0</v>
      </c>
      <c r="K104" s="13"/>
      <c r="L104" s="63"/>
    </row>
    <row r="105" spans="1:12" s="12" customFormat="1" ht="21.75" customHeight="1">
      <c r="A105" s="12" t="s">
        <v>54</v>
      </c>
      <c r="B105" s="7" t="s">
        <v>96</v>
      </c>
      <c r="C105" s="58"/>
      <c r="D105" s="60"/>
      <c r="E105" s="13">
        <f t="shared" si="13"/>
        <v>30000</v>
      </c>
      <c r="F105" s="13">
        <v>0</v>
      </c>
      <c r="G105" s="16">
        <v>30000</v>
      </c>
      <c r="H105" s="17">
        <f t="shared" si="14"/>
        <v>30000</v>
      </c>
      <c r="I105" s="13">
        <v>0</v>
      </c>
      <c r="J105" s="13">
        <v>0</v>
      </c>
      <c r="K105" s="13"/>
      <c r="L105" s="63"/>
    </row>
    <row r="106" spans="1:12" s="12" customFormat="1" ht="21.75" customHeight="1">
      <c r="A106" s="12" t="s">
        <v>54</v>
      </c>
      <c r="B106" s="7" t="s">
        <v>97</v>
      </c>
      <c r="C106" s="58"/>
      <c r="D106" s="60"/>
      <c r="E106" s="13">
        <f t="shared" si="13"/>
        <v>9500</v>
      </c>
      <c r="F106" s="13">
        <v>0</v>
      </c>
      <c r="G106" s="16">
        <v>9500</v>
      </c>
      <c r="H106" s="17">
        <f t="shared" si="14"/>
        <v>9500</v>
      </c>
      <c r="I106" s="13">
        <v>0</v>
      </c>
      <c r="J106" s="13">
        <v>0</v>
      </c>
      <c r="K106" s="13"/>
      <c r="L106" s="63"/>
    </row>
    <row r="107" spans="1:12" s="12" customFormat="1" ht="21.75" customHeight="1">
      <c r="A107" s="12" t="s">
        <v>54</v>
      </c>
      <c r="B107" s="7" t="s">
        <v>99</v>
      </c>
      <c r="C107" s="58"/>
      <c r="D107" s="60"/>
      <c r="E107" s="13">
        <f t="shared" si="13"/>
        <v>1000</v>
      </c>
      <c r="F107" s="13">
        <v>0</v>
      </c>
      <c r="G107" s="16">
        <v>1000</v>
      </c>
      <c r="H107" s="17">
        <f t="shared" si="14"/>
        <v>1000</v>
      </c>
      <c r="I107" s="13">
        <v>0</v>
      </c>
      <c r="J107" s="13">
        <v>0</v>
      </c>
      <c r="K107" s="13"/>
      <c r="L107" s="63"/>
    </row>
    <row r="108" spans="1:12" s="12" customFormat="1" ht="30" customHeight="1">
      <c r="A108" s="12" t="s">
        <v>54</v>
      </c>
      <c r="B108" s="7" t="s">
        <v>221</v>
      </c>
      <c r="C108" s="58"/>
      <c r="D108" s="60"/>
      <c r="E108" s="13">
        <f t="shared" si="13"/>
        <v>2800</v>
      </c>
      <c r="F108" s="13">
        <v>0</v>
      </c>
      <c r="G108" s="16">
        <f>2000+800</f>
        <v>2800</v>
      </c>
      <c r="H108" s="17">
        <f t="shared" si="14"/>
        <v>2800</v>
      </c>
      <c r="I108" s="13">
        <v>0</v>
      </c>
      <c r="J108" s="13">
        <v>0</v>
      </c>
      <c r="K108" s="13"/>
      <c r="L108" s="88" t="s">
        <v>278</v>
      </c>
    </row>
    <row r="109" spans="2:12" s="12" customFormat="1" ht="23.25" customHeight="1">
      <c r="B109" s="48" t="s">
        <v>284</v>
      </c>
      <c r="C109" s="134"/>
      <c r="D109" s="72"/>
      <c r="E109" s="13"/>
      <c r="F109" s="13"/>
      <c r="G109" s="16"/>
      <c r="H109" s="17"/>
      <c r="I109" s="13"/>
      <c r="J109" s="13"/>
      <c r="K109" s="13"/>
      <c r="L109" s="63"/>
    </row>
    <row r="110" spans="1:12" s="12" customFormat="1" ht="21.75" customHeight="1">
      <c r="A110" s="166" t="s">
        <v>54</v>
      </c>
      <c r="B110" s="55" t="s">
        <v>287</v>
      </c>
      <c r="C110" s="134"/>
      <c r="D110" s="72"/>
      <c r="E110" s="13">
        <f>+F110+G110+I110+J110</f>
        <v>72102</v>
      </c>
      <c r="F110" s="13">
        <v>0</v>
      </c>
      <c r="G110" s="16">
        <v>21631</v>
      </c>
      <c r="H110" s="17">
        <f t="shared" si="14"/>
        <v>21631</v>
      </c>
      <c r="I110" s="13">
        <v>21630</v>
      </c>
      <c r="J110" s="13">
        <v>28841</v>
      </c>
      <c r="K110" s="13"/>
      <c r="L110" s="63"/>
    </row>
    <row r="111" spans="1:12" s="12" customFormat="1" ht="21.75" customHeight="1">
      <c r="A111" s="166" t="s">
        <v>54</v>
      </c>
      <c r="B111" s="55" t="s">
        <v>299</v>
      </c>
      <c r="C111" s="134"/>
      <c r="D111" s="72"/>
      <c r="E111" s="13">
        <f>+F111+G111+I111+J111</f>
        <v>450</v>
      </c>
      <c r="F111" s="13">
        <v>200</v>
      </c>
      <c r="G111" s="16">
        <v>250</v>
      </c>
      <c r="H111" s="17">
        <f t="shared" si="14"/>
        <v>250</v>
      </c>
      <c r="I111" s="13">
        <v>0</v>
      </c>
      <c r="J111" s="13">
        <v>0</v>
      </c>
      <c r="K111" s="13"/>
      <c r="L111" s="63"/>
    </row>
    <row r="112" spans="1:12" s="12" customFormat="1" ht="21.75" customHeight="1">
      <c r="A112" s="166" t="s">
        <v>54</v>
      </c>
      <c r="B112" s="55" t="s">
        <v>300</v>
      </c>
      <c r="C112" s="134"/>
      <c r="D112" s="72"/>
      <c r="E112" s="13">
        <f>+F112+G112+I112+J112</f>
        <v>21500</v>
      </c>
      <c r="F112" s="13">
        <v>0</v>
      </c>
      <c r="G112" s="181">
        <v>6500</v>
      </c>
      <c r="H112" s="17">
        <f t="shared" si="14"/>
        <v>6500</v>
      </c>
      <c r="I112" s="13">
        <v>7500</v>
      </c>
      <c r="J112" s="13">
        <v>7500</v>
      </c>
      <c r="K112" s="13"/>
      <c r="L112" s="63"/>
    </row>
    <row r="113" spans="1:12" s="12" customFormat="1" ht="21.75" customHeight="1">
      <c r="A113" s="12" t="s">
        <v>54</v>
      </c>
      <c r="B113" s="7" t="s">
        <v>100</v>
      </c>
      <c r="C113" s="58"/>
      <c r="D113" s="60"/>
      <c r="E113" s="13">
        <f aca="true" t="shared" si="15" ref="E113:E118">+F113+G113+I113+J113</f>
        <v>7000</v>
      </c>
      <c r="F113" s="13">
        <v>0</v>
      </c>
      <c r="G113" s="16">
        <v>5000</v>
      </c>
      <c r="H113" s="17">
        <f t="shared" si="14"/>
        <v>5000</v>
      </c>
      <c r="I113" s="13">
        <v>1000</v>
      </c>
      <c r="J113" s="13">
        <v>1000</v>
      </c>
      <c r="K113" s="13"/>
      <c r="L113" s="64"/>
    </row>
    <row r="114" spans="1:12" s="12" customFormat="1" ht="21.75" customHeight="1">
      <c r="A114" s="12" t="s">
        <v>54</v>
      </c>
      <c r="B114" s="7" t="s">
        <v>101</v>
      </c>
      <c r="C114" s="58"/>
      <c r="D114" s="60"/>
      <c r="E114" s="13">
        <f t="shared" si="15"/>
        <v>1000</v>
      </c>
      <c r="F114" s="13">
        <v>0</v>
      </c>
      <c r="G114" s="16">
        <v>1000</v>
      </c>
      <c r="H114" s="17">
        <f t="shared" si="14"/>
        <v>1000</v>
      </c>
      <c r="I114" s="13">
        <v>0</v>
      </c>
      <c r="J114" s="13">
        <v>0</v>
      </c>
      <c r="K114" s="13"/>
      <c r="L114" s="63"/>
    </row>
    <row r="115" spans="1:12" s="12" customFormat="1" ht="21.75" customHeight="1">
      <c r="A115" s="12" t="s">
        <v>54</v>
      </c>
      <c r="B115" s="7" t="s">
        <v>104</v>
      </c>
      <c r="C115" s="58"/>
      <c r="D115" s="60"/>
      <c r="E115" s="13">
        <f t="shared" si="15"/>
        <v>4000</v>
      </c>
      <c r="F115" s="13">
        <v>0</v>
      </c>
      <c r="G115" s="16">
        <v>4000</v>
      </c>
      <c r="H115" s="17">
        <f t="shared" si="14"/>
        <v>4000</v>
      </c>
      <c r="I115" s="13">
        <v>0</v>
      </c>
      <c r="J115" s="13">
        <v>0</v>
      </c>
      <c r="K115" s="13"/>
      <c r="L115" s="63"/>
    </row>
    <row r="116" spans="1:12" s="12" customFormat="1" ht="21.75" customHeight="1">
      <c r="A116" s="12" t="s">
        <v>54</v>
      </c>
      <c r="B116" s="7" t="s">
        <v>103</v>
      </c>
      <c r="C116" s="58"/>
      <c r="D116" s="60"/>
      <c r="E116" s="13">
        <f t="shared" si="15"/>
        <v>4000</v>
      </c>
      <c r="F116" s="13">
        <v>0</v>
      </c>
      <c r="G116" s="16">
        <v>4000</v>
      </c>
      <c r="H116" s="17">
        <f t="shared" si="14"/>
        <v>4000</v>
      </c>
      <c r="I116" s="13">
        <v>0</v>
      </c>
      <c r="J116" s="13">
        <v>0</v>
      </c>
      <c r="K116" s="13"/>
      <c r="L116" s="63"/>
    </row>
    <row r="117" spans="1:12" s="12" customFormat="1" ht="21" customHeight="1">
      <c r="A117" s="166" t="s">
        <v>54</v>
      </c>
      <c r="B117" s="7" t="s">
        <v>226</v>
      </c>
      <c r="C117" s="58"/>
      <c r="D117" s="60"/>
      <c r="E117" s="13">
        <f t="shared" si="15"/>
        <v>5000</v>
      </c>
      <c r="F117" s="13">
        <v>0</v>
      </c>
      <c r="G117" s="16">
        <v>5000</v>
      </c>
      <c r="H117" s="17">
        <f t="shared" si="14"/>
        <v>5000</v>
      </c>
      <c r="I117" s="13">
        <v>0</v>
      </c>
      <c r="J117" s="13">
        <v>0</v>
      </c>
      <c r="K117" s="13"/>
      <c r="L117" s="63"/>
    </row>
    <row r="118" spans="1:12" s="12" customFormat="1" ht="21.75" customHeight="1">
      <c r="A118" s="12" t="s">
        <v>54</v>
      </c>
      <c r="B118" s="7" t="s">
        <v>105</v>
      </c>
      <c r="C118" s="58"/>
      <c r="D118" s="60"/>
      <c r="E118" s="13">
        <f t="shared" si="15"/>
        <v>2500</v>
      </c>
      <c r="F118" s="13">
        <v>0</v>
      </c>
      <c r="G118" s="16">
        <v>2500</v>
      </c>
      <c r="H118" s="17">
        <f t="shared" si="14"/>
        <v>2500</v>
      </c>
      <c r="I118" s="13">
        <v>0</v>
      </c>
      <c r="J118" s="13">
        <v>0</v>
      </c>
      <c r="K118" s="13"/>
      <c r="L118" s="63"/>
    </row>
    <row r="119" spans="1:12" s="12" customFormat="1" ht="20.25" customHeight="1">
      <c r="A119" s="166" t="s">
        <v>54</v>
      </c>
      <c r="B119" s="7" t="s">
        <v>111</v>
      </c>
      <c r="C119" s="58"/>
      <c r="D119" s="60"/>
      <c r="E119" s="13">
        <f>+F119+G119+I119+J119+K119</f>
        <v>9700</v>
      </c>
      <c r="F119" s="13">
        <v>0</v>
      </c>
      <c r="G119" s="16">
        <v>9700</v>
      </c>
      <c r="H119" s="17">
        <f t="shared" si="14"/>
        <v>9700</v>
      </c>
      <c r="I119" s="13">
        <v>0</v>
      </c>
      <c r="J119" s="13">
        <v>0</v>
      </c>
      <c r="K119" s="25"/>
      <c r="L119" s="63"/>
    </row>
    <row r="120" spans="2:12" s="12" customFormat="1" ht="23.25" customHeight="1">
      <c r="B120" s="48" t="s">
        <v>257</v>
      </c>
      <c r="C120" s="134"/>
      <c r="D120" s="72"/>
      <c r="E120" s="13"/>
      <c r="F120" s="13"/>
      <c r="G120" s="16"/>
      <c r="H120" s="17"/>
      <c r="I120" s="13"/>
      <c r="J120" s="13"/>
      <c r="K120" s="13"/>
      <c r="L120" s="63"/>
    </row>
    <row r="121" spans="1:12" s="12" customFormat="1" ht="23.25" customHeight="1">
      <c r="A121" s="166" t="s">
        <v>54</v>
      </c>
      <c r="B121" s="7" t="s">
        <v>65</v>
      </c>
      <c r="C121" s="58"/>
      <c r="D121" s="60"/>
      <c r="E121" s="13">
        <f>+F121+G121+I121+J121</f>
        <v>18029</v>
      </c>
      <c r="F121" s="13">
        <v>6029</v>
      </c>
      <c r="G121" s="16">
        <v>2000</v>
      </c>
      <c r="H121" s="17">
        <f>+G121</f>
        <v>2000</v>
      </c>
      <c r="I121" s="13">
        <v>5000</v>
      </c>
      <c r="J121" s="13">
        <v>5000</v>
      </c>
      <c r="K121" s="13"/>
      <c r="L121" s="63"/>
    </row>
    <row r="122" spans="2:12" s="12" customFormat="1" ht="21" customHeight="1">
      <c r="B122" s="48" t="s">
        <v>3</v>
      </c>
      <c r="C122" s="134"/>
      <c r="D122" s="72"/>
      <c r="E122" s="13"/>
      <c r="F122" s="13"/>
      <c r="G122" s="16"/>
      <c r="H122" s="17"/>
      <c r="I122" s="13"/>
      <c r="J122" s="13"/>
      <c r="K122" s="13"/>
      <c r="L122" s="63"/>
    </row>
    <row r="123" spans="1:12" s="6" customFormat="1" ht="21" customHeight="1">
      <c r="A123" s="12" t="s">
        <v>54</v>
      </c>
      <c r="B123" s="124" t="s">
        <v>107</v>
      </c>
      <c r="C123" s="125"/>
      <c r="D123" s="68"/>
      <c r="E123" s="8">
        <f aca="true" t="shared" si="16" ref="E123:E130">+F123+G123+I123+J123</f>
        <v>15000</v>
      </c>
      <c r="F123" s="13">
        <v>0</v>
      </c>
      <c r="G123" s="10">
        <v>15000</v>
      </c>
      <c r="H123" s="17">
        <v>0</v>
      </c>
      <c r="I123" s="13">
        <v>0</v>
      </c>
      <c r="J123" s="13">
        <v>0</v>
      </c>
      <c r="K123" s="13"/>
      <c r="L123" s="158" t="s">
        <v>12</v>
      </c>
    </row>
    <row r="124" spans="1:12" s="6" customFormat="1" ht="21" customHeight="1">
      <c r="A124" s="12" t="s">
        <v>54</v>
      </c>
      <c r="B124" s="124" t="s">
        <v>47</v>
      </c>
      <c r="C124" s="125"/>
      <c r="D124" s="68"/>
      <c r="E124" s="8">
        <f t="shared" si="16"/>
        <v>65000</v>
      </c>
      <c r="F124" s="13">
        <v>0</v>
      </c>
      <c r="G124" s="10">
        <v>65000</v>
      </c>
      <c r="H124" s="11">
        <f aca="true" t="shared" si="17" ref="H124:H139">+G124</f>
        <v>65000</v>
      </c>
      <c r="I124" s="13">
        <v>0</v>
      </c>
      <c r="J124" s="13">
        <v>0</v>
      </c>
      <c r="K124" s="13"/>
      <c r="L124" s="96" t="s">
        <v>106</v>
      </c>
    </row>
    <row r="125" spans="1:12" s="6" customFormat="1" ht="21" customHeight="1">
      <c r="A125" s="159" t="s">
        <v>54</v>
      </c>
      <c r="B125" s="124" t="s">
        <v>235</v>
      </c>
      <c r="C125" s="125"/>
      <c r="D125" s="68"/>
      <c r="E125" s="8">
        <f t="shared" si="16"/>
        <v>48094</v>
      </c>
      <c r="F125" s="13">
        <v>0</v>
      </c>
      <c r="G125" s="10">
        <v>48094</v>
      </c>
      <c r="H125" s="11">
        <f>+G125-8016</f>
        <v>40078</v>
      </c>
      <c r="I125" s="13">
        <v>0</v>
      </c>
      <c r="J125" s="13">
        <v>0</v>
      </c>
      <c r="K125" s="13"/>
      <c r="L125" s="63" t="s">
        <v>237</v>
      </c>
    </row>
    <row r="126" spans="1:12" s="6" customFormat="1" ht="21" customHeight="1">
      <c r="A126" s="166" t="s">
        <v>54</v>
      </c>
      <c r="B126" s="124" t="s">
        <v>227</v>
      </c>
      <c r="C126" s="125"/>
      <c r="D126" s="68"/>
      <c r="E126" s="8">
        <f t="shared" si="16"/>
        <v>12000</v>
      </c>
      <c r="F126" s="13">
        <v>0</v>
      </c>
      <c r="G126" s="10">
        <v>12000</v>
      </c>
      <c r="H126" s="11">
        <f t="shared" si="17"/>
        <v>12000</v>
      </c>
      <c r="I126" s="13">
        <v>0</v>
      </c>
      <c r="J126" s="13">
        <v>0</v>
      </c>
      <c r="K126" s="13"/>
      <c r="L126" s="88" t="s">
        <v>228</v>
      </c>
    </row>
    <row r="127" spans="1:12" s="6" customFormat="1" ht="21" customHeight="1">
      <c r="A127" s="178" t="s">
        <v>54</v>
      </c>
      <c r="B127" s="145" t="s">
        <v>232</v>
      </c>
      <c r="C127" s="146"/>
      <c r="D127" s="147"/>
      <c r="E127" s="148">
        <f>+F127+G127+I127+J127</f>
        <v>780</v>
      </c>
      <c r="F127" s="149">
        <v>0</v>
      </c>
      <c r="G127" s="153">
        <v>780</v>
      </c>
      <c r="H127" s="151">
        <f t="shared" si="17"/>
        <v>780</v>
      </c>
      <c r="I127" s="149">
        <v>0</v>
      </c>
      <c r="J127" s="149">
        <v>0</v>
      </c>
      <c r="K127" s="149"/>
      <c r="L127" s="179"/>
    </row>
    <row r="128" spans="1:12" s="6" customFormat="1" ht="19.5" customHeight="1">
      <c r="A128" s="12" t="s">
        <v>54</v>
      </c>
      <c r="B128" s="124" t="s">
        <v>5</v>
      </c>
      <c r="C128" s="125"/>
      <c r="D128" s="68"/>
      <c r="E128" s="8">
        <f t="shared" si="16"/>
        <v>1548</v>
      </c>
      <c r="F128" s="13">
        <v>748</v>
      </c>
      <c r="G128" s="10">
        <v>800</v>
      </c>
      <c r="H128" s="11">
        <f t="shared" si="17"/>
        <v>800</v>
      </c>
      <c r="I128" s="13">
        <v>0</v>
      </c>
      <c r="J128" s="13">
        <v>0</v>
      </c>
      <c r="K128" s="13"/>
      <c r="L128" s="63"/>
    </row>
    <row r="129" spans="1:12" s="6" customFormat="1" ht="19.5" customHeight="1">
      <c r="A129" s="12" t="s">
        <v>54</v>
      </c>
      <c r="B129" s="124" t="s">
        <v>60</v>
      </c>
      <c r="C129" s="125"/>
      <c r="D129" s="68"/>
      <c r="E129" s="8">
        <f t="shared" si="16"/>
        <v>2200</v>
      </c>
      <c r="F129" s="13">
        <v>0</v>
      </c>
      <c r="G129" s="10">
        <v>2200</v>
      </c>
      <c r="H129" s="11">
        <f t="shared" si="17"/>
        <v>2200</v>
      </c>
      <c r="I129" s="13">
        <v>0</v>
      </c>
      <c r="J129" s="13">
        <v>0</v>
      </c>
      <c r="K129" s="13"/>
      <c r="L129" s="63"/>
    </row>
    <row r="130" spans="1:12" s="6" customFormat="1" ht="19.5" customHeight="1">
      <c r="A130" s="12" t="s">
        <v>54</v>
      </c>
      <c r="B130" s="124" t="s">
        <v>59</v>
      </c>
      <c r="C130" s="125"/>
      <c r="D130" s="68"/>
      <c r="E130" s="8">
        <f t="shared" si="16"/>
        <v>1250</v>
      </c>
      <c r="F130" s="13">
        <v>0</v>
      </c>
      <c r="G130" s="10">
        <v>1250</v>
      </c>
      <c r="H130" s="11">
        <f t="shared" si="17"/>
        <v>1250</v>
      </c>
      <c r="I130" s="13">
        <v>0</v>
      </c>
      <c r="J130" s="13">
        <v>0</v>
      </c>
      <c r="K130" s="13"/>
      <c r="L130" s="63"/>
    </row>
    <row r="131" spans="1:12" s="6" customFormat="1" ht="19.5" customHeight="1">
      <c r="A131" s="166" t="s">
        <v>54</v>
      </c>
      <c r="B131" s="7" t="s">
        <v>236</v>
      </c>
      <c r="C131" s="125"/>
      <c r="D131" s="68"/>
      <c r="E131" s="8">
        <f>+F131+G131+I131+J131</f>
        <v>20000</v>
      </c>
      <c r="F131" s="13">
        <v>0</v>
      </c>
      <c r="G131" s="10">
        <v>20000</v>
      </c>
      <c r="H131" s="11">
        <f t="shared" si="17"/>
        <v>20000</v>
      </c>
      <c r="I131" s="13">
        <v>0</v>
      </c>
      <c r="J131" s="13">
        <v>0</v>
      </c>
      <c r="K131" s="13"/>
      <c r="L131" s="63"/>
    </row>
    <row r="132" spans="1:12" s="6" customFormat="1" ht="19.5" customHeight="1">
      <c r="A132" s="6" t="s">
        <v>53</v>
      </c>
      <c r="B132" s="124" t="s">
        <v>329</v>
      </c>
      <c r="C132" s="125"/>
      <c r="D132" s="68"/>
      <c r="E132" s="8">
        <f>+F132+G132+I132+J132</f>
        <v>600</v>
      </c>
      <c r="F132" s="13">
        <v>0</v>
      </c>
      <c r="G132" s="34">
        <v>600</v>
      </c>
      <c r="H132" s="11">
        <f t="shared" si="17"/>
        <v>600</v>
      </c>
      <c r="I132" s="13">
        <v>0</v>
      </c>
      <c r="J132" s="13">
        <v>0</v>
      </c>
      <c r="K132" s="13"/>
      <c r="L132" s="63"/>
    </row>
    <row r="133" spans="1:12" s="6" customFormat="1" ht="19.5" customHeight="1">
      <c r="A133" s="166"/>
      <c r="B133" s="43" t="s">
        <v>11</v>
      </c>
      <c r="C133" s="125"/>
      <c r="D133" s="68"/>
      <c r="E133" s="8"/>
      <c r="F133" s="13"/>
      <c r="G133" s="10"/>
      <c r="H133" s="11"/>
      <c r="I133" s="13"/>
      <c r="J133" s="13"/>
      <c r="K133" s="13"/>
      <c r="L133" s="63"/>
    </row>
    <row r="134" spans="2:12" s="12" customFormat="1" ht="19.5" customHeight="1">
      <c r="B134" s="7" t="s">
        <v>238</v>
      </c>
      <c r="C134" s="58"/>
      <c r="D134" s="60"/>
      <c r="E134" s="13">
        <f>+F134+G134+I134+J134</f>
        <v>4500</v>
      </c>
      <c r="F134" s="13">
        <v>0</v>
      </c>
      <c r="G134" s="16">
        <v>4500</v>
      </c>
      <c r="H134" s="11">
        <f t="shared" si="17"/>
        <v>4500</v>
      </c>
      <c r="I134" s="13">
        <v>0</v>
      </c>
      <c r="J134" s="13">
        <v>0</v>
      </c>
      <c r="K134" s="13"/>
      <c r="L134" s="63"/>
    </row>
    <row r="135" spans="2:12" s="12" customFormat="1" ht="19.5" customHeight="1">
      <c r="B135" s="7" t="s">
        <v>325</v>
      </c>
      <c r="C135" s="58"/>
      <c r="D135" s="60"/>
      <c r="E135" s="13">
        <f>+F135+G135+I135+J135</f>
        <v>2000</v>
      </c>
      <c r="F135" s="13">
        <v>0</v>
      </c>
      <c r="G135" s="16">
        <v>2000</v>
      </c>
      <c r="H135" s="11">
        <v>1000</v>
      </c>
      <c r="I135" s="13">
        <v>0</v>
      </c>
      <c r="J135" s="13">
        <v>0</v>
      </c>
      <c r="K135" s="13"/>
      <c r="L135" s="113" t="s">
        <v>326</v>
      </c>
    </row>
    <row r="136" spans="2:12" s="12" customFormat="1" ht="19.5" customHeight="1">
      <c r="B136" s="43" t="s">
        <v>14</v>
      </c>
      <c r="C136" s="58"/>
      <c r="D136" s="60"/>
      <c r="E136" s="13"/>
      <c r="F136" s="13"/>
      <c r="G136" s="16"/>
      <c r="H136" s="17"/>
      <c r="I136" s="13"/>
      <c r="J136" s="13"/>
      <c r="K136" s="13"/>
      <c r="L136" s="158"/>
    </row>
    <row r="137" spans="1:12" s="12" customFormat="1" ht="19.5" customHeight="1">
      <c r="A137" s="12" t="s">
        <v>54</v>
      </c>
      <c r="B137" s="46" t="s">
        <v>108</v>
      </c>
      <c r="C137" s="58"/>
      <c r="D137" s="60"/>
      <c r="E137" s="13">
        <f>+F137+G137+I137+J137</f>
        <v>11500</v>
      </c>
      <c r="F137" s="13">
        <v>0</v>
      </c>
      <c r="G137" s="16">
        <v>11500</v>
      </c>
      <c r="H137" s="11">
        <f t="shared" si="17"/>
        <v>11500</v>
      </c>
      <c r="I137" s="13">
        <v>0</v>
      </c>
      <c r="J137" s="13">
        <v>0</v>
      </c>
      <c r="K137" s="13"/>
      <c r="L137" s="158" t="s">
        <v>109</v>
      </c>
    </row>
    <row r="138" spans="2:12" s="12" customFormat="1" ht="19.5" customHeight="1">
      <c r="B138" s="43" t="s">
        <v>16</v>
      </c>
      <c r="C138" s="58"/>
      <c r="D138" s="60"/>
      <c r="E138" s="13"/>
      <c r="F138" s="13"/>
      <c r="G138" s="16"/>
      <c r="H138" s="17"/>
      <c r="I138" s="13"/>
      <c r="J138" s="13"/>
      <c r="K138" s="13"/>
      <c r="L138" s="63"/>
    </row>
    <row r="139" spans="1:12" s="12" customFormat="1" ht="19.5" customHeight="1">
      <c r="A139" s="12" t="s">
        <v>54</v>
      </c>
      <c r="B139" s="46" t="s">
        <v>234</v>
      </c>
      <c r="C139" s="58"/>
      <c r="D139" s="60"/>
      <c r="E139" s="13">
        <f>+F139+G139+I139+J139</f>
        <v>5000</v>
      </c>
      <c r="F139" s="13">
        <v>0</v>
      </c>
      <c r="G139" s="16">
        <v>5000</v>
      </c>
      <c r="H139" s="11">
        <f t="shared" si="17"/>
        <v>5000</v>
      </c>
      <c r="I139" s="13">
        <v>0</v>
      </c>
      <c r="J139" s="13">
        <v>0</v>
      </c>
      <c r="K139" s="13"/>
      <c r="L139" s="63"/>
    </row>
    <row r="140" spans="2:12" s="12" customFormat="1" ht="19.5" customHeight="1">
      <c r="B140" s="48" t="s">
        <v>79</v>
      </c>
      <c r="C140" s="134"/>
      <c r="D140" s="72"/>
      <c r="E140" s="13"/>
      <c r="F140" s="13"/>
      <c r="G140" s="16"/>
      <c r="H140" s="17"/>
      <c r="I140" s="13"/>
      <c r="J140" s="13"/>
      <c r="K140" s="13"/>
      <c r="L140" s="63"/>
    </row>
    <row r="141" spans="1:12" s="12" customFormat="1" ht="19.5" customHeight="1">
      <c r="A141" s="12" t="s">
        <v>54</v>
      </c>
      <c r="B141" s="7" t="s">
        <v>229</v>
      </c>
      <c r="C141" s="134"/>
      <c r="D141" s="72"/>
      <c r="E141" s="13">
        <f>+F141+G141+I141+J141</f>
        <v>7500</v>
      </c>
      <c r="F141" s="13">
        <v>0</v>
      </c>
      <c r="G141" s="16">
        <v>7500</v>
      </c>
      <c r="H141" s="11">
        <f>+G141</f>
        <v>7500</v>
      </c>
      <c r="I141" s="13">
        <v>0</v>
      </c>
      <c r="J141" s="13">
        <v>0</v>
      </c>
      <c r="K141" s="13"/>
      <c r="L141" s="63"/>
    </row>
    <row r="142" spans="1:12" s="12" customFormat="1" ht="19.5" customHeight="1">
      <c r="A142" s="12" t="s">
        <v>54</v>
      </c>
      <c r="B142" s="124" t="s">
        <v>321</v>
      </c>
      <c r="C142" s="134"/>
      <c r="D142" s="72"/>
      <c r="E142" s="13">
        <f>+F142+G142+I142+J142</f>
        <v>4000</v>
      </c>
      <c r="F142" s="13">
        <v>0</v>
      </c>
      <c r="G142" s="16">
        <v>4000</v>
      </c>
      <c r="H142" s="11">
        <f>+G142</f>
        <v>4000</v>
      </c>
      <c r="I142" s="13">
        <v>0</v>
      </c>
      <c r="J142" s="13">
        <v>0</v>
      </c>
      <c r="K142" s="13"/>
      <c r="L142" s="63"/>
    </row>
    <row r="143" spans="2:12" s="12" customFormat="1" ht="19.5" customHeight="1">
      <c r="B143" s="43" t="s">
        <v>191</v>
      </c>
      <c r="C143" s="58"/>
      <c r="D143" s="60"/>
      <c r="E143" s="13"/>
      <c r="F143" s="13"/>
      <c r="G143" s="16"/>
      <c r="H143" s="11"/>
      <c r="I143" s="13"/>
      <c r="J143" s="13"/>
      <c r="K143" s="13"/>
      <c r="L143" s="63"/>
    </row>
    <row r="144" spans="1:12" s="12" customFormat="1" ht="19.5" customHeight="1">
      <c r="A144" s="166" t="s">
        <v>54</v>
      </c>
      <c r="B144" s="7" t="s">
        <v>233</v>
      </c>
      <c r="C144" s="58"/>
      <c r="D144" s="60"/>
      <c r="E144" s="13">
        <f>+F144+G144+I144+J144</f>
        <v>16000</v>
      </c>
      <c r="F144" s="13">
        <v>0</v>
      </c>
      <c r="G144" s="16">
        <v>16000</v>
      </c>
      <c r="H144" s="17">
        <f>+G144</f>
        <v>16000</v>
      </c>
      <c r="I144" s="13">
        <v>0</v>
      </c>
      <c r="J144" s="13">
        <v>0</v>
      </c>
      <c r="K144" s="13"/>
      <c r="L144" s="113" t="s">
        <v>301</v>
      </c>
    </row>
    <row r="145" spans="2:12" s="12" customFormat="1" ht="19.5" customHeight="1">
      <c r="B145" s="48" t="s">
        <v>78</v>
      </c>
      <c r="C145" s="134"/>
      <c r="D145" s="72"/>
      <c r="E145" s="13"/>
      <c r="F145" s="13"/>
      <c r="G145" s="16"/>
      <c r="H145" s="17"/>
      <c r="I145" s="13"/>
      <c r="J145" s="13"/>
      <c r="K145" s="13"/>
      <c r="L145" s="63"/>
    </row>
    <row r="146" spans="1:12" s="12" customFormat="1" ht="19.5" customHeight="1">
      <c r="A146" s="12" t="s">
        <v>54</v>
      </c>
      <c r="B146" s="7" t="s">
        <v>115</v>
      </c>
      <c r="C146" s="58"/>
      <c r="D146" s="60"/>
      <c r="E146" s="13">
        <f>+F146+G146+I146+J146</f>
        <v>3000</v>
      </c>
      <c r="F146" s="13">
        <v>0</v>
      </c>
      <c r="G146" s="16">
        <v>3000</v>
      </c>
      <c r="H146" s="17">
        <f>+G146</f>
        <v>3000</v>
      </c>
      <c r="I146" s="13">
        <v>0</v>
      </c>
      <c r="J146" s="13">
        <v>0</v>
      </c>
      <c r="K146" s="13"/>
      <c r="L146" s="63"/>
    </row>
    <row r="147" spans="1:12" s="12" customFormat="1" ht="19.5" customHeight="1">
      <c r="A147" s="12" t="s">
        <v>54</v>
      </c>
      <c r="B147" s="7" t="s">
        <v>327</v>
      </c>
      <c r="C147" s="58"/>
      <c r="D147" s="60"/>
      <c r="E147" s="13">
        <f>+F147+G147+I147+J147</f>
        <v>250</v>
      </c>
      <c r="F147" s="13">
        <v>0</v>
      </c>
      <c r="G147" s="16">
        <v>250</v>
      </c>
      <c r="H147" s="17">
        <f>+G147</f>
        <v>250</v>
      </c>
      <c r="I147" s="13">
        <v>0</v>
      </c>
      <c r="J147" s="13">
        <v>0</v>
      </c>
      <c r="K147" s="13"/>
      <c r="L147" s="158" t="s">
        <v>328</v>
      </c>
    </row>
    <row r="148" spans="2:12" s="12" customFormat="1" ht="19.5" customHeight="1">
      <c r="B148" s="43" t="s">
        <v>29</v>
      </c>
      <c r="C148" s="57"/>
      <c r="D148" s="59"/>
      <c r="E148" s="13"/>
      <c r="F148" s="13"/>
      <c r="G148" s="16"/>
      <c r="H148" s="17"/>
      <c r="I148" s="13"/>
      <c r="J148" s="13"/>
      <c r="K148" s="13"/>
      <c r="L148" s="63"/>
    </row>
    <row r="149" spans="1:12" s="12" customFormat="1" ht="19.5" customHeight="1">
      <c r="A149" s="166" t="s">
        <v>54</v>
      </c>
      <c r="B149" s="7" t="s">
        <v>61</v>
      </c>
      <c r="C149" s="58"/>
      <c r="D149" s="60"/>
      <c r="E149" s="8">
        <f aca="true" t="shared" si="18" ref="E149:E156">+F149+G149+I149+J149</f>
        <v>130828</v>
      </c>
      <c r="F149" s="13">
        <f>40000-5172</f>
        <v>34828</v>
      </c>
      <c r="G149" s="10">
        <f>30000+4972+1028</f>
        <v>36000</v>
      </c>
      <c r="H149" s="19">
        <f>+G149</f>
        <v>36000</v>
      </c>
      <c r="I149" s="13">
        <v>30000</v>
      </c>
      <c r="J149" s="13">
        <v>30000</v>
      </c>
      <c r="K149" s="13"/>
      <c r="L149" s="96" t="s">
        <v>295</v>
      </c>
    </row>
    <row r="150" spans="1:12" s="12" customFormat="1" ht="19.5" customHeight="1">
      <c r="A150" s="12" t="s">
        <v>54</v>
      </c>
      <c r="B150" s="7" t="s">
        <v>72</v>
      </c>
      <c r="C150" s="58"/>
      <c r="D150" s="60"/>
      <c r="E150" s="8">
        <f t="shared" si="18"/>
        <v>74700</v>
      </c>
      <c r="F150" s="13">
        <v>7400</v>
      </c>
      <c r="G150" s="16">
        <f>20000+7300</f>
        <v>27300</v>
      </c>
      <c r="H150" s="19">
        <f>+G150</f>
        <v>27300</v>
      </c>
      <c r="I150" s="13">
        <v>20000</v>
      </c>
      <c r="J150" s="13">
        <v>20000</v>
      </c>
      <c r="K150" s="13"/>
      <c r="L150" s="96" t="s">
        <v>116</v>
      </c>
    </row>
    <row r="151" spans="1:12" s="12" customFormat="1" ht="19.5" customHeight="1">
      <c r="A151" s="12" t="s">
        <v>54</v>
      </c>
      <c r="B151" s="7" t="s">
        <v>323</v>
      </c>
      <c r="C151" s="58"/>
      <c r="D151" s="60"/>
      <c r="E151" s="8">
        <f t="shared" si="18"/>
        <v>6469</v>
      </c>
      <c r="F151" s="13">
        <v>469</v>
      </c>
      <c r="G151" s="10">
        <v>2000</v>
      </c>
      <c r="H151" s="19">
        <f>+G151</f>
        <v>2000</v>
      </c>
      <c r="I151" s="13">
        <f aca="true" t="shared" si="19" ref="I151:I156">+G151</f>
        <v>2000</v>
      </c>
      <c r="J151" s="13">
        <f aca="true" t="shared" si="20" ref="J151:J156">+G151</f>
        <v>2000</v>
      </c>
      <c r="K151" s="13"/>
      <c r="L151" s="63"/>
    </row>
    <row r="152" spans="1:12" s="12" customFormat="1" ht="19.5" customHeight="1">
      <c r="A152" s="12" t="s">
        <v>54</v>
      </c>
      <c r="B152" s="7" t="s">
        <v>30</v>
      </c>
      <c r="C152" s="58"/>
      <c r="D152" s="60"/>
      <c r="E152" s="8">
        <f t="shared" si="18"/>
        <v>9528</v>
      </c>
      <c r="F152" s="13">
        <v>528</v>
      </c>
      <c r="G152" s="10">
        <v>3000</v>
      </c>
      <c r="H152" s="18">
        <v>0</v>
      </c>
      <c r="I152" s="13">
        <f t="shared" si="19"/>
        <v>3000</v>
      </c>
      <c r="J152" s="13">
        <f t="shared" si="20"/>
        <v>3000</v>
      </c>
      <c r="K152" s="13"/>
      <c r="L152" s="64" t="s">
        <v>256</v>
      </c>
    </row>
    <row r="153" spans="1:12" s="12" customFormat="1" ht="19.5" customHeight="1">
      <c r="A153" s="12" t="s">
        <v>54</v>
      </c>
      <c r="B153" s="7" t="s">
        <v>62</v>
      </c>
      <c r="C153" s="58"/>
      <c r="D153" s="60"/>
      <c r="E153" s="8">
        <f t="shared" si="18"/>
        <v>17800</v>
      </c>
      <c r="F153" s="13">
        <v>2350</v>
      </c>
      <c r="G153" s="10">
        <v>5150</v>
      </c>
      <c r="H153" s="19">
        <f>+G153</f>
        <v>5150</v>
      </c>
      <c r="I153" s="13">
        <f t="shared" si="19"/>
        <v>5150</v>
      </c>
      <c r="J153" s="13">
        <f t="shared" si="20"/>
        <v>5150</v>
      </c>
      <c r="K153" s="13"/>
      <c r="L153" s="96" t="s">
        <v>117</v>
      </c>
    </row>
    <row r="154" spans="1:12" s="12" customFormat="1" ht="19.5" customHeight="1">
      <c r="A154" s="12" t="s">
        <v>54</v>
      </c>
      <c r="B154" s="7" t="s">
        <v>31</v>
      </c>
      <c r="C154" s="58"/>
      <c r="D154" s="60"/>
      <c r="E154" s="8">
        <f t="shared" si="18"/>
        <v>38037</v>
      </c>
      <c r="F154" s="13">
        <v>8037</v>
      </c>
      <c r="G154" s="16">
        <v>10000</v>
      </c>
      <c r="H154" s="19">
        <f>+G154</f>
        <v>10000</v>
      </c>
      <c r="I154" s="13">
        <f t="shared" si="19"/>
        <v>10000</v>
      </c>
      <c r="J154" s="13">
        <f t="shared" si="20"/>
        <v>10000</v>
      </c>
      <c r="K154" s="13"/>
      <c r="L154" s="63"/>
    </row>
    <row r="155" spans="1:12" s="6" customFormat="1" ht="19.5" customHeight="1">
      <c r="A155" s="12" t="s">
        <v>54</v>
      </c>
      <c r="B155" s="44" t="s">
        <v>74</v>
      </c>
      <c r="C155" s="121"/>
      <c r="D155" s="60"/>
      <c r="E155" s="8">
        <f t="shared" si="18"/>
        <v>10159</v>
      </c>
      <c r="F155" s="13">
        <v>1159</v>
      </c>
      <c r="G155" s="10">
        <v>3000</v>
      </c>
      <c r="H155" s="19">
        <f>+G155</f>
        <v>3000</v>
      </c>
      <c r="I155" s="13">
        <f t="shared" si="19"/>
        <v>3000</v>
      </c>
      <c r="J155" s="13">
        <f t="shared" si="20"/>
        <v>3000</v>
      </c>
      <c r="K155" s="13"/>
      <c r="L155" s="63"/>
    </row>
    <row r="156" spans="1:12" s="6" customFormat="1" ht="19.5" customHeight="1">
      <c r="A156" s="12" t="s">
        <v>54</v>
      </c>
      <c r="B156" s="44" t="s">
        <v>33</v>
      </c>
      <c r="C156" s="121"/>
      <c r="D156" s="60"/>
      <c r="E156" s="8">
        <f t="shared" si="18"/>
        <v>1485</v>
      </c>
      <c r="F156" s="13">
        <v>285</v>
      </c>
      <c r="G156" s="10">
        <v>400</v>
      </c>
      <c r="H156" s="19">
        <f>+G156</f>
        <v>400</v>
      </c>
      <c r="I156" s="13">
        <f t="shared" si="19"/>
        <v>400</v>
      </c>
      <c r="J156" s="13">
        <f t="shared" si="20"/>
        <v>400</v>
      </c>
      <c r="K156" s="13"/>
      <c r="L156" s="63"/>
    </row>
    <row r="157" spans="2:12" s="23" customFormat="1" ht="19.5" customHeight="1">
      <c r="B157" s="140" t="s">
        <v>66</v>
      </c>
      <c r="C157" s="77"/>
      <c r="D157" s="78"/>
      <c r="E157" s="51">
        <f aca="true" t="shared" si="21" ref="E157:J157">SUM(E102:E156)</f>
        <v>803983</v>
      </c>
      <c r="F157" s="51">
        <f t="shared" si="21"/>
        <v>94207</v>
      </c>
      <c r="G157" s="51">
        <f t="shared" si="21"/>
        <v>449205</v>
      </c>
      <c r="H157" s="53">
        <f t="shared" si="21"/>
        <v>422189</v>
      </c>
      <c r="I157" s="51">
        <f t="shared" si="21"/>
        <v>126680</v>
      </c>
      <c r="J157" s="51">
        <f t="shared" si="21"/>
        <v>133891</v>
      </c>
      <c r="K157" s="51"/>
      <c r="L157" s="95"/>
    </row>
    <row r="158" spans="2:12" s="87" customFormat="1" ht="21" customHeight="1">
      <c r="B158" s="141" t="s">
        <v>36</v>
      </c>
      <c r="C158" s="142"/>
      <c r="D158" s="86"/>
      <c r="E158" s="51">
        <f aca="true" t="shared" si="22" ref="E158:J158">+E85+E93+E99+E157</f>
        <v>7335464</v>
      </c>
      <c r="F158" s="51">
        <f t="shared" si="22"/>
        <v>1837760</v>
      </c>
      <c r="G158" s="51">
        <f t="shared" si="22"/>
        <v>3344476</v>
      </c>
      <c r="H158" s="53">
        <f t="shared" si="22"/>
        <v>1070406.0808</v>
      </c>
      <c r="I158" s="51">
        <f t="shared" si="22"/>
        <v>395846</v>
      </c>
      <c r="J158" s="51">
        <f t="shared" si="22"/>
        <v>317382</v>
      </c>
      <c r="K158" s="51"/>
      <c r="L158" s="97"/>
    </row>
    <row r="159" spans="2:12" s="87" customFormat="1" ht="27.75" customHeight="1">
      <c r="B159" s="171"/>
      <c r="C159" s="172"/>
      <c r="D159" s="33"/>
      <c r="E159" s="173"/>
      <c r="F159" s="173"/>
      <c r="G159" s="173"/>
      <c r="H159" s="174"/>
      <c r="I159" s="173"/>
      <c r="J159" s="173"/>
      <c r="K159" s="173"/>
      <c r="L159" s="175"/>
    </row>
    <row r="160" spans="1:12" s="27" customFormat="1" ht="27.75" customHeight="1" hidden="1">
      <c r="A160" s="110"/>
      <c r="B160" s="143" t="s">
        <v>272</v>
      </c>
      <c r="C160" s="105"/>
      <c r="D160" s="106"/>
      <c r="E160" s="107"/>
      <c r="F160" s="107"/>
      <c r="G160" s="108"/>
      <c r="H160" s="109"/>
      <c r="I160" s="107"/>
      <c r="J160" s="107"/>
      <c r="K160" s="107"/>
      <c r="L160" s="144"/>
    </row>
    <row r="161" spans="2:12" s="27" customFormat="1" ht="28.5" customHeight="1" hidden="1" outlineLevel="1">
      <c r="B161" s="48" t="s">
        <v>3</v>
      </c>
      <c r="C161" s="75"/>
      <c r="D161" s="76"/>
      <c r="E161" s="13"/>
      <c r="F161" s="13"/>
      <c r="G161" s="16"/>
      <c r="H161" s="17"/>
      <c r="I161" s="13"/>
      <c r="J161" s="13"/>
      <c r="K161" s="13"/>
      <c r="L161" s="94"/>
    </row>
    <row r="162" spans="2:12" s="12" customFormat="1" ht="18" customHeight="1" hidden="1" outlineLevel="1">
      <c r="B162" s="47" t="s">
        <v>224</v>
      </c>
      <c r="C162" s="58"/>
      <c r="D162" s="60"/>
      <c r="E162" s="13">
        <f aca="true" t="shared" si="23" ref="E162:E190">+F162+G162+I162+J162</f>
        <v>5000</v>
      </c>
      <c r="F162" s="13"/>
      <c r="G162" s="16">
        <v>5000</v>
      </c>
      <c r="H162" s="17"/>
      <c r="I162" s="13"/>
      <c r="J162" s="13"/>
      <c r="K162" s="13"/>
      <c r="L162" s="63"/>
    </row>
    <row r="163" spans="2:12" s="12" customFormat="1" ht="18" customHeight="1" hidden="1" outlineLevel="1">
      <c r="B163" s="47" t="s">
        <v>192</v>
      </c>
      <c r="C163" s="58"/>
      <c r="D163" s="60"/>
      <c r="E163" s="13">
        <f>+F163+G163+I163+J163</f>
        <v>4250</v>
      </c>
      <c r="F163" s="13"/>
      <c r="G163" s="16">
        <v>4250</v>
      </c>
      <c r="H163" s="17"/>
      <c r="I163" s="13"/>
      <c r="J163" s="13"/>
      <c r="K163" s="13"/>
      <c r="L163" s="63"/>
    </row>
    <row r="164" spans="2:12" s="12" customFormat="1" ht="18" customHeight="1" hidden="1" outlineLevel="1">
      <c r="B164" s="47" t="s">
        <v>193</v>
      </c>
      <c r="C164" s="58"/>
      <c r="D164" s="60"/>
      <c r="E164" s="13">
        <f t="shared" si="23"/>
        <v>4500</v>
      </c>
      <c r="F164" s="13"/>
      <c r="G164" s="16">
        <v>4500</v>
      </c>
      <c r="H164" s="17"/>
      <c r="I164" s="13"/>
      <c r="J164" s="13"/>
      <c r="K164" s="13"/>
      <c r="L164" s="63"/>
    </row>
    <row r="165" spans="2:12" s="12" customFormat="1" ht="18" customHeight="1" hidden="1" outlineLevel="1">
      <c r="B165" s="47" t="s">
        <v>194</v>
      </c>
      <c r="C165" s="58"/>
      <c r="D165" s="60"/>
      <c r="E165" s="13">
        <f t="shared" si="23"/>
        <v>26000</v>
      </c>
      <c r="F165" s="13"/>
      <c r="G165" s="16">
        <v>26000</v>
      </c>
      <c r="H165" s="17"/>
      <c r="I165" s="13"/>
      <c r="J165" s="13"/>
      <c r="K165" s="13"/>
      <c r="L165" s="63"/>
    </row>
    <row r="166" spans="2:12" s="12" customFormat="1" ht="18" customHeight="1" hidden="1" outlineLevel="1">
      <c r="B166" s="176" t="s">
        <v>195</v>
      </c>
      <c r="C166" s="168"/>
      <c r="D166" s="169"/>
      <c r="E166" s="107">
        <f t="shared" si="23"/>
        <v>46000</v>
      </c>
      <c r="F166" s="107"/>
      <c r="G166" s="108">
        <v>46000</v>
      </c>
      <c r="H166" s="109"/>
      <c r="I166" s="107"/>
      <c r="J166" s="107"/>
      <c r="K166" s="107"/>
      <c r="L166" s="63"/>
    </row>
    <row r="167" spans="2:12" s="12" customFormat="1" ht="18" customHeight="1" hidden="1" outlineLevel="1">
      <c r="B167" s="47" t="s">
        <v>196</v>
      </c>
      <c r="C167" s="58"/>
      <c r="D167" s="60"/>
      <c r="E167" s="13">
        <f t="shared" si="23"/>
        <v>2500</v>
      </c>
      <c r="F167" s="13"/>
      <c r="G167" s="16">
        <v>2500</v>
      </c>
      <c r="H167" s="17"/>
      <c r="I167" s="13"/>
      <c r="J167" s="13"/>
      <c r="K167" s="13"/>
      <c r="L167" s="63"/>
    </row>
    <row r="168" spans="2:12" s="12" customFormat="1" ht="18" customHeight="1" hidden="1" outlineLevel="1">
      <c r="B168" s="47" t="s">
        <v>197</v>
      </c>
      <c r="C168" s="58"/>
      <c r="D168" s="60"/>
      <c r="E168" s="13">
        <f t="shared" si="23"/>
        <v>20000</v>
      </c>
      <c r="F168" s="13"/>
      <c r="G168" s="16">
        <v>20000</v>
      </c>
      <c r="H168" s="17"/>
      <c r="I168" s="13"/>
      <c r="J168" s="13"/>
      <c r="K168" s="13"/>
      <c r="L168" s="63"/>
    </row>
    <row r="169" spans="2:12" s="12" customFormat="1" ht="18" customHeight="1" hidden="1" outlineLevel="1">
      <c r="B169" s="47" t="s">
        <v>198</v>
      </c>
      <c r="C169" s="58"/>
      <c r="D169" s="60"/>
      <c r="E169" s="13">
        <f t="shared" si="23"/>
        <v>100000</v>
      </c>
      <c r="F169" s="13"/>
      <c r="G169" s="16">
        <v>100000</v>
      </c>
      <c r="H169" s="17"/>
      <c r="I169" s="13"/>
      <c r="J169" s="13"/>
      <c r="K169" s="13"/>
      <c r="L169" s="63"/>
    </row>
    <row r="170" spans="2:12" s="12" customFormat="1" ht="18" customHeight="1" hidden="1" outlineLevel="1">
      <c r="B170" s="47" t="s">
        <v>201</v>
      </c>
      <c r="C170" s="58"/>
      <c r="D170" s="60"/>
      <c r="E170" s="13">
        <f t="shared" si="23"/>
        <v>27857</v>
      </c>
      <c r="F170" s="13"/>
      <c r="G170" s="16">
        <v>27857</v>
      </c>
      <c r="H170" s="19"/>
      <c r="I170" s="13"/>
      <c r="J170" s="13"/>
      <c r="K170" s="13"/>
      <c r="L170" s="63"/>
    </row>
    <row r="171" spans="1:12" s="6" customFormat="1" ht="19.5" customHeight="1" hidden="1" outlineLevel="1">
      <c r="A171" s="159"/>
      <c r="B171" s="160" t="s">
        <v>48</v>
      </c>
      <c r="C171" s="161"/>
      <c r="D171" s="162"/>
      <c r="E171" s="163">
        <f t="shared" si="23"/>
        <v>96187</v>
      </c>
      <c r="F171" s="107"/>
      <c r="G171" s="164">
        <v>96187</v>
      </c>
      <c r="H171" s="165"/>
      <c r="I171" s="107"/>
      <c r="J171" s="107"/>
      <c r="K171" s="107"/>
      <c r="L171" s="63"/>
    </row>
    <row r="172" spans="2:12" s="12" customFormat="1" ht="27" customHeight="1" hidden="1" outlineLevel="1">
      <c r="B172" s="47" t="s">
        <v>209</v>
      </c>
      <c r="C172" s="58"/>
      <c r="D172" s="60"/>
      <c r="E172" s="13">
        <f>+F172+G172+I172+J172</f>
        <v>15000</v>
      </c>
      <c r="F172" s="13"/>
      <c r="G172" s="16">
        <v>15000</v>
      </c>
      <c r="H172" s="19"/>
      <c r="I172" s="13"/>
      <c r="J172" s="13"/>
      <c r="K172" s="13"/>
      <c r="L172" s="63"/>
    </row>
    <row r="173" spans="2:12" s="12" customFormat="1" ht="18" customHeight="1" hidden="1" outlineLevel="1">
      <c r="B173" s="47" t="s">
        <v>210</v>
      </c>
      <c r="C173" s="58"/>
      <c r="D173" s="60"/>
      <c r="E173" s="13">
        <f>+F173+G173+I173+J173</f>
        <v>15000</v>
      </c>
      <c r="F173" s="13"/>
      <c r="G173" s="16">
        <v>15000</v>
      </c>
      <c r="H173" s="19"/>
      <c r="I173" s="13"/>
      <c r="J173" s="13"/>
      <c r="K173" s="13"/>
      <c r="L173" s="63"/>
    </row>
    <row r="174" spans="2:12" s="12" customFormat="1" ht="18" customHeight="1" hidden="1" outlineLevel="1">
      <c r="B174" s="47" t="s">
        <v>46</v>
      </c>
      <c r="C174" s="58"/>
      <c r="D174" s="60"/>
      <c r="E174" s="13">
        <f>+F174+G174+I174+J174</f>
        <v>4375</v>
      </c>
      <c r="F174" s="13"/>
      <c r="G174" s="16">
        <v>4375</v>
      </c>
      <c r="H174" s="19"/>
      <c r="I174" s="13"/>
      <c r="J174" s="13"/>
      <c r="K174" s="13"/>
      <c r="L174" s="63"/>
    </row>
    <row r="175" spans="2:12" s="12" customFormat="1" ht="18" customHeight="1" hidden="1" outlineLevel="1">
      <c r="B175" s="47" t="s">
        <v>58</v>
      </c>
      <c r="C175" s="58"/>
      <c r="D175" s="60"/>
      <c r="E175" s="13">
        <f>+F175+G175+I175+J175</f>
        <v>1200</v>
      </c>
      <c r="F175" s="13"/>
      <c r="G175" s="16">
        <v>1200</v>
      </c>
      <c r="H175" s="19"/>
      <c r="I175" s="13"/>
      <c r="J175" s="13"/>
      <c r="K175" s="13"/>
      <c r="L175" s="63"/>
    </row>
    <row r="176" spans="2:12" s="12" customFormat="1" ht="18" customHeight="1" hidden="1" outlineLevel="1">
      <c r="B176" s="47" t="s">
        <v>211</v>
      </c>
      <c r="C176" s="58"/>
      <c r="D176" s="60"/>
      <c r="E176" s="13">
        <f>+F176+G176+I176+J176</f>
        <v>2300</v>
      </c>
      <c r="F176" s="13"/>
      <c r="G176" s="16">
        <v>2300</v>
      </c>
      <c r="H176" s="19"/>
      <c r="I176" s="13"/>
      <c r="J176" s="13"/>
      <c r="K176" s="13"/>
      <c r="L176" s="63"/>
    </row>
    <row r="177" spans="2:12" s="12" customFormat="1" ht="18" customHeight="1" hidden="1" outlineLevel="1">
      <c r="B177" s="47" t="s">
        <v>212</v>
      </c>
      <c r="C177" s="58"/>
      <c r="D177" s="60"/>
      <c r="E177" s="13">
        <f t="shared" si="23"/>
        <v>20000</v>
      </c>
      <c r="F177" s="13"/>
      <c r="G177" s="16">
        <v>20000</v>
      </c>
      <c r="H177" s="19"/>
      <c r="I177" s="13"/>
      <c r="J177" s="13"/>
      <c r="K177" s="13"/>
      <c r="L177" s="63"/>
    </row>
    <row r="178" spans="2:12" s="27" customFormat="1" ht="18" customHeight="1" hidden="1" outlineLevel="1">
      <c r="B178" s="43" t="s">
        <v>208</v>
      </c>
      <c r="C178" s="79"/>
      <c r="D178" s="80"/>
      <c r="E178" s="13"/>
      <c r="F178" s="13"/>
      <c r="G178" s="16"/>
      <c r="H178" s="19"/>
      <c r="I178" s="13"/>
      <c r="J178" s="13"/>
      <c r="K178" s="13"/>
      <c r="L178" s="94"/>
    </row>
    <row r="179" spans="2:12" s="12" customFormat="1" ht="18" customHeight="1" hidden="1" outlineLevel="1">
      <c r="B179" s="176" t="s">
        <v>190</v>
      </c>
      <c r="C179" s="168"/>
      <c r="D179" s="169"/>
      <c r="E179" s="107">
        <f t="shared" si="23"/>
        <v>4500</v>
      </c>
      <c r="F179" s="107"/>
      <c r="G179" s="108">
        <v>4500</v>
      </c>
      <c r="H179" s="177"/>
      <c r="I179" s="107"/>
      <c r="J179" s="107"/>
      <c r="K179" s="107"/>
      <c r="L179" s="63"/>
    </row>
    <row r="180" spans="2:12" s="27" customFormat="1" ht="18" customHeight="1" hidden="1" outlineLevel="1">
      <c r="B180" s="43" t="s">
        <v>14</v>
      </c>
      <c r="C180" s="57"/>
      <c r="D180" s="59"/>
      <c r="E180" s="13"/>
      <c r="F180" s="13"/>
      <c r="G180" s="16"/>
      <c r="H180" s="19"/>
      <c r="I180" s="13"/>
      <c r="J180" s="13"/>
      <c r="K180" s="13"/>
      <c r="L180" s="94"/>
    </row>
    <row r="181" spans="2:12" s="12" customFormat="1" ht="18" customHeight="1" hidden="1" outlineLevel="1">
      <c r="B181" s="47" t="s">
        <v>204</v>
      </c>
      <c r="C181" s="58"/>
      <c r="D181" s="60"/>
      <c r="E181" s="13">
        <f t="shared" si="23"/>
        <v>142250</v>
      </c>
      <c r="F181" s="13"/>
      <c r="G181" s="16">
        <v>142250</v>
      </c>
      <c r="H181" s="19"/>
      <c r="I181" s="13"/>
      <c r="J181" s="13"/>
      <c r="K181" s="13"/>
      <c r="L181" s="63"/>
    </row>
    <row r="182" spans="2:12" s="12" customFormat="1" ht="18" customHeight="1" hidden="1" outlineLevel="1">
      <c r="B182" s="47" t="s">
        <v>205</v>
      </c>
      <c r="C182" s="58"/>
      <c r="D182" s="60"/>
      <c r="E182" s="13">
        <f t="shared" si="23"/>
        <v>80000</v>
      </c>
      <c r="F182" s="13"/>
      <c r="G182" s="16">
        <v>80000</v>
      </c>
      <c r="H182" s="19"/>
      <c r="I182" s="13"/>
      <c r="J182" s="13"/>
      <c r="K182" s="13"/>
      <c r="L182" s="63"/>
    </row>
    <row r="183" spans="2:12" s="12" customFormat="1" ht="18" customHeight="1" hidden="1" outlineLevel="1">
      <c r="B183" s="48" t="s">
        <v>79</v>
      </c>
      <c r="C183" s="58"/>
      <c r="D183" s="60"/>
      <c r="E183" s="13"/>
      <c r="F183" s="13"/>
      <c r="G183" s="16"/>
      <c r="H183" s="19"/>
      <c r="I183" s="13"/>
      <c r="J183" s="13"/>
      <c r="K183" s="13"/>
      <c r="L183" s="63"/>
    </row>
    <row r="184" spans="2:12" s="12" customFormat="1" ht="18" customHeight="1" hidden="1" outlineLevel="1">
      <c r="B184" s="47" t="s">
        <v>199</v>
      </c>
      <c r="C184" s="58"/>
      <c r="D184" s="60"/>
      <c r="E184" s="13">
        <f>+F184+G184+I184+J184</f>
        <v>12263</v>
      </c>
      <c r="F184" s="13"/>
      <c r="G184" s="16">
        <v>12263</v>
      </c>
      <c r="H184" s="19"/>
      <c r="I184" s="13"/>
      <c r="J184" s="13"/>
      <c r="K184" s="13"/>
      <c r="L184" s="63"/>
    </row>
    <row r="185" spans="2:12" s="12" customFormat="1" ht="18" customHeight="1" hidden="1" outlineLevel="1">
      <c r="B185" s="47" t="s">
        <v>200</v>
      </c>
      <c r="C185" s="58"/>
      <c r="D185" s="60"/>
      <c r="E185" s="13">
        <f>+F185+G185+I185+J185</f>
        <v>19000</v>
      </c>
      <c r="F185" s="13"/>
      <c r="G185" s="16">
        <v>19000</v>
      </c>
      <c r="H185" s="19"/>
      <c r="I185" s="13"/>
      <c r="J185" s="13"/>
      <c r="K185" s="13"/>
      <c r="L185" s="63"/>
    </row>
    <row r="186" spans="2:12" s="27" customFormat="1" ht="18" customHeight="1" hidden="1" outlineLevel="1">
      <c r="B186" s="48" t="s">
        <v>78</v>
      </c>
      <c r="C186" s="57"/>
      <c r="D186" s="59"/>
      <c r="E186" s="13"/>
      <c r="F186" s="13"/>
      <c r="G186" s="16"/>
      <c r="H186" s="19"/>
      <c r="I186" s="13"/>
      <c r="J186" s="13"/>
      <c r="K186" s="13"/>
      <c r="L186" s="94"/>
    </row>
    <row r="187" spans="2:12" s="12" customFormat="1" ht="18" customHeight="1" hidden="1" outlineLevel="1">
      <c r="B187" s="47" t="s">
        <v>202</v>
      </c>
      <c r="C187" s="58"/>
      <c r="D187" s="60"/>
      <c r="E187" s="13">
        <f t="shared" si="23"/>
        <v>7500</v>
      </c>
      <c r="F187" s="13"/>
      <c r="G187" s="16">
        <v>7500</v>
      </c>
      <c r="H187" s="17"/>
      <c r="I187" s="13"/>
      <c r="J187" s="13"/>
      <c r="K187" s="13"/>
      <c r="L187" s="63"/>
    </row>
    <row r="188" spans="2:12" s="12" customFormat="1" ht="18" customHeight="1" hidden="1" outlineLevel="1">
      <c r="B188" s="47" t="s">
        <v>203</v>
      </c>
      <c r="C188" s="58"/>
      <c r="D188" s="60"/>
      <c r="E188" s="13">
        <f t="shared" si="23"/>
        <v>5000</v>
      </c>
      <c r="F188" s="13"/>
      <c r="G188" s="16">
        <v>5000</v>
      </c>
      <c r="H188" s="17"/>
      <c r="I188" s="13"/>
      <c r="J188" s="13"/>
      <c r="K188" s="13"/>
      <c r="L188" s="63"/>
    </row>
    <row r="189" spans="2:12" s="12" customFormat="1" ht="18" customHeight="1" hidden="1" outlineLevel="1">
      <c r="B189" s="47" t="s">
        <v>206</v>
      </c>
      <c r="C189" s="58"/>
      <c r="D189" s="60"/>
      <c r="E189" s="13">
        <f t="shared" si="23"/>
        <v>400</v>
      </c>
      <c r="F189" s="13"/>
      <c r="G189" s="16">
        <v>400</v>
      </c>
      <c r="H189" s="17"/>
      <c r="I189" s="13"/>
      <c r="J189" s="13"/>
      <c r="K189" s="13"/>
      <c r="L189" s="63"/>
    </row>
    <row r="190" spans="2:12" s="12" customFormat="1" ht="18" customHeight="1" hidden="1" outlineLevel="1">
      <c r="B190" s="47" t="s">
        <v>207</v>
      </c>
      <c r="C190" s="58"/>
      <c r="D190" s="60"/>
      <c r="E190" s="13">
        <f t="shared" si="23"/>
        <v>3000</v>
      </c>
      <c r="F190" s="13"/>
      <c r="G190" s="16">
        <v>3000</v>
      </c>
      <c r="H190" s="17"/>
      <c r="I190" s="13"/>
      <c r="J190" s="13"/>
      <c r="K190" s="13"/>
      <c r="L190" s="63"/>
    </row>
    <row r="191" spans="2:12" s="23" customFormat="1" ht="18.75" customHeight="1" hidden="1" outlineLevel="1">
      <c r="B191" s="139" t="s">
        <v>37</v>
      </c>
      <c r="C191" s="77"/>
      <c r="D191" s="78"/>
      <c r="E191" s="52">
        <f aca="true" t="shared" si="24" ref="E191:K191">SUM(E161:E190)</f>
        <v>664082</v>
      </c>
      <c r="F191" s="52">
        <f t="shared" si="24"/>
        <v>0</v>
      </c>
      <c r="G191" s="51">
        <f t="shared" si="24"/>
        <v>664082</v>
      </c>
      <c r="H191" s="51">
        <f t="shared" si="24"/>
        <v>0</v>
      </c>
      <c r="I191" s="52">
        <f t="shared" si="24"/>
        <v>0</v>
      </c>
      <c r="J191" s="52">
        <f t="shared" si="24"/>
        <v>0</v>
      </c>
      <c r="K191" s="52">
        <f t="shared" si="24"/>
        <v>0</v>
      </c>
      <c r="L191" s="95"/>
    </row>
    <row r="192" spans="2:12" s="27" customFormat="1" ht="26.25" customHeight="1" hidden="1" outlineLevel="1">
      <c r="B192" s="43" t="s">
        <v>282</v>
      </c>
      <c r="C192" s="57"/>
      <c r="D192" s="59"/>
      <c r="E192" s="13"/>
      <c r="F192" s="13"/>
      <c r="G192" s="34"/>
      <c r="H192" s="17"/>
      <c r="I192" s="13"/>
      <c r="J192" s="13"/>
      <c r="K192" s="13"/>
      <c r="L192" s="94"/>
    </row>
    <row r="193" spans="2:12" ht="32.25" customHeight="1" hidden="1" outlineLevel="1">
      <c r="B193" s="47" t="s">
        <v>121</v>
      </c>
      <c r="C193" s="58"/>
      <c r="D193" s="60"/>
      <c r="E193" s="13">
        <f aca="true" t="shared" si="25" ref="E193:E224">+F193+G193+I193+J193</f>
        <v>5000</v>
      </c>
      <c r="F193" s="13"/>
      <c r="G193" s="10">
        <v>5000</v>
      </c>
      <c r="H193" s="11"/>
      <c r="I193" s="13"/>
      <c r="J193" s="13"/>
      <c r="K193" s="13"/>
      <c r="L193" s="63"/>
    </row>
    <row r="194" spans="2:12" ht="18" customHeight="1" hidden="1" outlineLevel="1">
      <c r="B194" s="47" t="s">
        <v>122</v>
      </c>
      <c r="C194" s="58"/>
      <c r="D194" s="60"/>
      <c r="E194" s="13">
        <f t="shared" si="25"/>
        <v>6000</v>
      </c>
      <c r="F194" s="13"/>
      <c r="G194" s="10">
        <v>6000</v>
      </c>
      <c r="H194" s="11"/>
      <c r="I194" s="13"/>
      <c r="J194" s="13"/>
      <c r="K194" s="13"/>
      <c r="L194" s="63"/>
    </row>
    <row r="195" spans="2:12" ht="18" customHeight="1" hidden="1" outlineLevel="1">
      <c r="B195" s="47" t="s">
        <v>123</v>
      </c>
      <c r="C195" s="58"/>
      <c r="D195" s="60"/>
      <c r="E195" s="13">
        <f t="shared" si="25"/>
        <v>6000</v>
      </c>
      <c r="F195" s="13"/>
      <c r="G195" s="10">
        <v>6000</v>
      </c>
      <c r="H195" s="11"/>
      <c r="I195" s="13"/>
      <c r="J195" s="13"/>
      <c r="K195" s="13"/>
      <c r="L195" s="63"/>
    </row>
    <row r="196" spans="2:12" ht="18" customHeight="1" hidden="1" outlineLevel="1">
      <c r="B196" s="47" t="s">
        <v>124</v>
      </c>
      <c r="C196" s="58"/>
      <c r="D196" s="60"/>
      <c r="E196" s="13">
        <f t="shared" si="25"/>
        <v>2000</v>
      </c>
      <c r="F196" s="13"/>
      <c r="G196" s="10">
        <v>2000</v>
      </c>
      <c r="H196" s="11"/>
      <c r="I196" s="13"/>
      <c r="J196" s="13"/>
      <c r="K196" s="13"/>
      <c r="L196" s="63"/>
    </row>
    <row r="197" spans="2:12" ht="18" customHeight="1" hidden="1" outlineLevel="1">
      <c r="B197" s="47" t="s">
        <v>125</v>
      </c>
      <c r="C197" s="58"/>
      <c r="D197" s="60"/>
      <c r="E197" s="13">
        <f t="shared" si="25"/>
        <v>8000</v>
      </c>
      <c r="F197" s="13"/>
      <c r="G197" s="10">
        <v>8000</v>
      </c>
      <c r="H197" s="11"/>
      <c r="I197" s="25"/>
      <c r="J197" s="13"/>
      <c r="K197" s="13"/>
      <c r="L197" s="63"/>
    </row>
    <row r="198" spans="2:12" ht="18" customHeight="1" hidden="1" outlineLevel="1">
      <c r="B198" s="47" t="s">
        <v>126</v>
      </c>
      <c r="C198" s="58"/>
      <c r="D198" s="60"/>
      <c r="E198" s="13">
        <f t="shared" si="25"/>
        <v>30000</v>
      </c>
      <c r="F198" s="13"/>
      <c r="G198" s="10">
        <v>30000</v>
      </c>
      <c r="H198" s="11"/>
      <c r="I198" s="10"/>
      <c r="J198" s="13"/>
      <c r="K198" s="13"/>
      <c r="L198" s="63"/>
    </row>
    <row r="199" spans="2:12" ht="18" customHeight="1" hidden="1" outlineLevel="1">
      <c r="B199" s="47" t="s">
        <v>127</v>
      </c>
      <c r="C199" s="58"/>
      <c r="D199" s="60"/>
      <c r="E199" s="13">
        <f t="shared" si="25"/>
        <v>10000</v>
      </c>
      <c r="F199" s="13"/>
      <c r="G199" s="10">
        <v>10000</v>
      </c>
      <c r="H199" s="11"/>
      <c r="I199" s="10"/>
      <c r="J199" s="13"/>
      <c r="K199" s="13"/>
      <c r="L199" s="63"/>
    </row>
    <row r="200" spans="2:12" ht="18" customHeight="1" hidden="1" outlineLevel="1">
      <c r="B200" s="47" t="s">
        <v>128</v>
      </c>
      <c r="C200" s="58"/>
      <c r="D200" s="60"/>
      <c r="E200" s="13">
        <f t="shared" si="25"/>
        <v>20000</v>
      </c>
      <c r="F200" s="13"/>
      <c r="G200" s="10"/>
      <c r="H200" s="11"/>
      <c r="I200" s="10">
        <v>20000</v>
      </c>
      <c r="J200" s="13"/>
      <c r="K200" s="13"/>
      <c r="L200" s="63"/>
    </row>
    <row r="201" spans="2:12" ht="18" customHeight="1" hidden="1" outlineLevel="1">
      <c r="B201" s="47" t="s">
        <v>129</v>
      </c>
      <c r="C201" s="58"/>
      <c r="D201" s="60"/>
      <c r="E201" s="13">
        <f t="shared" si="25"/>
        <v>40000</v>
      </c>
      <c r="F201" s="13"/>
      <c r="G201" s="10"/>
      <c r="H201" s="11"/>
      <c r="I201" s="10">
        <v>40000</v>
      </c>
      <c r="J201" s="13"/>
      <c r="K201" s="13"/>
      <c r="L201" s="63"/>
    </row>
    <row r="202" spans="2:12" ht="18" customHeight="1" hidden="1" outlineLevel="1">
      <c r="B202" s="47" t="s">
        <v>130</v>
      </c>
      <c r="C202" s="58"/>
      <c r="D202" s="60"/>
      <c r="E202" s="13">
        <f t="shared" si="25"/>
        <v>300000</v>
      </c>
      <c r="F202" s="13"/>
      <c r="G202" s="10"/>
      <c r="H202" s="11"/>
      <c r="I202" s="10">
        <v>300000</v>
      </c>
      <c r="J202" s="13"/>
      <c r="K202" s="13"/>
      <c r="L202" s="63"/>
    </row>
    <row r="203" spans="2:12" ht="18" customHeight="1" hidden="1" outlineLevel="1">
      <c r="B203" s="47" t="s">
        <v>131</v>
      </c>
      <c r="C203" s="58"/>
      <c r="D203" s="60"/>
      <c r="E203" s="13">
        <f t="shared" si="25"/>
        <v>10000</v>
      </c>
      <c r="F203" s="13"/>
      <c r="G203" s="10"/>
      <c r="H203" s="11"/>
      <c r="I203" s="10">
        <v>10000</v>
      </c>
      <c r="J203" s="13"/>
      <c r="K203" s="13"/>
      <c r="L203" s="63"/>
    </row>
    <row r="204" spans="2:12" ht="18" customHeight="1" hidden="1" outlineLevel="1">
      <c r="B204" s="47" t="s">
        <v>132</v>
      </c>
      <c r="C204" s="58"/>
      <c r="D204" s="60"/>
      <c r="E204" s="13">
        <f t="shared" si="25"/>
        <v>50000</v>
      </c>
      <c r="F204" s="13"/>
      <c r="G204" s="10"/>
      <c r="H204" s="11"/>
      <c r="I204" s="10">
        <v>50000</v>
      </c>
      <c r="J204" s="13"/>
      <c r="K204" s="13"/>
      <c r="L204" s="63"/>
    </row>
    <row r="205" spans="2:12" ht="18" customHeight="1" hidden="1" outlineLevel="1">
      <c r="B205" s="47" t="s">
        <v>133</v>
      </c>
      <c r="C205" s="58"/>
      <c r="D205" s="60"/>
      <c r="E205" s="13">
        <f t="shared" si="25"/>
        <v>2000</v>
      </c>
      <c r="F205" s="13"/>
      <c r="G205" s="10"/>
      <c r="H205" s="11"/>
      <c r="I205" s="10">
        <v>2000</v>
      </c>
      <c r="J205" s="13"/>
      <c r="K205" s="13"/>
      <c r="L205" s="63"/>
    </row>
    <row r="206" spans="2:12" ht="18" customHeight="1" hidden="1" outlineLevel="1">
      <c r="B206" s="47" t="s">
        <v>134</v>
      </c>
      <c r="C206" s="58"/>
      <c r="D206" s="60"/>
      <c r="E206" s="13">
        <f t="shared" si="25"/>
        <v>4000</v>
      </c>
      <c r="F206" s="13"/>
      <c r="G206" s="10"/>
      <c r="H206" s="11"/>
      <c r="I206" s="10">
        <v>4000</v>
      </c>
      <c r="J206" s="13"/>
      <c r="K206" s="13"/>
      <c r="L206" s="63"/>
    </row>
    <row r="207" spans="2:12" ht="18" customHeight="1" hidden="1" outlineLevel="1">
      <c r="B207" s="47" t="s">
        <v>135</v>
      </c>
      <c r="C207" s="58"/>
      <c r="D207" s="60"/>
      <c r="E207" s="13">
        <f t="shared" si="25"/>
        <v>50000</v>
      </c>
      <c r="F207" s="13"/>
      <c r="G207" s="10"/>
      <c r="H207" s="11"/>
      <c r="I207" s="13"/>
      <c r="J207" s="10">
        <v>50000</v>
      </c>
      <c r="K207" s="13"/>
      <c r="L207" s="63"/>
    </row>
    <row r="208" spans="2:12" ht="18" customHeight="1" hidden="1" outlineLevel="1">
      <c r="B208" s="47" t="s">
        <v>153</v>
      </c>
      <c r="C208" s="58"/>
      <c r="D208" s="60"/>
      <c r="E208" s="13">
        <f t="shared" si="25"/>
        <v>13000</v>
      </c>
      <c r="F208" s="13"/>
      <c r="G208" s="10"/>
      <c r="H208" s="11"/>
      <c r="I208" s="13"/>
      <c r="J208" s="10">
        <v>13000</v>
      </c>
      <c r="K208" s="13"/>
      <c r="L208" s="63"/>
    </row>
    <row r="209" spans="2:12" ht="18" customHeight="1" hidden="1" outlineLevel="1">
      <c r="B209" s="47" t="s">
        <v>136</v>
      </c>
      <c r="C209" s="58"/>
      <c r="D209" s="60"/>
      <c r="E209" s="13">
        <f t="shared" si="25"/>
        <v>1000</v>
      </c>
      <c r="F209" s="13"/>
      <c r="G209" s="10"/>
      <c r="H209" s="11"/>
      <c r="I209" s="13"/>
      <c r="J209" s="10">
        <v>1000</v>
      </c>
      <c r="K209" s="13"/>
      <c r="L209" s="63"/>
    </row>
    <row r="210" spans="2:12" ht="18" customHeight="1" hidden="1" outlineLevel="1">
      <c r="B210" s="47" t="s">
        <v>137</v>
      </c>
      <c r="C210" s="58"/>
      <c r="D210" s="60"/>
      <c r="E210" s="13">
        <f t="shared" si="25"/>
        <v>30000</v>
      </c>
      <c r="F210" s="13"/>
      <c r="G210" s="10"/>
      <c r="H210" s="11"/>
      <c r="I210" s="13"/>
      <c r="J210" s="10">
        <v>30000</v>
      </c>
      <c r="K210" s="13"/>
      <c r="L210" s="63"/>
    </row>
    <row r="211" spans="2:12" ht="18" customHeight="1" hidden="1" outlineLevel="1">
      <c r="B211" s="47" t="s">
        <v>139</v>
      </c>
      <c r="C211" s="58"/>
      <c r="D211" s="60"/>
      <c r="E211" s="13">
        <f t="shared" si="25"/>
        <v>15000</v>
      </c>
      <c r="F211" s="13"/>
      <c r="G211" s="10"/>
      <c r="H211" s="11"/>
      <c r="I211" s="13"/>
      <c r="J211" s="10">
        <v>15000</v>
      </c>
      <c r="K211" s="13"/>
      <c r="L211" s="63"/>
    </row>
    <row r="212" spans="2:12" ht="18" customHeight="1" hidden="1" outlineLevel="1">
      <c r="B212" s="47" t="s">
        <v>140</v>
      </c>
      <c r="C212" s="58"/>
      <c r="D212" s="60"/>
      <c r="E212" s="13">
        <f t="shared" si="25"/>
        <v>22400</v>
      </c>
      <c r="F212" s="13"/>
      <c r="G212" s="10"/>
      <c r="H212" s="11"/>
      <c r="I212" s="13"/>
      <c r="J212" s="10">
        <v>22400</v>
      </c>
      <c r="K212" s="13"/>
      <c r="L212" s="63"/>
    </row>
    <row r="213" spans="2:12" ht="18" customHeight="1" hidden="1" outlineLevel="1">
      <c r="B213" s="47" t="s">
        <v>141</v>
      </c>
      <c r="C213" s="58"/>
      <c r="D213" s="60"/>
      <c r="E213" s="13">
        <f t="shared" si="25"/>
        <v>2000</v>
      </c>
      <c r="F213" s="13"/>
      <c r="G213" s="10"/>
      <c r="H213" s="11"/>
      <c r="I213" s="13"/>
      <c r="J213" s="10">
        <v>2000</v>
      </c>
      <c r="K213" s="13"/>
      <c r="L213" s="63"/>
    </row>
    <row r="214" spans="2:12" ht="18" customHeight="1" hidden="1" outlineLevel="1">
      <c r="B214" s="47" t="s">
        <v>246</v>
      </c>
      <c r="C214" s="58"/>
      <c r="D214" s="60"/>
      <c r="E214" s="13">
        <f t="shared" si="25"/>
        <v>25000</v>
      </c>
      <c r="F214" s="13"/>
      <c r="G214" s="10"/>
      <c r="H214" s="11"/>
      <c r="I214" s="13"/>
      <c r="J214" s="10">
        <v>25000</v>
      </c>
      <c r="K214" s="13"/>
      <c r="L214" s="63"/>
    </row>
    <row r="215" spans="2:12" ht="18" customHeight="1" hidden="1" outlineLevel="1">
      <c r="B215" s="47" t="s">
        <v>247</v>
      </c>
      <c r="C215" s="58"/>
      <c r="D215" s="60"/>
      <c r="E215" s="13">
        <f t="shared" si="25"/>
        <v>48000</v>
      </c>
      <c r="F215" s="13"/>
      <c r="G215" s="10"/>
      <c r="H215" s="11"/>
      <c r="I215" s="13"/>
      <c r="J215" s="10">
        <v>48000</v>
      </c>
      <c r="K215" s="13"/>
      <c r="L215" s="63"/>
    </row>
    <row r="216" spans="2:12" ht="18" customHeight="1" hidden="1" outlineLevel="1">
      <c r="B216" s="47" t="s">
        <v>142</v>
      </c>
      <c r="C216" s="58"/>
      <c r="D216" s="60"/>
      <c r="E216" s="13">
        <f t="shared" si="25"/>
        <v>5000</v>
      </c>
      <c r="F216" s="13"/>
      <c r="G216" s="10"/>
      <c r="H216" s="11"/>
      <c r="I216" s="13"/>
      <c r="J216" s="10">
        <v>5000</v>
      </c>
      <c r="K216" s="13"/>
      <c r="L216" s="63"/>
    </row>
    <row r="217" spans="2:12" ht="18" customHeight="1" hidden="1" outlineLevel="1">
      <c r="B217" s="47" t="s">
        <v>143</v>
      </c>
      <c r="C217" s="58"/>
      <c r="D217" s="60"/>
      <c r="E217" s="13">
        <f t="shared" si="25"/>
        <v>2500</v>
      </c>
      <c r="F217" s="13"/>
      <c r="G217" s="10"/>
      <c r="H217" s="11"/>
      <c r="I217" s="13"/>
      <c r="J217" s="10">
        <v>2500</v>
      </c>
      <c r="K217" s="13"/>
      <c r="L217" s="63"/>
    </row>
    <row r="218" spans="2:12" ht="18" customHeight="1" hidden="1" outlineLevel="1">
      <c r="B218" s="47" t="s">
        <v>144</v>
      </c>
      <c r="C218" s="58"/>
      <c r="D218" s="60"/>
      <c r="E218" s="13">
        <f t="shared" si="25"/>
        <v>9000</v>
      </c>
      <c r="F218" s="13"/>
      <c r="G218" s="10"/>
      <c r="H218" s="11"/>
      <c r="I218" s="13"/>
      <c r="J218" s="10">
        <v>9000</v>
      </c>
      <c r="K218" s="13"/>
      <c r="L218" s="63"/>
    </row>
    <row r="219" spans="2:12" ht="18" customHeight="1" hidden="1" outlineLevel="1">
      <c r="B219" s="47" t="s">
        <v>145</v>
      </c>
      <c r="C219" s="58"/>
      <c r="D219" s="60"/>
      <c r="E219" s="13">
        <f t="shared" si="25"/>
        <v>800</v>
      </c>
      <c r="F219" s="13"/>
      <c r="G219" s="10"/>
      <c r="H219" s="11"/>
      <c r="I219" s="13"/>
      <c r="J219" s="10">
        <v>800</v>
      </c>
      <c r="K219" s="13"/>
      <c r="L219" s="63"/>
    </row>
    <row r="220" spans="2:12" ht="18" customHeight="1" hidden="1" outlineLevel="1">
      <c r="B220" s="47" t="s">
        <v>146</v>
      </c>
      <c r="C220" s="58"/>
      <c r="D220" s="60"/>
      <c r="E220" s="13">
        <f t="shared" si="25"/>
        <v>15000</v>
      </c>
      <c r="F220" s="13"/>
      <c r="G220" s="10"/>
      <c r="H220" s="11"/>
      <c r="I220" s="13"/>
      <c r="J220" s="10">
        <v>15000</v>
      </c>
      <c r="K220" s="13"/>
      <c r="L220" s="63"/>
    </row>
    <row r="221" spans="2:12" ht="18" customHeight="1" hidden="1" outlineLevel="1">
      <c r="B221" s="47" t="s">
        <v>147</v>
      </c>
      <c r="C221" s="58"/>
      <c r="D221" s="60"/>
      <c r="E221" s="13">
        <f t="shared" si="25"/>
        <v>1800</v>
      </c>
      <c r="F221" s="13"/>
      <c r="G221" s="10"/>
      <c r="H221" s="11"/>
      <c r="I221" s="13"/>
      <c r="J221" s="10">
        <v>1800</v>
      </c>
      <c r="K221" s="13"/>
      <c r="L221" s="63"/>
    </row>
    <row r="222" spans="2:12" ht="18" customHeight="1" hidden="1" outlineLevel="1">
      <c r="B222" s="47" t="s">
        <v>148</v>
      </c>
      <c r="C222" s="58"/>
      <c r="D222" s="60"/>
      <c r="E222" s="13">
        <f t="shared" si="25"/>
        <v>900</v>
      </c>
      <c r="F222" s="13"/>
      <c r="G222" s="10"/>
      <c r="H222" s="11"/>
      <c r="I222" s="13"/>
      <c r="J222" s="10">
        <v>900</v>
      </c>
      <c r="K222" s="13"/>
      <c r="L222" s="63"/>
    </row>
    <row r="223" spans="2:12" ht="18" customHeight="1" hidden="1" outlineLevel="1">
      <c r="B223" s="47" t="s">
        <v>248</v>
      </c>
      <c r="C223" s="58"/>
      <c r="D223" s="60"/>
      <c r="E223" s="13">
        <f t="shared" si="25"/>
        <v>5000</v>
      </c>
      <c r="F223" s="13"/>
      <c r="G223" s="10"/>
      <c r="H223" s="11"/>
      <c r="I223" s="13"/>
      <c r="J223" s="10">
        <v>5000</v>
      </c>
      <c r="K223" s="13"/>
      <c r="L223" s="63"/>
    </row>
    <row r="224" spans="2:12" ht="18" customHeight="1" hidden="1" outlineLevel="1">
      <c r="B224" s="154" t="s">
        <v>149</v>
      </c>
      <c r="C224" s="155"/>
      <c r="D224" s="156"/>
      <c r="E224" s="149">
        <f t="shared" si="25"/>
        <v>5000</v>
      </c>
      <c r="F224" s="149"/>
      <c r="G224" s="153"/>
      <c r="H224" s="151"/>
      <c r="I224" s="149"/>
      <c r="J224" s="153">
        <v>5000</v>
      </c>
      <c r="K224" s="149"/>
      <c r="L224" s="152"/>
    </row>
    <row r="225" spans="2:12" ht="18" customHeight="1" hidden="1" outlineLevel="1">
      <c r="B225" s="47" t="s">
        <v>249</v>
      </c>
      <c r="C225" s="58"/>
      <c r="D225" s="60"/>
      <c r="E225" s="13">
        <f aca="true" t="shared" si="26" ref="E225:E231">+F225+G225+I225+J225</f>
        <v>2000</v>
      </c>
      <c r="F225" s="13"/>
      <c r="G225" s="10"/>
      <c r="H225" s="11"/>
      <c r="I225" s="13"/>
      <c r="J225" s="10">
        <v>2000</v>
      </c>
      <c r="K225" s="13"/>
      <c r="L225" s="63"/>
    </row>
    <row r="226" spans="2:12" ht="18" customHeight="1" hidden="1" outlineLevel="1">
      <c r="B226" s="47" t="s">
        <v>250</v>
      </c>
      <c r="C226" s="58"/>
      <c r="D226" s="60"/>
      <c r="E226" s="13">
        <f t="shared" si="26"/>
        <v>9000</v>
      </c>
      <c r="F226" s="13"/>
      <c r="G226" s="10"/>
      <c r="H226" s="11"/>
      <c r="I226" s="13"/>
      <c r="J226" s="10">
        <v>9000</v>
      </c>
      <c r="K226" s="13"/>
      <c r="L226" s="63"/>
    </row>
    <row r="227" spans="2:12" ht="18" customHeight="1" hidden="1" outlineLevel="1">
      <c r="B227" s="47" t="s">
        <v>251</v>
      </c>
      <c r="C227" s="58"/>
      <c r="D227" s="60"/>
      <c r="E227" s="13">
        <f t="shared" si="26"/>
        <v>2000</v>
      </c>
      <c r="F227" s="13"/>
      <c r="G227" s="10"/>
      <c r="H227" s="11"/>
      <c r="I227" s="13"/>
      <c r="J227" s="10">
        <v>2000</v>
      </c>
      <c r="K227" s="13"/>
      <c r="L227" s="63"/>
    </row>
    <row r="228" spans="2:12" ht="18" customHeight="1" hidden="1" outlineLevel="1">
      <c r="B228" s="47" t="s">
        <v>150</v>
      </c>
      <c r="C228" s="58"/>
      <c r="D228" s="60"/>
      <c r="E228" s="13">
        <f t="shared" si="26"/>
        <v>1000</v>
      </c>
      <c r="F228" s="13"/>
      <c r="G228" s="10"/>
      <c r="H228" s="11"/>
      <c r="I228" s="13"/>
      <c r="J228" s="10">
        <v>1000</v>
      </c>
      <c r="K228" s="13"/>
      <c r="L228" s="63"/>
    </row>
    <row r="229" spans="2:12" ht="18" customHeight="1" hidden="1" outlineLevel="1">
      <c r="B229" s="47" t="s">
        <v>151</v>
      </c>
      <c r="C229" s="58"/>
      <c r="D229" s="60"/>
      <c r="E229" s="13">
        <f t="shared" si="26"/>
        <v>12000</v>
      </c>
      <c r="F229" s="13"/>
      <c r="G229" s="10"/>
      <c r="H229" s="11"/>
      <c r="I229" s="13"/>
      <c r="J229" s="10">
        <v>12000</v>
      </c>
      <c r="K229" s="13"/>
      <c r="L229" s="63"/>
    </row>
    <row r="230" spans="2:12" ht="18" customHeight="1" hidden="1" outlineLevel="1">
      <c r="B230" s="47" t="s">
        <v>129</v>
      </c>
      <c r="C230" s="58"/>
      <c r="D230" s="60"/>
      <c r="E230" s="13">
        <f>+F230+G230+I230+J230</f>
        <v>50000</v>
      </c>
      <c r="F230" s="13"/>
      <c r="G230" s="10"/>
      <c r="H230" s="11"/>
      <c r="I230" s="13"/>
      <c r="J230" s="10">
        <v>50000</v>
      </c>
      <c r="K230" s="13"/>
      <c r="L230" s="63"/>
    </row>
    <row r="231" spans="2:12" ht="18" customHeight="1" hidden="1" outlineLevel="1">
      <c r="B231" s="47" t="s">
        <v>152</v>
      </c>
      <c r="C231" s="58"/>
      <c r="D231" s="60"/>
      <c r="E231" s="13">
        <f t="shared" si="26"/>
        <v>20000</v>
      </c>
      <c r="F231" s="13"/>
      <c r="G231" s="10"/>
      <c r="H231" s="11"/>
      <c r="I231" s="13"/>
      <c r="J231" s="10">
        <v>20000</v>
      </c>
      <c r="K231" s="13"/>
      <c r="L231" s="63"/>
    </row>
    <row r="232" spans="2:12" s="27" customFormat="1" ht="18.75" customHeight="1" hidden="1" outlineLevel="1">
      <c r="B232" s="140" t="s">
        <v>283</v>
      </c>
      <c r="C232" s="99"/>
      <c r="D232" s="100"/>
      <c r="E232" s="101">
        <f aca="true" t="shared" si="27" ref="E232:K232">SUM(E193:E231)</f>
        <v>840400</v>
      </c>
      <c r="F232" s="101">
        <f t="shared" si="27"/>
        <v>0</v>
      </c>
      <c r="G232" s="102">
        <f t="shared" si="27"/>
        <v>67000</v>
      </c>
      <c r="H232" s="102">
        <f t="shared" si="27"/>
        <v>0</v>
      </c>
      <c r="I232" s="101">
        <f t="shared" si="27"/>
        <v>426000</v>
      </c>
      <c r="J232" s="101">
        <f t="shared" si="27"/>
        <v>347400</v>
      </c>
      <c r="K232" s="101">
        <f t="shared" si="27"/>
        <v>0</v>
      </c>
      <c r="L232" s="95"/>
    </row>
    <row r="233" spans="2:12" ht="20.25" customHeight="1" hidden="1" outlineLevel="1">
      <c r="B233" s="43" t="s">
        <v>273</v>
      </c>
      <c r="C233" s="57"/>
      <c r="D233" s="59"/>
      <c r="E233" s="13"/>
      <c r="F233" s="13"/>
      <c r="G233" s="34"/>
      <c r="H233" s="11"/>
      <c r="I233" s="13"/>
      <c r="J233" s="13"/>
      <c r="K233" s="13"/>
      <c r="L233" s="94"/>
    </row>
    <row r="234" spans="1:12" s="12" customFormat="1" ht="21" customHeight="1" hidden="1" outlineLevel="1">
      <c r="A234" s="166"/>
      <c r="B234" s="167" t="s">
        <v>111</v>
      </c>
      <c r="C234" s="168"/>
      <c r="D234" s="169"/>
      <c r="E234" s="107">
        <f aca="true" t="shared" si="28" ref="E234:E286">+F234+G234+I234+J234+K234</f>
        <v>9700</v>
      </c>
      <c r="F234" s="107"/>
      <c r="G234" s="108">
        <v>9700</v>
      </c>
      <c r="H234" s="109"/>
      <c r="I234" s="170"/>
      <c r="J234" s="170"/>
      <c r="K234" s="170"/>
      <c r="L234" s="63"/>
    </row>
    <row r="235" spans="2:12" s="12" customFormat="1" ht="21" customHeight="1" hidden="1" outlineLevel="1">
      <c r="B235" s="7" t="s">
        <v>120</v>
      </c>
      <c r="C235" s="58"/>
      <c r="D235" s="60"/>
      <c r="E235" s="13">
        <f t="shared" si="28"/>
        <v>6000</v>
      </c>
      <c r="F235" s="13"/>
      <c r="G235" s="16">
        <v>6000</v>
      </c>
      <c r="H235" s="17"/>
      <c r="I235" s="25"/>
      <c r="J235" s="25"/>
      <c r="K235" s="25"/>
      <c r="L235" s="63"/>
    </row>
    <row r="236" spans="2:12" ht="18" customHeight="1" hidden="1" outlineLevel="1">
      <c r="B236" s="47" t="s">
        <v>154</v>
      </c>
      <c r="C236" s="58"/>
      <c r="D236" s="60"/>
      <c r="E236" s="13">
        <f t="shared" si="28"/>
        <v>30000</v>
      </c>
      <c r="F236" s="13"/>
      <c r="G236" s="10">
        <v>30000</v>
      </c>
      <c r="H236" s="11"/>
      <c r="I236" s="25"/>
      <c r="J236" s="25"/>
      <c r="K236" s="25"/>
      <c r="L236" s="63"/>
    </row>
    <row r="237" spans="2:12" ht="18" customHeight="1" hidden="1" outlineLevel="1">
      <c r="B237" s="47" t="s">
        <v>155</v>
      </c>
      <c r="C237" s="58"/>
      <c r="D237" s="60"/>
      <c r="E237" s="13">
        <f t="shared" si="28"/>
        <v>8000</v>
      </c>
      <c r="F237" s="13"/>
      <c r="G237" s="10">
        <v>8000</v>
      </c>
      <c r="H237" s="11"/>
      <c r="I237" s="25"/>
      <c r="J237" s="25"/>
      <c r="K237" s="25"/>
      <c r="L237" s="63"/>
    </row>
    <row r="238" spans="2:12" ht="18" customHeight="1" hidden="1" outlineLevel="1">
      <c r="B238" s="47" t="s">
        <v>156</v>
      </c>
      <c r="C238" s="58"/>
      <c r="D238" s="60"/>
      <c r="E238" s="13">
        <f t="shared" si="28"/>
        <v>4500</v>
      </c>
      <c r="F238" s="13"/>
      <c r="G238" s="10">
        <v>4500</v>
      </c>
      <c r="H238" s="11"/>
      <c r="I238" s="25"/>
      <c r="J238" s="25"/>
      <c r="K238" s="25"/>
      <c r="L238" s="63"/>
    </row>
    <row r="239" spans="2:12" ht="18" customHeight="1" hidden="1" outlineLevel="1">
      <c r="B239" s="47" t="s">
        <v>157</v>
      </c>
      <c r="C239" s="58"/>
      <c r="D239" s="60"/>
      <c r="E239" s="13">
        <f t="shared" si="28"/>
        <v>3000</v>
      </c>
      <c r="F239" s="13"/>
      <c r="G239" s="10">
        <v>3000</v>
      </c>
      <c r="H239" s="11"/>
      <c r="I239" s="25"/>
      <c r="J239" s="25"/>
      <c r="K239" s="25"/>
      <c r="L239" s="63"/>
    </row>
    <row r="240" spans="2:12" ht="18" customHeight="1" hidden="1" outlineLevel="1">
      <c r="B240" s="47" t="s">
        <v>158</v>
      </c>
      <c r="C240" s="58"/>
      <c r="D240" s="60"/>
      <c r="E240" s="13">
        <f t="shared" si="28"/>
        <v>500</v>
      </c>
      <c r="F240" s="13"/>
      <c r="G240" s="10">
        <v>500</v>
      </c>
      <c r="H240" s="11"/>
      <c r="I240" s="25"/>
      <c r="J240" s="25"/>
      <c r="K240" s="25"/>
      <c r="L240" s="63"/>
    </row>
    <row r="241" spans="2:12" ht="18" customHeight="1" hidden="1" outlineLevel="1">
      <c r="B241" s="47" t="s">
        <v>159</v>
      </c>
      <c r="C241" s="58"/>
      <c r="D241" s="60"/>
      <c r="E241" s="13">
        <f t="shared" si="28"/>
        <v>5000</v>
      </c>
      <c r="F241" s="13"/>
      <c r="G241" s="10">
        <v>5000</v>
      </c>
      <c r="H241" s="11"/>
      <c r="I241" s="25"/>
      <c r="J241" s="25"/>
      <c r="K241" s="25"/>
      <c r="L241" s="63"/>
    </row>
    <row r="242" spans="2:12" ht="18" customHeight="1" hidden="1" outlineLevel="1">
      <c r="B242" s="47" t="s">
        <v>160</v>
      </c>
      <c r="C242" s="58"/>
      <c r="D242" s="60"/>
      <c r="E242" s="13">
        <f t="shared" si="28"/>
        <v>1000</v>
      </c>
      <c r="F242" s="13"/>
      <c r="G242" s="10">
        <v>1000</v>
      </c>
      <c r="H242" s="11"/>
      <c r="I242" s="25"/>
      <c r="J242" s="25"/>
      <c r="K242" s="25"/>
      <c r="L242" s="63"/>
    </row>
    <row r="243" spans="2:12" ht="18" customHeight="1" hidden="1" outlineLevel="1">
      <c r="B243" s="47" t="s">
        <v>161</v>
      </c>
      <c r="C243" s="58"/>
      <c r="D243" s="60"/>
      <c r="E243" s="13">
        <f t="shared" si="28"/>
        <v>2000</v>
      </c>
      <c r="F243" s="13"/>
      <c r="G243" s="10">
        <v>2000</v>
      </c>
      <c r="H243" s="11"/>
      <c r="I243" s="25"/>
      <c r="J243" s="25"/>
      <c r="K243" s="25"/>
      <c r="L243" s="63"/>
    </row>
    <row r="244" spans="2:12" ht="18" customHeight="1" hidden="1" outlineLevel="1">
      <c r="B244" s="47" t="s">
        <v>162</v>
      </c>
      <c r="C244" s="58"/>
      <c r="D244" s="60"/>
      <c r="E244" s="13">
        <f t="shared" si="28"/>
        <v>750</v>
      </c>
      <c r="F244" s="13"/>
      <c r="G244" s="10">
        <v>750</v>
      </c>
      <c r="H244" s="11"/>
      <c r="I244" s="25"/>
      <c r="J244" s="25"/>
      <c r="K244" s="25"/>
      <c r="L244" s="63"/>
    </row>
    <row r="245" spans="2:12" ht="18" customHeight="1" hidden="1" outlineLevel="1">
      <c r="B245" s="47" t="s">
        <v>163</v>
      </c>
      <c r="C245" s="58"/>
      <c r="D245" s="60"/>
      <c r="E245" s="13">
        <f t="shared" si="28"/>
        <v>12000</v>
      </c>
      <c r="F245" s="13"/>
      <c r="G245" s="10">
        <v>12000</v>
      </c>
      <c r="H245" s="11"/>
      <c r="I245" s="25"/>
      <c r="J245" s="25"/>
      <c r="K245" s="25"/>
      <c r="L245" s="63"/>
    </row>
    <row r="246" spans="2:12" ht="18" customHeight="1" hidden="1" outlineLevel="1">
      <c r="B246" s="47" t="s">
        <v>164</v>
      </c>
      <c r="C246" s="58"/>
      <c r="D246" s="60"/>
      <c r="E246" s="13">
        <f t="shared" si="28"/>
        <v>1000</v>
      </c>
      <c r="F246" s="13"/>
      <c r="G246" s="10">
        <v>1000</v>
      </c>
      <c r="H246" s="11"/>
      <c r="I246" s="25"/>
      <c r="J246" s="25"/>
      <c r="K246" s="25"/>
      <c r="L246" s="63"/>
    </row>
    <row r="247" spans="2:12" ht="18" customHeight="1" hidden="1" outlineLevel="1">
      <c r="B247" s="47" t="s">
        <v>165</v>
      </c>
      <c r="C247" s="58"/>
      <c r="D247" s="60"/>
      <c r="E247" s="13">
        <f t="shared" si="28"/>
        <v>1500</v>
      </c>
      <c r="F247" s="13"/>
      <c r="G247" s="10">
        <v>1500</v>
      </c>
      <c r="H247" s="11"/>
      <c r="I247" s="25"/>
      <c r="J247" s="25"/>
      <c r="K247" s="25"/>
      <c r="L247" s="63"/>
    </row>
    <row r="248" spans="2:12" ht="18" customHeight="1" hidden="1" outlineLevel="1">
      <c r="B248" s="47" t="s">
        <v>166</v>
      </c>
      <c r="C248" s="58"/>
      <c r="D248" s="60"/>
      <c r="E248" s="13">
        <f t="shared" si="28"/>
        <v>8000</v>
      </c>
      <c r="F248" s="13"/>
      <c r="G248" s="10">
        <v>8000</v>
      </c>
      <c r="H248" s="11"/>
      <c r="I248" s="25"/>
      <c r="J248" s="25"/>
      <c r="K248" s="25"/>
      <c r="L248" s="63"/>
    </row>
    <row r="249" spans="2:12" ht="18" customHeight="1" hidden="1" outlineLevel="1">
      <c r="B249" s="47" t="s">
        <v>167</v>
      </c>
      <c r="C249" s="58"/>
      <c r="D249" s="60"/>
      <c r="E249" s="13">
        <f t="shared" si="28"/>
        <v>1000</v>
      </c>
      <c r="F249" s="13"/>
      <c r="G249" s="10">
        <v>1000</v>
      </c>
      <c r="H249" s="11"/>
      <c r="I249" s="25"/>
      <c r="J249" s="25"/>
      <c r="K249" s="25"/>
      <c r="L249" s="63"/>
    </row>
    <row r="250" spans="2:12" ht="18" customHeight="1" hidden="1" outlineLevel="1">
      <c r="B250" s="47" t="s">
        <v>83</v>
      </c>
      <c r="C250" s="58"/>
      <c r="D250" s="60"/>
      <c r="E250" s="13">
        <f t="shared" si="28"/>
        <v>3000</v>
      </c>
      <c r="F250" s="13"/>
      <c r="G250" s="10">
        <v>3000</v>
      </c>
      <c r="H250" s="11"/>
      <c r="I250" s="25"/>
      <c r="J250" s="25"/>
      <c r="K250" s="25"/>
      <c r="L250" s="63"/>
    </row>
    <row r="251" spans="2:12" ht="18" customHeight="1" hidden="1" outlineLevel="1">
      <c r="B251" s="47" t="s">
        <v>168</v>
      </c>
      <c r="C251" s="58"/>
      <c r="D251" s="60"/>
      <c r="E251" s="13">
        <f t="shared" si="28"/>
        <v>2000</v>
      </c>
      <c r="F251" s="13"/>
      <c r="G251" s="10">
        <v>2000</v>
      </c>
      <c r="H251" s="11"/>
      <c r="I251" s="25"/>
      <c r="J251" s="25"/>
      <c r="K251" s="25"/>
      <c r="L251" s="63"/>
    </row>
    <row r="252" spans="2:12" ht="18" customHeight="1" hidden="1" outlineLevel="1">
      <c r="B252" s="47" t="s">
        <v>169</v>
      </c>
      <c r="C252" s="58"/>
      <c r="D252" s="60"/>
      <c r="E252" s="13">
        <f t="shared" si="28"/>
        <v>2000</v>
      </c>
      <c r="F252" s="13"/>
      <c r="G252" s="10">
        <v>2000</v>
      </c>
      <c r="H252" s="11"/>
      <c r="I252" s="25"/>
      <c r="J252" s="25"/>
      <c r="K252" s="25"/>
      <c r="L252" s="63"/>
    </row>
    <row r="253" spans="2:12" ht="18" customHeight="1" hidden="1" outlineLevel="1">
      <c r="B253" s="47" t="s">
        <v>170</v>
      </c>
      <c r="C253" s="58"/>
      <c r="D253" s="60"/>
      <c r="E253" s="13">
        <f t="shared" si="28"/>
        <v>2000</v>
      </c>
      <c r="F253" s="13"/>
      <c r="G253" s="10">
        <v>2000</v>
      </c>
      <c r="H253" s="11"/>
      <c r="I253" s="25"/>
      <c r="J253" s="25"/>
      <c r="K253" s="25"/>
      <c r="L253" s="63"/>
    </row>
    <row r="254" spans="2:12" ht="18" customHeight="1" hidden="1" outlineLevel="1">
      <c r="B254" s="47" t="s">
        <v>171</v>
      </c>
      <c r="C254" s="58"/>
      <c r="D254" s="60"/>
      <c r="E254" s="13">
        <f t="shared" si="28"/>
        <v>1800</v>
      </c>
      <c r="F254" s="13"/>
      <c r="G254" s="10">
        <v>1800</v>
      </c>
      <c r="H254" s="11"/>
      <c r="I254" s="25"/>
      <c r="J254" s="25"/>
      <c r="K254" s="25"/>
      <c r="L254" s="63"/>
    </row>
    <row r="255" spans="2:12" ht="18" customHeight="1" hidden="1" outlineLevel="1">
      <c r="B255" s="47" t="s">
        <v>94</v>
      </c>
      <c r="C255" s="58"/>
      <c r="D255" s="60"/>
      <c r="E255" s="13">
        <f t="shared" si="28"/>
        <v>8000</v>
      </c>
      <c r="F255" s="13"/>
      <c r="G255" s="10">
        <v>8000</v>
      </c>
      <c r="H255" s="11"/>
      <c r="I255" s="25"/>
      <c r="J255" s="25"/>
      <c r="K255" s="25"/>
      <c r="L255" s="63"/>
    </row>
    <row r="256" spans="2:12" ht="18" customHeight="1" hidden="1" outlineLevel="1">
      <c r="B256" s="47" t="s">
        <v>172</v>
      </c>
      <c r="C256" s="58"/>
      <c r="D256" s="60"/>
      <c r="E256" s="13">
        <f t="shared" si="28"/>
        <v>5000</v>
      </c>
      <c r="F256" s="13"/>
      <c r="G256" s="10">
        <v>2000</v>
      </c>
      <c r="H256" s="11"/>
      <c r="I256" s="25">
        <v>2000</v>
      </c>
      <c r="J256" s="25">
        <v>1000</v>
      </c>
      <c r="K256" s="25"/>
      <c r="L256" s="63"/>
    </row>
    <row r="257" spans="2:12" ht="18" customHeight="1" hidden="1" outlineLevel="1">
      <c r="B257" s="47" t="s">
        <v>173</v>
      </c>
      <c r="C257" s="58"/>
      <c r="D257" s="60"/>
      <c r="E257" s="13">
        <f t="shared" si="28"/>
        <v>3600</v>
      </c>
      <c r="F257" s="13"/>
      <c r="G257" s="10">
        <v>1800</v>
      </c>
      <c r="H257" s="11"/>
      <c r="I257" s="25">
        <v>1800</v>
      </c>
      <c r="J257" s="25"/>
      <c r="K257" s="25"/>
      <c r="L257" s="63"/>
    </row>
    <row r="258" spans="2:12" ht="18" customHeight="1" hidden="1" outlineLevel="1">
      <c r="B258" s="154" t="s">
        <v>174</v>
      </c>
      <c r="C258" s="155"/>
      <c r="D258" s="156"/>
      <c r="E258" s="149">
        <f t="shared" si="28"/>
        <v>2000</v>
      </c>
      <c r="F258" s="149"/>
      <c r="G258" s="153">
        <v>2000</v>
      </c>
      <c r="H258" s="151"/>
      <c r="I258" s="157"/>
      <c r="J258" s="157"/>
      <c r="K258" s="157"/>
      <c r="L258" s="152"/>
    </row>
    <row r="259" spans="2:12" ht="28.5" customHeight="1" hidden="1" outlineLevel="1">
      <c r="B259" s="47" t="s">
        <v>175</v>
      </c>
      <c r="C259" s="58"/>
      <c r="D259" s="60"/>
      <c r="E259" s="13">
        <f t="shared" si="28"/>
        <v>3200</v>
      </c>
      <c r="F259" s="13"/>
      <c r="G259" s="10">
        <v>3200</v>
      </c>
      <c r="H259" s="11"/>
      <c r="I259" s="25"/>
      <c r="J259" s="25"/>
      <c r="K259" s="25"/>
      <c r="L259" s="63"/>
    </row>
    <row r="260" spans="2:12" ht="18" customHeight="1" hidden="1" outlineLevel="1">
      <c r="B260" s="47" t="s">
        <v>84</v>
      </c>
      <c r="C260" s="58"/>
      <c r="D260" s="60"/>
      <c r="E260" s="13">
        <f t="shared" si="28"/>
        <v>4000</v>
      </c>
      <c r="F260" s="13"/>
      <c r="G260" s="10">
        <v>4000</v>
      </c>
      <c r="H260" s="11"/>
      <c r="I260" s="25"/>
      <c r="J260" s="25"/>
      <c r="K260" s="25"/>
      <c r="L260" s="63"/>
    </row>
    <row r="261" spans="2:12" ht="18" customHeight="1" hidden="1" outlineLevel="1">
      <c r="B261" s="47" t="s">
        <v>176</v>
      </c>
      <c r="C261" s="58"/>
      <c r="D261" s="60"/>
      <c r="E261" s="13">
        <f t="shared" si="28"/>
        <v>5200</v>
      </c>
      <c r="F261" s="13"/>
      <c r="G261" s="10">
        <v>5200</v>
      </c>
      <c r="H261" s="11"/>
      <c r="I261" s="25"/>
      <c r="J261" s="25"/>
      <c r="K261" s="25"/>
      <c r="L261" s="63"/>
    </row>
    <row r="262" spans="2:12" ht="18" customHeight="1" hidden="1" outlineLevel="1">
      <c r="B262" s="47" t="s">
        <v>85</v>
      </c>
      <c r="C262" s="58"/>
      <c r="D262" s="60"/>
      <c r="E262" s="13">
        <f t="shared" si="28"/>
        <v>14600</v>
      </c>
      <c r="F262" s="13"/>
      <c r="G262" s="10">
        <v>14600</v>
      </c>
      <c r="H262" s="11"/>
      <c r="I262" s="25"/>
      <c r="J262" s="25"/>
      <c r="K262" s="25"/>
      <c r="L262" s="63"/>
    </row>
    <row r="263" spans="2:12" ht="18" customHeight="1" hidden="1" outlineLevel="1">
      <c r="B263" s="47" t="s">
        <v>86</v>
      </c>
      <c r="C263" s="58"/>
      <c r="D263" s="60"/>
      <c r="E263" s="13">
        <f t="shared" si="28"/>
        <v>1000</v>
      </c>
      <c r="F263" s="13"/>
      <c r="G263" s="10">
        <v>1000</v>
      </c>
      <c r="H263" s="11"/>
      <c r="I263" s="25"/>
      <c r="J263" s="25"/>
      <c r="K263" s="25"/>
      <c r="L263" s="63"/>
    </row>
    <row r="264" spans="2:12" ht="18" customHeight="1" hidden="1" outlineLevel="1">
      <c r="B264" s="47" t="s">
        <v>87</v>
      </c>
      <c r="C264" s="58"/>
      <c r="D264" s="60"/>
      <c r="E264" s="13">
        <f t="shared" si="28"/>
        <v>4000</v>
      </c>
      <c r="F264" s="13"/>
      <c r="G264" s="10">
        <v>2000</v>
      </c>
      <c r="H264" s="11"/>
      <c r="I264" s="25">
        <v>2000</v>
      </c>
      <c r="J264" s="25"/>
      <c r="K264" s="25"/>
      <c r="L264" s="63"/>
    </row>
    <row r="265" spans="2:12" ht="18" customHeight="1" hidden="1" outlineLevel="1">
      <c r="B265" s="47" t="s">
        <v>177</v>
      </c>
      <c r="C265" s="58"/>
      <c r="D265" s="60"/>
      <c r="E265" s="13">
        <f t="shared" si="28"/>
        <v>2500</v>
      </c>
      <c r="F265" s="13"/>
      <c r="G265" s="10">
        <v>2500</v>
      </c>
      <c r="H265" s="11"/>
      <c r="I265" s="25"/>
      <c r="J265" s="25"/>
      <c r="K265" s="25"/>
      <c r="L265" s="63"/>
    </row>
    <row r="266" spans="2:12" ht="18" customHeight="1" hidden="1" outlineLevel="1">
      <c r="B266" s="47" t="s">
        <v>88</v>
      </c>
      <c r="C266" s="58"/>
      <c r="D266" s="60"/>
      <c r="E266" s="13">
        <f t="shared" si="28"/>
        <v>2000</v>
      </c>
      <c r="F266" s="13"/>
      <c r="G266" s="10">
        <v>2000</v>
      </c>
      <c r="H266" s="11"/>
      <c r="I266" s="25"/>
      <c r="J266" s="25"/>
      <c r="K266" s="25"/>
      <c r="L266" s="63"/>
    </row>
    <row r="267" spans="2:12" ht="18" customHeight="1" hidden="1" outlineLevel="1">
      <c r="B267" s="47" t="s">
        <v>89</v>
      </c>
      <c r="C267" s="58"/>
      <c r="D267" s="60"/>
      <c r="E267" s="13">
        <f t="shared" si="28"/>
        <v>4000</v>
      </c>
      <c r="F267" s="13"/>
      <c r="G267" s="10"/>
      <c r="H267" s="11"/>
      <c r="I267" s="25">
        <v>2000</v>
      </c>
      <c r="J267" s="25">
        <v>2000</v>
      </c>
      <c r="K267" s="25"/>
      <c r="L267" s="63"/>
    </row>
    <row r="268" spans="2:12" ht="18.75" customHeight="1" hidden="1" outlineLevel="1">
      <c r="B268" s="47" t="s">
        <v>213</v>
      </c>
      <c r="C268" s="58"/>
      <c r="D268" s="60"/>
      <c r="E268" s="13">
        <f t="shared" si="28"/>
        <v>7000</v>
      </c>
      <c r="F268" s="13"/>
      <c r="G268" s="10"/>
      <c r="H268" s="11"/>
      <c r="I268" s="25">
        <v>3500</v>
      </c>
      <c r="J268" s="25">
        <v>3500</v>
      </c>
      <c r="K268" s="25"/>
      <c r="L268" s="63"/>
    </row>
    <row r="269" spans="2:12" ht="18" customHeight="1" hidden="1" outlineLevel="1">
      <c r="B269" s="47" t="s">
        <v>90</v>
      </c>
      <c r="C269" s="58"/>
      <c r="D269" s="60"/>
      <c r="E269" s="13">
        <f t="shared" si="28"/>
        <v>2800</v>
      </c>
      <c r="F269" s="13"/>
      <c r="G269" s="10"/>
      <c r="H269" s="11"/>
      <c r="I269" s="25">
        <v>2800</v>
      </c>
      <c r="J269" s="25">
        <v>0</v>
      </c>
      <c r="K269" s="25"/>
      <c r="L269" s="63"/>
    </row>
    <row r="270" spans="2:12" ht="18" customHeight="1" hidden="1" outlineLevel="1">
      <c r="B270" s="47" t="s">
        <v>91</v>
      </c>
      <c r="C270" s="58"/>
      <c r="D270" s="60"/>
      <c r="E270" s="13">
        <f t="shared" si="28"/>
        <v>6500</v>
      </c>
      <c r="F270" s="13"/>
      <c r="G270" s="10"/>
      <c r="H270" s="11"/>
      <c r="I270" s="25">
        <v>4000</v>
      </c>
      <c r="J270" s="25">
        <v>2500</v>
      </c>
      <c r="K270" s="25"/>
      <c r="L270" s="63"/>
    </row>
    <row r="271" spans="2:12" ht="18" customHeight="1" hidden="1" outlineLevel="1">
      <c r="B271" s="47" t="s">
        <v>178</v>
      </c>
      <c r="C271" s="58"/>
      <c r="D271" s="60"/>
      <c r="E271" s="13">
        <f t="shared" si="28"/>
        <v>4000</v>
      </c>
      <c r="F271" s="13"/>
      <c r="G271" s="10"/>
      <c r="H271" s="11"/>
      <c r="I271" s="25">
        <v>4000</v>
      </c>
      <c r="J271" s="25"/>
      <c r="K271" s="25"/>
      <c r="L271" s="63"/>
    </row>
    <row r="272" spans="2:12" ht="18" customHeight="1" hidden="1" outlineLevel="1">
      <c r="B272" s="47" t="s">
        <v>179</v>
      </c>
      <c r="C272" s="58"/>
      <c r="D272" s="60"/>
      <c r="E272" s="13">
        <f t="shared" si="28"/>
        <v>1500</v>
      </c>
      <c r="F272" s="13"/>
      <c r="G272" s="10"/>
      <c r="H272" s="11"/>
      <c r="I272" s="25">
        <v>1500</v>
      </c>
      <c r="J272" s="25"/>
      <c r="K272" s="25"/>
      <c r="L272" s="63"/>
    </row>
    <row r="273" spans="2:12" ht="18" customHeight="1" hidden="1" outlineLevel="1">
      <c r="B273" s="47" t="s">
        <v>180</v>
      </c>
      <c r="C273" s="58"/>
      <c r="D273" s="60"/>
      <c r="E273" s="13">
        <f t="shared" si="28"/>
        <v>3000</v>
      </c>
      <c r="F273" s="13"/>
      <c r="G273" s="10"/>
      <c r="H273" s="11"/>
      <c r="I273" s="25">
        <v>1500</v>
      </c>
      <c r="J273" s="25">
        <v>1500</v>
      </c>
      <c r="K273" s="25"/>
      <c r="L273" s="63"/>
    </row>
    <row r="274" spans="2:12" ht="18" customHeight="1" hidden="1" outlineLevel="1">
      <c r="B274" s="47" t="s">
        <v>93</v>
      </c>
      <c r="C274" s="58"/>
      <c r="D274" s="60"/>
      <c r="E274" s="13">
        <f t="shared" si="28"/>
        <v>6000</v>
      </c>
      <c r="F274" s="13"/>
      <c r="G274" s="10"/>
      <c r="H274" s="11"/>
      <c r="I274" s="25">
        <v>6000</v>
      </c>
      <c r="J274" s="25"/>
      <c r="K274" s="25"/>
      <c r="L274" s="63"/>
    </row>
    <row r="275" spans="2:12" ht="18" customHeight="1" hidden="1" outlineLevel="1">
      <c r="B275" s="47" t="s">
        <v>181</v>
      </c>
      <c r="C275" s="58"/>
      <c r="D275" s="60"/>
      <c r="E275" s="13">
        <f t="shared" si="28"/>
        <v>4000</v>
      </c>
      <c r="F275" s="13"/>
      <c r="G275" s="10"/>
      <c r="H275" s="11"/>
      <c r="I275" s="25">
        <v>4000</v>
      </c>
      <c r="J275" s="25"/>
      <c r="K275" s="25"/>
      <c r="L275" s="63"/>
    </row>
    <row r="276" spans="2:12" ht="18" customHeight="1" hidden="1" outlineLevel="1">
      <c r="B276" s="47" t="s">
        <v>182</v>
      </c>
      <c r="C276" s="58"/>
      <c r="D276" s="60"/>
      <c r="E276" s="13">
        <f t="shared" si="28"/>
        <v>5500</v>
      </c>
      <c r="F276" s="13"/>
      <c r="G276" s="10"/>
      <c r="H276" s="11"/>
      <c r="I276" s="25"/>
      <c r="J276" s="25">
        <v>5500</v>
      </c>
      <c r="K276" s="25"/>
      <c r="L276" s="63"/>
    </row>
    <row r="277" spans="2:12" ht="18" customHeight="1" hidden="1" outlineLevel="1">
      <c r="B277" s="47" t="s">
        <v>183</v>
      </c>
      <c r="C277" s="58"/>
      <c r="D277" s="60"/>
      <c r="E277" s="13">
        <f t="shared" si="28"/>
        <v>8000</v>
      </c>
      <c r="F277" s="13"/>
      <c r="G277" s="10"/>
      <c r="H277" s="11"/>
      <c r="I277" s="25"/>
      <c r="J277" s="25">
        <v>4000</v>
      </c>
      <c r="K277" s="25">
        <v>4000</v>
      </c>
      <c r="L277" s="63"/>
    </row>
    <row r="278" spans="2:12" ht="18" customHeight="1" hidden="1" outlineLevel="1">
      <c r="B278" s="47" t="s">
        <v>184</v>
      </c>
      <c r="C278" s="58"/>
      <c r="D278" s="60"/>
      <c r="E278" s="13">
        <f t="shared" si="28"/>
        <v>8000</v>
      </c>
      <c r="F278" s="13"/>
      <c r="G278" s="10"/>
      <c r="H278" s="11"/>
      <c r="I278" s="25"/>
      <c r="J278" s="25">
        <v>4000</v>
      </c>
      <c r="K278" s="25">
        <v>4000</v>
      </c>
      <c r="L278" s="63"/>
    </row>
    <row r="279" spans="2:12" ht="18" customHeight="1" hidden="1" outlineLevel="1">
      <c r="B279" s="47" t="s">
        <v>241</v>
      </c>
      <c r="C279" s="58"/>
      <c r="D279" s="60"/>
      <c r="E279" s="13">
        <f t="shared" si="28"/>
        <v>12000</v>
      </c>
      <c r="F279" s="13"/>
      <c r="G279" s="10"/>
      <c r="H279" s="11"/>
      <c r="I279" s="25"/>
      <c r="J279" s="25">
        <v>6000</v>
      </c>
      <c r="K279" s="25">
        <v>6000</v>
      </c>
      <c r="L279" s="63"/>
    </row>
    <row r="280" spans="2:12" ht="30" customHeight="1" hidden="1" outlineLevel="1">
      <c r="B280" s="47" t="s">
        <v>185</v>
      </c>
      <c r="C280" s="58"/>
      <c r="D280" s="60"/>
      <c r="E280" s="13">
        <f t="shared" si="28"/>
        <v>10000</v>
      </c>
      <c r="F280" s="13"/>
      <c r="G280" s="10"/>
      <c r="H280" s="11"/>
      <c r="I280" s="25"/>
      <c r="J280" s="25">
        <v>5000</v>
      </c>
      <c r="K280" s="25">
        <v>5000</v>
      </c>
      <c r="L280" s="63"/>
    </row>
    <row r="281" spans="2:12" ht="18" customHeight="1" hidden="1" outlineLevel="1">
      <c r="B281" s="47" t="s">
        <v>186</v>
      </c>
      <c r="C281" s="58"/>
      <c r="D281" s="60"/>
      <c r="E281" s="13">
        <f t="shared" si="28"/>
        <v>7000</v>
      </c>
      <c r="F281" s="13"/>
      <c r="G281" s="10"/>
      <c r="H281" s="11"/>
      <c r="I281" s="25"/>
      <c r="J281" s="25"/>
      <c r="K281" s="25">
        <v>7000</v>
      </c>
      <c r="L281" s="63"/>
    </row>
    <row r="282" spans="2:12" ht="18" customHeight="1" hidden="1" outlineLevel="1">
      <c r="B282" s="47" t="s">
        <v>187</v>
      </c>
      <c r="C282" s="58"/>
      <c r="D282" s="60"/>
      <c r="E282" s="13">
        <f t="shared" si="28"/>
        <v>2500</v>
      </c>
      <c r="F282" s="13"/>
      <c r="G282" s="10"/>
      <c r="H282" s="11"/>
      <c r="I282" s="25"/>
      <c r="J282" s="25"/>
      <c r="K282" s="25">
        <v>2500</v>
      </c>
      <c r="L282" s="63"/>
    </row>
    <row r="283" spans="2:12" ht="18" customHeight="1" hidden="1" outlineLevel="1">
      <c r="B283" s="47" t="s">
        <v>242</v>
      </c>
      <c r="C283" s="58"/>
      <c r="D283" s="60"/>
      <c r="E283" s="13">
        <f t="shared" si="28"/>
        <v>3600</v>
      </c>
      <c r="F283" s="13"/>
      <c r="G283" s="10"/>
      <c r="H283" s="11"/>
      <c r="I283" s="25"/>
      <c r="J283" s="25"/>
      <c r="K283" s="25">
        <v>3600</v>
      </c>
      <c r="L283" s="63"/>
    </row>
    <row r="284" spans="2:12" ht="18" customHeight="1" hidden="1" outlineLevel="1">
      <c r="B284" s="47" t="s">
        <v>243</v>
      </c>
      <c r="C284" s="58"/>
      <c r="D284" s="60"/>
      <c r="E284" s="13">
        <f t="shared" si="28"/>
        <v>6000</v>
      </c>
      <c r="F284" s="13"/>
      <c r="G284" s="10"/>
      <c r="H284" s="11"/>
      <c r="I284" s="25"/>
      <c r="J284" s="25"/>
      <c r="K284" s="25">
        <v>6000</v>
      </c>
      <c r="L284" s="63"/>
    </row>
    <row r="285" spans="2:12" ht="18" customHeight="1" hidden="1" outlineLevel="1">
      <c r="B285" s="47" t="s">
        <v>188</v>
      </c>
      <c r="C285" s="58"/>
      <c r="D285" s="60"/>
      <c r="E285" s="13">
        <f t="shared" si="28"/>
        <v>1800</v>
      </c>
      <c r="F285" s="13"/>
      <c r="G285" s="10"/>
      <c r="H285" s="11"/>
      <c r="I285" s="25"/>
      <c r="J285" s="25"/>
      <c r="K285" s="25">
        <v>1800</v>
      </c>
      <c r="L285" s="63"/>
    </row>
    <row r="286" spans="2:12" ht="18" customHeight="1" hidden="1" outlineLevel="1">
      <c r="B286" s="47" t="s">
        <v>245</v>
      </c>
      <c r="C286" s="58"/>
      <c r="D286" s="60"/>
      <c r="E286" s="13">
        <f t="shared" si="28"/>
        <v>6000</v>
      </c>
      <c r="F286" s="13"/>
      <c r="G286" s="10"/>
      <c r="H286" s="11"/>
      <c r="I286" s="25"/>
      <c r="J286" s="25"/>
      <c r="K286" s="25">
        <v>6000</v>
      </c>
      <c r="L286" s="63"/>
    </row>
    <row r="287" spans="2:12" ht="18" customHeight="1" hidden="1" outlineLevel="1">
      <c r="B287" s="47" t="s">
        <v>189</v>
      </c>
      <c r="C287" s="58"/>
      <c r="D287" s="60"/>
      <c r="E287" s="13">
        <f>+F287+G287+I287+J287+K287</f>
        <v>1000</v>
      </c>
      <c r="F287" s="13"/>
      <c r="G287" s="10"/>
      <c r="H287" s="11"/>
      <c r="I287" s="25"/>
      <c r="J287" s="25"/>
      <c r="K287" s="25">
        <v>1000</v>
      </c>
      <c r="L287" s="63"/>
    </row>
    <row r="288" spans="2:12" s="27" customFormat="1" ht="18.75" customHeight="1" hidden="1" outlineLevel="1">
      <c r="B288" s="140" t="s">
        <v>0</v>
      </c>
      <c r="C288" s="99"/>
      <c r="D288" s="100"/>
      <c r="E288" s="101">
        <f aca="true" t="shared" si="29" ref="E288:K288">SUM(E236:E287)</f>
        <v>254350</v>
      </c>
      <c r="F288" s="101">
        <f t="shared" si="29"/>
        <v>0</v>
      </c>
      <c r="G288" s="102">
        <f>SUM(G234:G287)</f>
        <v>153050</v>
      </c>
      <c r="H288" s="102">
        <f t="shared" si="29"/>
        <v>0</v>
      </c>
      <c r="I288" s="101">
        <f t="shared" si="29"/>
        <v>35100</v>
      </c>
      <c r="J288" s="101">
        <f t="shared" si="29"/>
        <v>35000</v>
      </c>
      <c r="K288" s="101">
        <f t="shared" si="29"/>
        <v>46900</v>
      </c>
      <c r="L288" s="95"/>
    </row>
    <row r="289" spans="2:12" s="27" customFormat="1" ht="21.75" customHeight="1" hidden="1" outlineLevel="1">
      <c r="B289" s="140" t="s">
        <v>252</v>
      </c>
      <c r="C289" s="99"/>
      <c r="D289" s="100"/>
      <c r="E289" s="101">
        <f aca="true" t="shared" si="30" ref="E289:K289">+E288+E232+E191</f>
        <v>1758832</v>
      </c>
      <c r="F289" s="101">
        <f t="shared" si="30"/>
        <v>0</v>
      </c>
      <c r="G289" s="102">
        <f t="shared" si="30"/>
        <v>884132</v>
      </c>
      <c r="H289" s="102">
        <f t="shared" si="30"/>
        <v>0</v>
      </c>
      <c r="I289" s="101">
        <f t="shared" si="30"/>
        <v>461100</v>
      </c>
      <c r="J289" s="101">
        <f t="shared" si="30"/>
        <v>382400</v>
      </c>
      <c r="K289" s="101">
        <f t="shared" si="30"/>
        <v>46900</v>
      </c>
      <c r="L289" s="95"/>
    </row>
    <row r="290" ht="15.75" hidden="1" collapsed="1"/>
    <row r="291" ht="15.75" hidden="1"/>
    <row r="292" spans="1:12" s="6" customFormat="1" ht="21" customHeight="1" hidden="1">
      <c r="A292" s="6" t="s">
        <v>53</v>
      </c>
      <c r="B292" s="124" t="s">
        <v>290</v>
      </c>
      <c r="C292" s="125"/>
      <c r="D292" s="68"/>
      <c r="E292" s="8">
        <f aca="true" t="shared" si="31" ref="E292:E298">+F292+G292+I292+J292</f>
        <v>600</v>
      </c>
      <c r="F292" s="13">
        <v>0</v>
      </c>
      <c r="G292" s="34">
        <v>600</v>
      </c>
      <c r="H292" s="11">
        <f aca="true" t="shared" si="32" ref="H292:H298">+G292</f>
        <v>600</v>
      </c>
      <c r="I292" s="13">
        <v>0</v>
      </c>
      <c r="J292" s="13">
        <v>0</v>
      </c>
      <c r="K292" s="13"/>
      <c r="L292" s="63"/>
    </row>
    <row r="293" spans="1:12" s="6" customFormat="1" ht="21" customHeight="1" hidden="1">
      <c r="A293" s="6" t="s">
        <v>53</v>
      </c>
      <c r="B293" s="128" t="s">
        <v>291</v>
      </c>
      <c r="C293" s="125"/>
      <c r="D293" s="68"/>
      <c r="E293" s="8">
        <f t="shared" si="31"/>
        <v>2400</v>
      </c>
      <c r="F293" s="13">
        <v>0</v>
      </c>
      <c r="G293" s="34">
        <v>2400</v>
      </c>
      <c r="H293" s="11">
        <f t="shared" si="32"/>
        <v>2400</v>
      </c>
      <c r="I293" s="13">
        <v>0</v>
      </c>
      <c r="J293" s="13">
        <v>0</v>
      </c>
      <c r="K293" s="13"/>
      <c r="L293" s="63"/>
    </row>
    <row r="294" spans="1:12" s="12" customFormat="1" ht="30.75" customHeight="1" hidden="1">
      <c r="A294" s="12" t="s">
        <v>54</v>
      </c>
      <c r="B294" s="7" t="s">
        <v>222</v>
      </c>
      <c r="C294" s="58"/>
      <c r="D294" s="60"/>
      <c r="E294" s="13">
        <f t="shared" si="31"/>
        <v>6000</v>
      </c>
      <c r="F294" s="13">
        <v>0</v>
      </c>
      <c r="G294" s="16">
        <v>6000</v>
      </c>
      <c r="H294" s="17">
        <f t="shared" si="32"/>
        <v>6000</v>
      </c>
      <c r="I294" s="13">
        <v>0</v>
      </c>
      <c r="J294" s="13">
        <v>0</v>
      </c>
      <c r="K294" s="13"/>
      <c r="L294" s="180" t="s">
        <v>223</v>
      </c>
    </row>
    <row r="295" spans="1:12" s="12" customFormat="1" ht="21.75" customHeight="1" hidden="1">
      <c r="A295" s="12" t="s">
        <v>54</v>
      </c>
      <c r="B295" s="7" t="s">
        <v>98</v>
      </c>
      <c r="C295" s="58"/>
      <c r="D295" s="60"/>
      <c r="E295" s="13">
        <f t="shared" si="31"/>
        <v>4000</v>
      </c>
      <c r="F295" s="13">
        <v>0</v>
      </c>
      <c r="G295" s="16">
        <v>4000</v>
      </c>
      <c r="H295" s="17">
        <f t="shared" si="32"/>
        <v>4000</v>
      </c>
      <c r="I295" s="13">
        <v>0</v>
      </c>
      <c r="J295" s="13">
        <v>0</v>
      </c>
      <c r="K295" s="13"/>
      <c r="L295" s="63"/>
    </row>
    <row r="296" spans="1:12" s="12" customFormat="1" ht="21.75" customHeight="1" hidden="1">
      <c r="A296" s="12" t="s">
        <v>54</v>
      </c>
      <c r="B296" s="7" t="s">
        <v>102</v>
      </c>
      <c r="C296" s="58"/>
      <c r="D296" s="60"/>
      <c r="E296" s="13">
        <f t="shared" si="31"/>
        <v>800</v>
      </c>
      <c r="F296" s="13">
        <v>0</v>
      </c>
      <c r="G296" s="16">
        <v>800</v>
      </c>
      <c r="H296" s="17">
        <f t="shared" si="32"/>
        <v>800</v>
      </c>
      <c r="I296" s="13">
        <v>0</v>
      </c>
      <c r="J296" s="13">
        <v>0</v>
      </c>
      <c r="K296" s="13"/>
      <c r="L296" s="63"/>
    </row>
    <row r="297" spans="1:12" s="12" customFormat="1" ht="21.75" customHeight="1" hidden="1">
      <c r="A297" s="12" t="s">
        <v>54</v>
      </c>
      <c r="B297" s="7" t="s">
        <v>110</v>
      </c>
      <c r="C297" s="58"/>
      <c r="D297" s="60"/>
      <c r="E297" s="13">
        <f t="shared" si="31"/>
        <v>7000</v>
      </c>
      <c r="F297" s="13">
        <v>0</v>
      </c>
      <c r="G297" s="16">
        <v>7000</v>
      </c>
      <c r="H297" s="17">
        <f t="shared" si="32"/>
        <v>7000</v>
      </c>
      <c r="I297" s="13">
        <v>0</v>
      </c>
      <c r="J297" s="13">
        <v>0</v>
      </c>
      <c r="K297" s="13"/>
      <c r="L297" s="63"/>
    </row>
    <row r="298" spans="1:12" s="6" customFormat="1" ht="19.5" customHeight="1" hidden="1">
      <c r="A298" s="12" t="s">
        <v>54</v>
      </c>
      <c r="B298" s="124" t="s">
        <v>119</v>
      </c>
      <c r="C298" s="125"/>
      <c r="D298" s="68"/>
      <c r="E298" s="8">
        <f t="shared" si="31"/>
        <v>2000</v>
      </c>
      <c r="F298" s="13">
        <v>0</v>
      </c>
      <c r="G298" s="10">
        <v>2000</v>
      </c>
      <c r="H298" s="11">
        <f t="shared" si="32"/>
        <v>2000</v>
      </c>
      <c r="I298" s="13">
        <v>0</v>
      </c>
      <c r="J298" s="13">
        <v>0</v>
      </c>
      <c r="K298" s="13"/>
      <c r="L298" s="63"/>
    </row>
    <row r="299" spans="1:12" s="12" customFormat="1" ht="21" customHeight="1" hidden="1">
      <c r="A299" s="12" t="s">
        <v>54</v>
      </c>
      <c r="B299" s="7" t="s">
        <v>225</v>
      </c>
      <c r="C299" s="58"/>
      <c r="D299" s="60"/>
      <c r="E299" s="13">
        <f>+F299+G299+I299+J299</f>
        <v>10000</v>
      </c>
      <c r="F299" s="13">
        <v>0</v>
      </c>
      <c r="G299" s="16">
        <v>10000</v>
      </c>
      <c r="H299" s="11">
        <f>+G299</f>
        <v>10000</v>
      </c>
      <c r="I299" s="13">
        <v>0</v>
      </c>
      <c r="J299" s="13">
        <v>0</v>
      </c>
      <c r="K299" s="13"/>
      <c r="L299" s="63" t="s">
        <v>112</v>
      </c>
    </row>
    <row r="300" spans="1:12" s="12" customFormat="1" ht="21" customHeight="1" hidden="1">
      <c r="A300" s="12" t="s">
        <v>54</v>
      </c>
      <c r="B300" s="7" t="s">
        <v>113</v>
      </c>
      <c r="C300" s="58"/>
      <c r="D300" s="60"/>
      <c r="E300" s="13">
        <f>+F300+G300+I300+J300</f>
        <v>5000</v>
      </c>
      <c r="F300" s="13">
        <v>0</v>
      </c>
      <c r="G300" s="16">
        <v>5000</v>
      </c>
      <c r="H300" s="11">
        <f>+G300</f>
        <v>5000</v>
      </c>
      <c r="I300" s="13">
        <v>0</v>
      </c>
      <c r="J300" s="13">
        <v>0</v>
      </c>
      <c r="K300" s="13"/>
      <c r="L300" s="63" t="s">
        <v>114</v>
      </c>
    </row>
    <row r="301" ht="15.75" hidden="1"/>
    <row r="302" ht="15.75" hidden="1"/>
    <row r="303" ht="15.75" hidden="1"/>
    <row r="304" ht="15.75" hidden="1"/>
    <row r="305" ht="15.75" hidden="1"/>
    <row r="306" ht="15.75" hidden="1"/>
  </sheetData>
  <mergeCells count="11">
    <mergeCell ref="B4:C4"/>
    <mergeCell ref="B5:C5"/>
    <mergeCell ref="B31:C31"/>
    <mergeCell ref="B24:C24"/>
    <mergeCell ref="B6:C6"/>
    <mergeCell ref="B7:C7"/>
    <mergeCell ref="B8:C8"/>
    <mergeCell ref="B52:C52"/>
    <mergeCell ref="B79:C79"/>
    <mergeCell ref="B34:C34"/>
    <mergeCell ref="B39:C39"/>
  </mergeCells>
  <printOptions horizontalCentered="1"/>
  <pageMargins left="0.23" right="0.27" top="0.75" bottom="0.45" header="0.36" footer="0.26"/>
  <pageSetup blackAndWhite="1" horizontalDpi="300" verticalDpi="300" orientation="landscape" paperSize="9" scale="78" r:id="rId1"/>
  <headerFooter alignWithMargins="0">
    <oddHeader>&amp;C&amp;"Times New Roman,Félkövér"&amp;14FELHALMOZÁSI KIADÁSOK&amp;R&amp;"Times New Roman,Félkövér"&amp;9 2/2006.(III.03.)ömkorm.rendelet 
 9. sz. melléklet
ezer Ft</oddHeader>
    <oddFooter>&amp;L&amp;"Times New Roman,Normál"Kaposvár, &amp;D  &amp;C&amp;"Times New Roman,Normál"&amp;Z&amp;F _ &amp;A   &amp;"Times New Roman,Félkövér"  Szabó Tiborné&amp;R&amp;"Times New Roman,Normál"&amp;P/&amp;N</oddFooter>
  </headerFooter>
  <rowBreaks count="5" manualBreakCount="5">
    <brk id="58" max="255" man="1"/>
    <brk id="85" max="255" man="1"/>
    <brk id="99" max="255" man="1"/>
    <brk id="127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User</cp:lastModifiedBy>
  <cp:lastPrinted>2006-02-28T08:40:58Z</cp:lastPrinted>
  <dcterms:created xsi:type="dcterms:W3CDTF">2005-01-12T14:04:22Z</dcterms:created>
  <dcterms:modified xsi:type="dcterms:W3CDTF">2006-02-28T08:42:55Z</dcterms:modified>
  <cp:category/>
  <cp:version/>
  <cp:contentType/>
  <cp:contentStatus/>
</cp:coreProperties>
</file>