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mód 2" sheetId="1" r:id="rId1"/>
    <sheet name="féléves beszámoló" sheetId="2" r:id="rId2"/>
    <sheet name="Munka1" sheetId="3" r:id="rId3"/>
  </sheets>
  <externalReferences>
    <externalReference r:id="rId6"/>
    <externalReference r:id="rId7"/>
  </externalReferences>
  <definedNames>
    <definedName name="_xlnm.Print_Titles" localSheetId="1">'féléves beszámoló'!$1:$3</definedName>
    <definedName name="_xlnm.Print_Titles" localSheetId="0">'Rmód 2'!$1:$3</definedName>
    <definedName name="_xlnm.Print_Area" localSheetId="1">'féléves beszámoló'!$A$1:$L$65</definedName>
    <definedName name="_xlnm.Print_Area" localSheetId="0">'Rmód 2'!$A$1:$I$68</definedName>
  </definedNames>
  <calcPr fullCalcOnLoad="1"/>
</workbook>
</file>

<file path=xl/sharedStrings.xml><?xml version="1.0" encoding="utf-8"?>
<sst xmlns="http://schemas.openxmlformats.org/spreadsheetml/2006/main" count="426" uniqueCount="119">
  <si>
    <t>Megnevezés</t>
  </si>
  <si>
    <t>Megjegyzés</t>
  </si>
  <si>
    <t>Áthúzódó kiadások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</si>
  <si>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</si>
  <si>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</si>
  <si>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</si>
  <si>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</si>
  <si>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</si>
  <si>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</si>
  <si>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</si>
  <si>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</si>
  <si>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</si>
  <si>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</si>
  <si>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</si>
  <si>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</si>
  <si>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Összesen:</t>
  </si>
  <si>
    <t>Mindösszesen:</t>
  </si>
  <si>
    <t>Módosított előirányzat</t>
  </si>
  <si>
    <t>Pótigény           illetve          átcsoportosítás</t>
  </si>
  <si>
    <t>Módosított     új   előirányzat</t>
  </si>
  <si>
    <t>Eltérés                       (+-)</t>
  </si>
  <si>
    <t>Garanciális visszatartás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</si>
  <si>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</si>
  <si>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</si>
  <si>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</si>
  <si>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</si>
  <si>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</si>
  <si>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>átcsop. Önkorm.kiad.bér</t>
  </si>
  <si>
    <t xml:space="preserve"> - 48-as Ifjúsági u. 13. panelos lakóépület felújítása</t>
  </si>
  <si>
    <t xml:space="preserve"> Új induló feladatok  keretösszege: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</si>
  <si>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</si>
  <si>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</si>
  <si>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</si>
  <si>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</si>
  <si>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</si>
  <si>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Értékesítés függvényében.</t>
  </si>
  <si>
    <t>- Dózsa Gy. u. 14. belső felújítása</t>
  </si>
  <si>
    <t>tartalékkeret terhére</t>
  </si>
  <si>
    <t>- Balázs János u.- műtermek tetőszigetelés I. ütem</t>
  </si>
  <si>
    <t>- Kossuth L. u. 2. udvari lakás feletti tető felújítás</t>
  </si>
  <si>
    <t>- Nádasdi u. 1/a-1/b. udvari illemhely kialakítása</t>
  </si>
  <si>
    <t>Tulajdonostársak pénzügyi hozzájárulása esetén 52,6%</t>
  </si>
  <si>
    <t>Tulajdonostársak pénzügyi hozzájárulása esetén 66% tulajdon</t>
  </si>
  <si>
    <t>Tulajdonostársak pénzügyi hozzájárulása esetén 60,10 %</t>
  </si>
  <si>
    <t>- Dózsa Gy. u. 16. ( volt MHSZ ) - önk. helyiségek fűtésének kialakítása</t>
  </si>
  <si>
    <t>- Dózsa Gy. u. 16. szám alatti ingatlan fűtés korszerűsítése Labdarúgó Szöv.</t>
  </si>
  <si>
    <t>- Toponári u. 44.szolgálati lakás terasz előtetőt alátámasztó pillér helyreállít.</t>
  </si>
  <si>
    <t>- Pázmány P u. 32/b. szolgálati lakás víz és központifűtés rendszer. felújít.</t>
  </si>
  <si>
    <t>- Zrinyi u. 5. tetőfelújítás, bádogozás*</t>
  </si>
  <si>
    <t>Tulajdonostársak pénzügyi hozzájárulása esetén, tulajdoni hányad arányában.</t>
  </si>
  <si>
    <t>- Guba Sándor u. 85. sz. alatti bérlakás vízmérő kialakítási munkái</t>
  </si>
  <si>
    <t xml:space="preserve"> Új induló feladatok összesen:</t>
  </si>
  <si>
    <t>337/2002. (XI.28.) Önk. hat.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</si>
  <si>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</si>
  <si>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</si>
  <si>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</si>
  <si>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</si>
  <si>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</si>
  <si>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</si>
  <si>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átcsop. Önkorm.kiad.bér 62e, megtakarítás 55e</t>
  </si>
  <si>
    <t>- Füredi u. 7/c.</t>
  </si>
  <si>
    <t>- Zaranyi ltp 10.</t>
  </si>
  <si>
    <t>- 48-as Ifjúság u. 42-44.</t>
  </si>
  <si>
    <t>átcsop. Önkorm.kiad.bér 126e, megtakarítás 33e</t>
  </si>
  <si>
    <t>- Honvéd u. 12.</t>
  </si>
  <si>
    <t>- Búzavirág u. 28-29.</t>
  </si>
  <si>
    <t>- Honvéd u. 43-45-47.</t>
  </si>
  <si>
    <t>megtakarítás 30e</t>
  </si>
  <si>
    <t>- Honvéd u. 20/a.</t>
  </si>
  <si>
    <t>- Béke u. 59-61.</t>
  </si>
  <si>
    <t>- Kereszt u. 5-7.</t>
  </si>
  <si>
    <t>- Arany J. köz 6.</t>
  </si>
  <si>
    <t>- Béke u. 85-87.</t>
  </si>
  <si>
    <t>2002. évi önerő vissza utalása</t>
  </si>
  <si>
    <t>Panelfelújítások  2004.</t>
  </si>
  <si>
    <t>- Ady E. u. 15. lakóház tetőfelújítás</t>
  </si>
  <si>
    <t>- Ady E. u. 8. udvari homlokzat felújítása</t>
  </si>
  <si>
    <t>- Ady E. u. 3. tetőfelújítás</t>
  </si>
  <si>
    <t>garanciális visszatartás</t>
  </si>
  <si>
    <t>- Zrínyi u. 1. homlokzat- és tető felújítása</t>
  </si>
  <si>
    <t>- Balázs J. műtermek felújítás II. ütem</t>
  </si>
  <si>
    <t>- Zaranyi lőtér  tető és csapadékvíz elvezetés felújítás</t>
  </si>
  <si>
    <t>- Szántó u. 5. sz. épület tetőszigetelése</t>
  </si>
  <si>
    <t>- Sávház copilit üveg felújítás III. ütem</t>
  </si>
  <si>
    <t>- Hajnóczi u.-i 6. sz. Posta ép. tetőbeázás megszünt.</t>
  </si>
  <si>
    <t>- Szolgáltatóház OTP csapadékvíz elvezetés javítás</t>
  </si>
  <si>
    <t>- Béke u. 13-15.</t>
  </si>
  <si>
    <t>- Béke u. 93-95.</t>
  </si>
  <si>
    <t>- Béke u. 63-65.</t>
  </si>
  <si>
    <t>- Honvéd u. 20/B.</t>
  </si>
  <si>
    <t>- Búzavirág u. 30-31.</t>
  </si>
  <si>
    <t>- Búzavirág u. 24-25.</t>
  </si>
  <si>
    <t>- Zaranyi ltp. 17.</t>
  </si>
  <si>
    <t>- 48-as Ifjúság u. 46-48.</t>
  </si>
  <si>
    <t>- Búzavirág u. 7-8.</t>
  </si>
  <si>
    <t>- Kinizsi ltp. 3/B.</t>
  </si>
  <si>
    <t>- Petőfi u. 25-27.</t>
  </si>
  <si>
    <t>- Füredi u. 7.</t>
  </si>
  <si>
    <t>- Kinizsi ltp. 3/A.</t>
  </si>
  <si>
    <t>- Rippl-R. József, Németh István síremlékének felújítása</t>
  </si>
  <si>
    <t>- Laktanya utcai Piac déli oldalán lévő támfal felújítása</t>
  </si>
  <si>
    <t>2004. évi Eredeti előirányzat</t>
  </si>
  <si>
    <t>Pótigény   illetve           átcsoportosítás</t>
  </si>
  <si>
    <t>2004. évi Módosított                  előirányzat</t>
  </si>
  <si>
    <t>Szerződéses lekötöttség</t>
  </si>
  <si>
    <t>2004.              évi teljesítés</t>
  </si>
  <si>
    <t>Teljesítés   %-a</t>
  </si>
  <si>
    <t>összege</t>
  </si>
  <si>
    <t>%-a</t>
  </si>
  <si>
    <t>2004. évi Módosított        előirányzat</t>
  </si>
  <si>
    <t xml:space="preserve"> -Béke u 59-61.</t>
  </si>
  <si>
    <t xml:space="preserve"> - Füredi u. 37-39 sz.homlokzat szig. és nyílászárók cseréje</t>
  </si>
  <si>
    <t xml:space="preserve"> - Szociális bérlakások újrahasznosítás előtti lakhatást</t>
  </si>
  <si>
    <t xml:space="preserve">     gátló hibáinak kijavítása és közérdekű hat.elhelyezés</t>
  </si>
  <si>
    <t xml:space="preserve"> - Berzsenyi u. 34-36. Távirányítós kapu</t>
  </si>
  <si>
    <t xml:space="preserve">Pótigények </t>
  </si>
  <si>
    <t xml:space="preserve">Nádasdi u. 1/A-1/B faházak, udvari járdák, lépcsők felújítása, </t>
  </si>
  <si>
    <t xml:space="preserve"> Átcsop:szem.jell jutt.kifiz.</t>
  </si>
  <si>
    <t>Lakás és nem lakás ingatlanok felújítása 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</si>
</sst>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0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0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49" fontId="13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3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.%20Lak&#225;s%20&#233;s%20nem%20lak&#225;s%20ingatlanok%20fel&#250;j&#237;t&#225;s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. évi klts"/>
      <sheetName val="06.12."/>
      <sheetName val="09.18"/>
      <sheetName val="12.11"/>
      <sheetName val="04.02.19"/>
      <sheetName val="féléves beszámoló"/>
      <sheetName val="háromnegyedéves beszámoló"/>
      <sheetName val="éves beszámoló "/>
    </sheetNames>
    <sheetDataSet>
      <sheetData sheetId="1">
        <row r="6">
          <cell r="G6">
            <v>74</v>
          </cell>
        </row>
        <row r="7">
          <cell r="G7">
            <v>59</v>
          </cell>
        </row>
        <row r="8">
          <cell r="G8">
            <v>492</v>
          </cell>
        </row>
        <row r="9">
          <cell r="G9">
            <v>704</v>
          </cell>
        </row>
        <row r="11">
          <cell r="G11">
            <v>1500</v>
          </cell>
        </row>
        <row r="14">
          <cell r="G14">
            <v>1173</v>
          </cell>
        </row>
        <row r="15">
          <cell r="G15">
            <v>1946</v>
          </cell>
        </row>
        <row r="18">
          <cell r="G18">
            <v>16856</v>
          </cell>
        </row>
      </sheetData>
      <sheetData sheetId="2">
        <row r="16">
          <cell r="G16">
            <v>12952</v>
          </cell>
        </row>
        <row r="24">
          <cell r="G24">
            <v>4000</v>
          </cell>
        </row>
        <row r="25">
          <cell r="G25">
            <v>1800</v>
          </cell>
        </row>
        <row r="28">
          <cell r="G28">
            <v>2520</v>
          </cell>
        </row>
        <row r="29">
          <cell r="G29">
            <v>6919</v>
          </cell>
        </row>
        <row r="30">
          <cell r="G30" t="str">
            <v>X</v>
          </cell>
        </row>
        <row r="32">
          <cell r="G32">
            <v>1433</v>
          </cell>
        </row>
        <row r="33">
          <cell r="G33">
            <v>911</v>
          </cell>
        </row>
        <row r="35">
          <cell r="G35" t="str">
            <v>X</v>
          </cell>
        </row>
        <row r="41">
          <cell r="G41" t="str">
            <v>X</v>
          </cell>
        </row>
        <row r="42">
          <cell r="G42">
            <v>100</v>
          </cell>
        </row>
        <row r="43">
          <cell r="G43">
            <v>30</v>
          </cell>
        </row>
        <row r="44">
          <cell r="G44">
            <v>81</v>
          </cell>
        </row>
        <row r="45">
          <cell r="G45" t="str">
            <v>X</v>
          </cell>
        </row>
        <row r="46">
          <cell r="G46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4"/>
  <sheetViews>
    <sheetView tabSelected="1" zoomScale="75" zoomScaleNormal="75" workbookViewId="0" topLeftCell="A1">
      <pane xSplit="1" ySplit="3" topLeftCell="B4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2.75" outlineLevelRow="1"/>
  <cols>
    <col min="1" max="1" width="60.75390625" style="5" customWidth="1"/>
    <col min="2" max="2" width="9.375" style="56" hidden="1" customWidth="1"/>
    <col min="3" max="3" width="9.875" style="5" hidden="1" customWidth="1"/>
    <col min="4" max="4" width="13.25390625" style="5" customWidth="1"/>
    <col min="5" max="5" width="13.625" style="5" hidden="1" customWidth="1"/>
    <col min="6" max="6" width="14.875" style="5" customWidth="1"/>
    <col min="7" max="7" width="13.25390625" style="5" customWidth="1"/>
    <col min="8" max="8" width="13.625" style="5" customWidth="1"/>
    <col min="9" max="9" width="25.75390625" style="5" customWidth="1"/>
    <col min="10" max="16384" width="9.125" style="5" customWidth="1"/>
  </cols>
  <sheetData>
    <row r="1" spans="1:9" ht="12.75" customHeight="1">
      <c r="A1" s="139" t="s">
        <v>0</v>
      </c>
      <c r="B1" s="139"/>
      <c r="C1" s="95"/>
      <c r="D1" s="139" t="s">
        <v>17</v>
      </c>
      <c r="E1" s="95"/>
      <c r="F1" s="139" t="s">
        <v>18</v>
      </c>
      <c r="G1" s="139" t="s">
        <v>19</v>
      </c>
      <c r="H1" s="139" t="s">
        <v>20</v>
      </c>
      <c r="I1" s="140" t="s">
        <v>1</v>
      </c>
    </row>
    <row r="2" spans="1:9" ht="12.75">
      <c r="A2" s="139"/>
      <c r="B2" s="139"/>
      <c r="C2" s="95"/>
      <c r="D2" s="139"/>
      <c r="E2" s="95"/>
      <c r="F2" s="139"/>
      <c r="G2" s="139"/>
      <c r="H2" s="139"/>
      <c r="I2" s="141"/>
    </row>
    <row r="3" spans="1:9" ht="16.5" customHeight="1">
      <c r="A3" s="139"/>
      <c r="B3" s="139"/>
      <c r="C3" s="96"/>
      <c r="D3" s="139"/>
      <c r="E3" s="95"/>
      <c r="F3" s="139"/>
      <c r="G3" s="139"/>
      <c r="H3" s="139"/>
      <c r="I3" s="142"/>
    </row>
    <row r="4" spans="1:9" ht="12.75">
      <c r="A4" s="6" t="s">
        <v>2</v>
      </c>
      <c r="B4" s="2"/>
      <c r="C4" s="3"/>
      <c r="D4" s="3"/>
      <c r="E4" s="4"/>
      <c r="F4" s="4"/>
      <c r="G4" s="3"/>
      <c r="H4" s="4"/>
      <c r="I4" s="1"/>
    </row>
    <row r="5" spans="1:9" ht="7.5" customHeight="1">
      <c r="A5" s="6"/>
      <c r="B5" s="2"/>
      <c r="C5" s="3"/>
      <c r="D5" s="3"/>
      <c r="E5" s="4"/>
      <c r="F5" s="4"/>
      <c r="G5" s="3"/>
      <c r="H5" s="4"/>
      <c r="I5" s="1"/>
    </row>
    <row r="6" spans="1:9" ht="16.5" customHeight="1">
      <c r="A6" s="1" t="str">
        <f>'[1]2003 áthúzódó'!A11</f>
        <v> - Fő u. 57. raktár felújítása </v>
      </c>
      <c r="B6" s="2">
        <v>59</v>
      </c>
      <c r="C6" s="7">
        <v>0</v>
      </c>
      <c r="D6" s="2">
        <f aca="true" t="shared" si="0" ref="D6:D14">B6-C6</f>
        <v>59</v>
      </c>
      <c r="E6" s="4">
        <f aca="true" t="shared" si="1" ref="E6:E15">D6</f>
        <v>59</v>
      </c>
      <c r="F6" s="10">
        <v>0</v>
      </c>
      <c r="G6" s="2">
        <f aca="true" t="shared" si="2" ref="G6:G15">D6</f>
        <v>59</v>
      </c>
      <c r="H6" s="10">
        <f>+G6-D6</f>
        <v>0</v>
      </c>
      <c r="I6" s="1"/>
    </row>
    <row r="7" spans="1:9" ht="16.5" customHeight="1">
      <c r="A7" s="21" t="str">
        <f>Munka1!A28</f>
        <v>- Fő u. 76. tetőfelújítás</v>
      </c>
      <c r="B7" s="2">
        <v>2520</v>
      </c>
      <c r="C7" s="7">
        <v>2394</v>
      </c>
      <c r="D7" s="2">
        <f t="shared" si="0"/>
        <v>126</v>
      </c>
      <c r="E7" s="4">
        <f t="shared" si="1"/>
        <v>126</v>
      </c>
      <c r="F7" s="10">
        <v>0</v>
      </c>
      <c r="G7" s="2">
        <f t="shared" si="2"/>
        <v>126</v>
      </c>
      <c r="H7" s="10">
        <f aca="true" t="shared" si="3" ref="H7:H21">+G7-D7</f>
        <v>0</v>
      </c>
      <c r="I7" s="1" t="s">
        <v>78</v>
      </c>
    </row>
    <row r="8" spans="1:9" ht="16.5" customHeight="1">
      <c r="A8" s="21" t="str">
        <f>Munka1!A29</f>
        <v>- Sávház Copilit üvegfal csere folytatása</v>
      </c>
      <c r="B8" s="2">
        <v>6919</v>
      </c>
      <c r="C8" s="7">
        <v>6573</v>
      </c>
      <c r="D8" s="2">
        <f t="shared" si="0"/>
        <v>346</v>
      </c>
      <c r="E8" s="4">
        <f t="shared" si="1"/>
        <v>346</v>
      </c>
      <c r="F8" s="10">
        <v>0</v>
      </c>
      <c r="G8" s="2">
        <f t="shared" si="2"/>
        <v>346</v>
      </c>
      <c r="H8" s="10">
        <f t="shared" si="3"/>
        <v>0</v>
      </c>
      <c r="I8" s="1" t="s">
        <v>78</v>
      </c>
    </row>
    <row r="9" spans="1:9" ht="16.5" customHeight="1">
      <c r="A9" s="21" t="str">
        <f>Munka1!A32</f>
        <v>- Balázs János u.- műtermek tetőszigetelés I. ütem</v>
      </c>
      <c r="B9" s="2">
        <v>1433</v>
      </c>
      <c r="C9" s="7">
        <v>1361</v>
      </c>
      <c r="D9" s="2">
        <f t="shared" si="0"/>
        <v>72</v>
      </c>
      <c r="E9" s="4">
        <f t="shared" si="1"/>
        <v>72</v>
      </c>
      <c r="F9" s="10">
        <v>0</v>
      </c>
      <c r="G9" s="2">
        <f t="shared" si="2"/>
        <v>72</v>
      </c>
      <c r="H9" s="10">
        <f t="shared" si="3"/>
        <v>0</v>
      </c>
      <c r="I9" s="1" t="s">
        <v>78</v>
      </c>
    </row>
    <row r="10" spans="1:9" ht="16.5" customHeight="1">
      <c r="A10" s="21" t="str">
        <f>Munka1!A33</f>
        <v>- Kossuth L. u. 2. udvari lakás feletti tető felújítás</v>
      </c>
      <c r="B10" s="2">
        <v>911</v>
      </c>
      <c r="C10" s="7">
        <v>865</v>
      </c>
      <c r="D10" s="2">
        <f t="shared" si="0"/>
        <v>46</v>
      </c>
      <c r="E10" s="4">
        <f t="shared" si="1"/>
        <v>46</v>
      </c>
      <c r="F10" s="10">
        <v>0</v>
      </c>
      <c r="G10" s="2">
        <f t="shared" si="2"/>
        <v>46</v>
      </c>
      <c r="H10" s="10">
        <f t="shared" si="3"/>
        <v>0</v>
      </c>
      <c r="I10" s="1" t="s">
        <v>78</v>
      </c>
    </row>
    <row r="11" spans="1:9" ht="16.5" customHeight="1">
      <c r="A11" s="21" t="str">
        <f>Munka1!A35</f>
        <v>- Ady E. u. 15. lakóház tetőfelújítás</v>
      </c>
      <c r="B11" s="2">
        <v>1298</v>
      </c>
      <c r="C11" s="7">
        <v>0</v>
      </c>
      <c r="D11" s="2">
        <f t="shared" si="0"/>
        <v>1298</v>
      </c>
      <c r="E11" s="4">
        <f t="shared" si="1"/>
        <v>1298</v>
      </c>
      <c r="F11" s="10">
        <v>0</v>
      </c>
      <c r="G11" s="2">
        <f t="shared" si="2"/>
        <v>1298</v>
      </c>
      <c r="H11" s="10">
        <f t="shared" si="3"/>
        <v>0</v>
      </c>
      <c r="I11" s="1"/>
    </row>
    <row r="12" spans="1:9" ht="16.5" customHeight="1">
      <c r="A12" s="21" t="str">
        <f>Munka1!A36</f>
        <v>- Ady E. u. 8. udvari homlokzat felújítása</v>
      </c>
      <c r="B12" s="2">
        <v>1724</v>
      </c>
      <c r="C12" s="7">
        <v>0</v>
      </c>
      <c r="D12" s="2">
        <f t="shared" si="0"/>
        <v>1724</v>
      </c>
      <c r="E12" s="4">
        <f t="shared" si="1"/>
        <v>1724</v>
      </c>
      <c r="F12" s="10">
        <v>335</v>
      </c>
      <c r="G12" s="102">
        <f>+D12+F12</f>
        <v>2059</v>
      </c>
      <c r="H12" s="10">
        <f t="shared" si="3"/>
        <v>335</v>
      </c>
      <c r="I12" s="1" t="s">
        <v>37</v>
      </c>
    </row>
    <row r="13" spans="1:9" ht="16.5" customHeight="1">
      <c r="A13" s="21" t="str">
        <f>Munka1!A37</f>
        <v>- Ady E. u. 3. tetőfelújítás</v>
      </c>
      <c r="B13" s="2">
        <v>4940</v>
      </c>
      <c r="C13" s="7">
        <v>0</v>
      </c>
      <c r="D13" s="2">
        <f t="shared" si="0"/>
        <v>4940</v>
      </c>
      <c r="E13" s="4">
        <f t="shared" si="1"/>
        <v>4940</v>
      </c>
      <c r="F13" s="10">
        <v>0</v>
      </c>
      <c r="G13" s="2">
        <f t="shared" si="2"/>
        <v>4940</v>
      </c>
      <c r="H13" s="10">
        <f t="shared" si="3"/>
        <v>0</v>
      </c>
      <c r="I13" s="1"/>
    </row>
    <row r="14" spans="1:9" ht="16.5" customHeight="1">
      <c r="A14" s="21" t="str">
        <f>Munka1!A38</f>
        <v>- Dózsa Gy. u. 16. ( volt MHSZ ) - önk. helyiségek fűtésének kialakítása</v>
      </c>
      <c r="B14" s="2">
        <v>207</v>
      </c>
      <c r="C14" s="7">
        <v>0</v>
      </c>
      <c r="D14" s="2">
        <f t="shared" si="0"/>
        <v>207</v>
      </c>
      <c r="E14" s="4">
        <f t="shared" si="1"/>
        <v>207</v>
      </c>
      <c r="F14" s="10">
        <v>0</v>
      </c>
      <c r="G14" s="2">
        <f t="shared" si="2"/>
        <v>207</v>
      </c>
      <c r="H14" s="10">
        <f t="shared" si="3"/>
        <v>0</v>
      </c>
      <c r="I14" s="1"/>
    </row>
    <row r="15" spans="1:9" ht="16.5" customHeight="1">
      <c r="A15" s="24" t="s">
        <v>99</v>
      </c>
      <c r="B15" s="2">
        <v>646</v>
      </c>
      <c r="C15" s="7">
        <v>0</v>
      </c>
      <c r="D15" s="2">
        <v>646</v>
      </c>
      <c r="E15" s="4">
        <f t="shared" si="1"/>
        <v>646</v>
      </c>
      <c r="F15" s="10">
        <v>0</v>
      </c>
      <c r="G15" s="2">
        <f t="shared" si="2"/>
        <v>646</v>
      </c>
      <c r="H15" s="10">
        <f t="shared" si="3"/>
        <v>0</v>
      </c>
      <c r="I15" s="1"/>
    </row>
    <row r="16" spans="1:9" ht="21.75" customHeight="1">
      <c r="A16" s="8" t="s">
        <v>5</v>
      </c>
      <c r="B16" s="2"/>
      <c r="C16" s="7"/>
      <c r="D16" s="2"/>
      <c r="E16" s="4"/>
      <c r="F16" s="10"/>
      <c r="G16" s="2"/>
      <c r="H16" s="10"/>
      <c r="I16" s="1"/>
    </row>
    <row r="17" spans="1:9" ht="15.75" customHeight="1">
      <c r="A17" s="92" t="s">
        <v>111</v>
      </c>
      <c r="B17" s="73">
        <v>1173</v>
      </c>
      <c r="C17" s="73">
        <v>0</v>
      </c>
      <c r="D17" s="73">
        <f>B17-C17</f>
        <v>1173</v>
      </c>
      <c r="E17" s="73">
        <f>D17/3</f>
        <v>391</v>
      </c>
      <c r="F17" s="10">
        <v>0</v>
      </c>
      <c r="G17" s="73">
        <f>D17</f>
        <v>1173</v>
      </c>
      <c r="H17" s="10">
        <f t="shared" si="3"/>
        <v>0</v>
      </c>
      <c r="I17" s="1"/>
    </row>
    <row r="18" spans="1:9" ht="15.75" customHeight="1">
      <c r="A18" s="21" t="str">
        <f>Munka1!A54</f>
        <v>- Honvéd u. 41.</v>
      </c>
      <c r="B18" s="2">
        <v>16517</v>
      </c>
      <c r="C18" s="7">
        <v>15278</v>
      </c>
      <c r="D18" s="73">
        <f>B18-C18</f>
        <v>1239</v>
      </c>
      <c r="E18" s="73">
        <f>D18/3</f>
        <v>413</v>
      </c>
      <c r="F18" s="10">
        <v>0</v>
      </c>
      <c r="G18" s="73">
        <f>D18</f>
        <v>1239</v>
      </c>
      <c r="H18" s="10">
        <f t="shared" si="3"/>
        <v>0</v>
      </c>
      <c r="I18" s="1"/>
    </row>
    <row r="19" spans="1:9" ht="15.75" customHeight="1">
      <c r="A19" s="21" t="str">
        <f>Munka1!A56</f>
        <v>- Füredi u. 7/c.</v>
      </c>
      <c r="B19" s="2">
        <v>5844</v>
      </c>
      <c r="C19" s="7">
        <v>45</v>
      </c>
      <c r="D19" s="73">
        <f>B19-C19</f>
        <v>5799</v>
      </c>
      <c r="E19" s="73">
        <f>D19/3</f>
        <v>1933</v>
      </c>
      <c r="F19" s="10">
        <v>0</v>
      </c>
      <c r="G19" s="73">
        <f>D19</f>
        <v>5799</v>
      </c>
      <c r="H19" s="10">
        <f t="shared" si="3"/>
        <v>0</v>
      </c>
      <c r="I19" s="1"/>
    </row>
    <row r="20" spans="1:9" ht="15.75" customHeight="1">
      <c r="A20" s="21" t="str">
        <f>Munka1!A60</f>
        <v>- Búzavirág u. 28-29.</v>
      </c>
      <c r="B20" s="2">
        <v>21632</v>
      </c>
      <c r="C20" s="7">
        <v>11962</v>
      </c>
      <c r="D20" s="73">
        <f>B20-C20</f>
        <v>9670</v>
      </c>
      <c r="E20" s="74">
        <f>D20/3</f>
        <v>3223.3333333333335</v>
      </c>
      <c r="F20" s="10">
        <v>0</v>
      </c>
      <c r="G20" s="97">
        <f>+D20+F20</f>
        <v>9670</v>
      </c>
      <c r="H20" s="10">
        <f t="shared" si="3"/>
        <v>0</v>
      </c>
      <c r="I20" s="73"/>
    </row>
    <row r="21" spans="1:9" ht="15.75" customHeight="1">
      <c r="A21" s="21" t="str">
        <f>Munka1!A63</f>
        <v>- Béke u. 59-61.</v>
      </c>
      <c r="B21" s="2">
        <v>8446</v>
      </c>
      <c r="C21" s="7">
        <v>6682</v>
      </c>
      <c r="D21" s="73">
        <f>B21-C21</f>
        <v>1764</v>
      </c>
      <c r="E21" s="73">
        <f>D21/3</f>
        <v>588</v>
      </c>
      <c r="F21" s="10">
        <v>0</v>
      </c>
      <c r="G21" s="73">
        <f>D21</f>
        <v>1764</v>
      </c>
      <c r="H21" s="10">
        <f t="shared" si="3"/>
        <v>0</v>
      </c>
      <c r="I21" s="73"/>
    </row>
    <row r="22" spans="1:9" ht="5.25" customHeight="1">
      <c r="A22" s="1"/>
      <c r="B22" s="2"/>
      <c r="C22" s="9"/>
      <c r="D22" s="2"/>
      <c r="E22" s="10"/>
      <c r="F22" s="10"/>
      <c r="G22" s="2"/>
      <c r="H22" s="10"/>
      <c r="I22" s="1"/>
    </row>
    <row r="23" spans="1:9" ht="16.5" customHeight="1">
      <c r="A23" s="11" t="s">
        <v>6</v>
      </c>
      <c r="B23" s="12">
        <f aca="true" t="shared" si="4" ref="B23:H23">SUM(B6:B22)</f>
        <v>74269</v>
      </c>
      <c r="C23" s="13">
        <f t="shared" si="4"/>
        <v>45160</v>
      </c>
      <c r="D23" s="13">
        <f t="shared" si="4"/>
        <v>29109</v>
      </c>
      <c r="E23" s="14">
        <f t="shared" si="4"/>
        <v>16012.333333333334</v>
      </c>
      <c r="F23" s="13">
        <f t="shared" si="4"/>
        <v>335</v>
      </c>
      <c r="G23" s="13">
        <f t="shared" si="4"/>
        <v>29444</v>
      </c>
      <c r="H23" s="13">
        <f t="shared" si="4"/>
        <v>335</v>
      </c>
      <c r="I23" s="11"/>
    </row>
    <row r="24" spans="1:9" ht="6" customHeight="1">
      <c r="A24" s="1"/>
      <c r="B24" s="2"/>
      <c r="C24" s="3"/>
      <c r="D24" s="3"/>
      <c r="E24" s="4"/>
      <c r="F24" s="4"/>
      <c r="G24" s="3"/>
      <c r="H24" s="4"/>
      <c r="I24" s="1"/>
    </row>
    <row r="25" spans="1:9" s="19" customFormat="1" ht="21" customHeight="1">
      <c r="A25" s="6" t="s">
        <v>7</v>
      </c>
      <c r="B25" s="15">
        <v>10000</v>
      </c>
      <c r="C25" s="16" t="s">
        <v>8</v>
      </c>
      <c r="D25" s="17">
        <f>B25</f>
        <v>10000</v>
      </c>
      <c r="E25" s="18">
        <f>D25</f>
        <v>10000</v>
      </c>
      <c r="F25" s="10">
        <v>0</v>
      </c>
      <c r="G25" s="17">
        <f>D25</f>
        <v>10000</v>
      </c>
      <c r="H25" s="10">
        <f>+G25-D25</f>
        <v>0</v>
      </c>
      <c r="I25" s="6"/>
    </row>
    <row r="26" spans="1:9" s="19" customFormat="1" ht="21" customHeight="1">
      <c r="A26" s="6" t="s">
        <v>112</v>
      </c>
      <c r="B26" s="15"/>
      <c r="C26" s="16"/>
      <c r="D26" s="17"/>
      <c r="E26" s="18"/>
      <c r="F26" s="10"/>
      <c r="G26" s="17"/>
      <c r="H26" s="10"/>
      <c r="I26" s="6"/>
    </row>
    <row r="27" spans="1:9" s="19" customFormat="1" ht="21" customHeight="1">
      <c r="A27" s="6" t="s">
        <v>113</v>
      </c>
      <c r="B27" s="15">
        <v>3000</v>
      </c>
      <c r="C27" s="16" t="s">
        <v>8</v>
      </c>
      <c r="D27" s="17">
        <f>B27</f>
        <v>3000</v>
      </c>
      <c r="E27" s="18">
        <f>D27</f>
        <v>3000</v>
      </c>
      <c r="F27" s="10">
        <v>0</v>
      </c>
      <c r="G27" s="17">
        <f>D27</f>
        <v>3000</v>
      </c>
      <c r="H27" s="10">
        <f>+G27-D27</f>
        <v>0</v>
      </c>
      <c r="I27" s="6"/>
    </row>
    <row r="28" spans="1:9" s="19" customFormat="1" ht="21" customHeight="1">
      <c r="A28" s="6" t="s">
        <v>9</v>
      </c>
      <c r="B28" s="15">
        <v>1500</v>
      </c>
      <c r="C28" s="16" t="s">
        <v>8</v>
      </c>
      <c r="D28" s="17">
        <f>B28</f>
        <v>1500</v>
      </c>
      <c r="E28" s="18">
        <f>D28</f>
        <v>1500</v>
      </c>
      <c r="F28" s="10">
        <v>0</v>
      </c>
      <c r="G28" s="17">
        <f>D28</f>
        <v>1500</v>
      </c>
      <c r="H28" s="10">
        <f>+G28-D28</f>
        <v>0</v>
      </c>
      <c r="I28" s="6"/>
    </row>
    <row r="29" spans="1:9" s="53" customFormat="1" ht="7.5" customHeight="1">
      <c r="A29" s="98"/>
      <c r="B29" s="62"/>
      <c r="C29" s="28"/>
      <c r="D29" s="99"/>
      <c r="E29" s="100"/>
      <c r="F29" s="100"/>
      <c r="G29" s="99"/>
      <c r="H29" s="100"/>
      <c r="I29" s="98"/>
    </row>
    <row r="30" spans="1:9" s="19" customFormat="1" ht="21.75" customHeight="1">
      <c r="A30" s="119" t="s">
        <v>11</v>
      </c>
      <c r="B30" s="15">
        <v>16600</v>
      </c>
      <c r="C30" s="120" t="s">
        <v>8</v>
      </c>
      <c r="D30" s="15">
        <v>16500</v>
      </c>
      <c r="E30" s="15">
        <v>16600</v>
      </c>
      <c r="F30" s="59">
        <f>SUM(F34:F39)*-1-1855</f>
        <v>-16500</v>
      </c>
      <c r="G30" s="15">
        <f>D30+F30</f>
        <v>0</v>
      </c>
      <c r="H30" s="59">
        <f>F30</f>
        <v>-16500</v>
      </c>
      <c r="I30" s="6"/>
    </row>
    <row r="31" spans="1:9" ht="4.5" customHeight="1">
      <c r="A31" s="1"/>
      <c r="B31" s="2"/>
      <c r="C31" s="9"/>
      <c r="D31" s="3"/>
      <c r="E31" s="4"/>
      <c r="F31" s="4"/>
      <c r="G31" s="3"/>
      <c r="H31" s="4"/>
      <c r="I31" s="1"/>
    </row>
    <row r="32" spans="1:107" s="19" customFormat="1" ht="12.75">
      <c r="A32" s="6" t="s">
        <v>10</v>
      </c>
      <c r="B32" s="15"/>
      <c r="C32" s="16"/>
      <c r="D32" s="20"/>
      <c r="E32" s="20"/>
      <c r="F32" s="20"/>
      <c r="G32" s="20"/>
      <c r="H32" s="20"/>
      <c r="I32" s="6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</row>
    <row r="33" spans="1:107" s="1" customFormat="1" ht="12.75">
      <c r="A33" s="21" t="s">
        <v>79</v>
      </c>
      <c r="B33" s="75" t="s">
        <v>31</v>
      </c>
      <c r="C33" s="75" t="s">
        <v>8</v>
      </c>
      <c r="D33" s="76">
        <v>100</v>
      </c>
      <c r="E33" s="75" t="s">
        <v>31</v>
      </c>
      <c r="F33" s="10">
        <v>0</v>
      </c>
      <c r="G33" s="76">
        <v>100</v>
      </c>
      <c r="H33" s="10">
        <f>+G33-D33</f>
        <v>0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</row>
    <row r="34" spans="1:107" s="1" customFormat="1" ht="12.75">
      <c r="A34" s="21" t="s">
        <v>80</v>
      </c>
      <c r="B34" s="75" t="s">
        <v>31</v>
      </c>
      <c r="C34" s="75" t="s">
        <v>8</v>
      </c>
      <c r="D34" s="75" t="s">
        <v>31</v>
      </c>
      <c r="E34" s="75" t="s">
        <v>31</v>
      </c>
      <c r="F34" s="117">
        <v>953</v>
      </c>
      <c r="G34" s="118">
        <v>953</v>
      </c>
      <c r="H34" s="10">
        <f aca="true" t="shared" si="5" ref="H34:H39">+F34</f>
        <v>953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</row>
    <row r="35" spans="1:107" s="1" customFormat="1" ht="12.75">
      <c r="A35" s="21" t="s">
        <v>81</v>
      </c>
      <c r="B35" s="75" t="s">
        <v>31</v>
      </c>
      <c r="C35" s="75" t="s">
        <v>8</v>
      </c>
      <c r="D35" s="75" t="s">
        <v>31</v>
      </c>
      <c r="E35" s="75" t="s">
        <v>31</v>
      </c>
      <c r="F35" s="117">
        <v>4090</v>
      </c>
      <c r="G35" s="118">
        <v>4090</v>
      </c>
      <c r="H35" s="10">
        <f t="shared" si="5"/>
        <v>4090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</row>
    <row r="36" spans="1:107" s="1" customFormat="1" ht="12.75">
      <c r="A36" s="21" t="s">
        <v>82</v>
      </c>
      <c r="B36" s="75" t="s">
        <v>31</v>
      </c>
      <c r="C36" s="75" t="s">
        <v>8</v>
      </c>
      <c r="D36" s="75" t="s">
        <v>31</v>
      </c>
      <c r="E36" s="75" t="s">
        <v>31</v>
      </c>
      <c r="F36" s="117">
        <v>1809</v>
      </c>
      <c r="G36" s="118">
        <v>1809</v>
      </c>
      <c r="H36" s="10">
        <f t="shared" si="5"/>
        <v>1809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</row>
    <row r="37" spans="1:107" s="1" customFormat="1" ht="12.75">
      <c r="A37" s="21" t="s">
        <v>83</v>
      </c>
      <c r="B37" s="75" t="s">
        <v>31</v>
      </c>
      <c r="C37" s="75" t="s">
        <v>8</v>
      </c>
      <c r="D37" s="75" t="s">
        <v>31</v>
      </c>
      <c r="E37" s="75" t="s">
        <v>31</v>
      </c>
      <c r="F37" s="117">
        <v>5639</v>
      </c>
      <c r="G37" s="118">
        <v>5639</v>
      </c>
      <c r="H37" s="10">
        <f t="shared" si="5"/>
        <v>5639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</row>
    <row r="38" spans="1:107" s="1" customFormat="1" ht="12.75">
      <c r="A38" s="21" t="s">
        <v>84</v>
      </c>
      <c r="B38" s="75" t="s">
        <v>31</v>
      </c>
      <c r="C38" s="75" t="s">
        <v>8</v>
      </c>
      <c r="D38" s="75" t="s">
        <v>31</v>
      </c>
      <c r="E38" s="75" t="s">
        <v>31</v>
      </c>
      <c r="F38" s="117">
        <v>1529</v>
      </c>
      <c r="G38" s="118">
        <v>1529</v>
      </c>
      <c r="H38" s="10">
        <f t="shared" si="5"/>
        <v>1529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</row>
    <row r="39" spans="1:107" s="1" customFormat="1" ht="12.75">
      <c r="A39" s="21" t="s">
        <v>85</v>
      </c>
      <c r="B39" s="75" t="s">
        <v>31</v>
      </c>
      <c r="C39" s="75" t="s">
        <v>8</v>
      </c>
      <c r="D39" s="75" t="s">
        <v>31</v>
      </c>
      <c r="E39" s="75" t="s">
        <v>31</v>
      </c>
      <c r="F39" s="10">
        <v>625</v>
      </c>
      <c r="G39" s="76">
        <v>625</v>
      </c>
      <c r="H39" s="10">
        <f t="shared" si="5"/>
        <v>625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</row>
    <row r="40" spans="1:9" s="53" customFormat="1" ht="12.75">
      <c r="A40" s="21" t="s">
        <v>100</v>
      </c>
      <c r="B40" s="75"/>
      <c r="C40" s="75"/>
      <c r="D40" s="76">
        <v>201</v>
      </c>
      <c r="E40" s="77"/>
      <c r="F40" s="10">
        <v>0</v>
      </c>
      <c r="G40" s="76">
        <v>201</v>
      </c>
      <c r="H40" s="10">
        <f>+G40-D40</f>
        <v>0</v>
      </c>
      <c r="I40" s="1"/>
    </row>
    <row r="41" spans="1:9" s="53" customFormat="1" ht="15.75" customHeight="1">
      <c r="A41" s="21" t="s">
        <v>114</v>
      </c>
      <c r="B41" s="75"/>
      <c r="C41" s="75"/>
      <c r="D41" s="76">
        <v>0</v>
      </c>
      <c r="E41" s="77"/>
      <c r="F41" s="10">
        <v>765</v>
      </c>
      <c r="G41" s="102">
        <f>+D41+F41</f>
        <v>765</v>
      </c>
      <c r="H41" s="10">
        <f>+G41-D41</f>
        <v>765</v>
      </c>
      <c r="I41" s="1" t="s">
        <v>37</v>
      </c>
    </row>
    <row r="42" spans="1:11" s="39" customFormat="1" ht="23.25" customHeight="1">
      <c r="A42" s="103" t="s">
        <v>51</v>
      </c>
      <c r="B42" s="104">
        <v>16600</v>
      </c>
      <c r="C42" s="105" t="s">
        <v>8</v>
      </c>
      <c r="D42" s="104">
        <f>SUM(D30:D40)</f>
        <v>16801</v>
      </c>
      <c r="E42" s="94">
        <v>16600</v>
      </c>
      <c r="F42" s="94">
        <f>SUM(F30:F41)</f>
        <v>-1090</v>
      </c>
      <c r="G42" s="104">
        <f>F42+D42</f>
        <v>15711</v>
      </c>
      <c r="H42" s="94">
        <f>F42</f>
        <v>-1090</v>
      </c>
      <c r="I42" s="38"/>
      <c r="K42" s="39">
        <f>SUM(G33:G41)</f>
        <v>15711</v>
      </c>
    </row>
    <row r="43" spans="1:9" ht="9" customHeight="1">
      <c r="A43" s="1"/>
      <c r="B43" s="2"/>
      <c r="C43" s="9"/>
      <c r="D43" s="2"/>
      <c r="E43" s="10"/>
      <c r="F43" s="10"/>
      <c r="G43" s="2"/>
      <c r="H43" s="10"/>
      <c r="I43" s="1"/>
    </row>
    <row r="44" spans="1:9" s="19" customFormat="1" ht="12.75">
      <c r="A44" s="6" t="s">
        <v>12</v>
      </c>
      <c r="B44" s="15">
        <v>1500</v>
      </c>
      <c r="C44" s="16" t="s">
        <v>8</v>
      </c>
      <c r="D44" s="17">
        <v>1299</v>
      </c>
      <c r="E44" s="18">
        <v>1500</v>
      </c>
      <c r="F44" s="59">
        <f>-335-765+1855</f>
        <v>755</v>
      </c>
      <c r="G44" s="17">
        <f>D44+F44</f>
        <v>2054</v>
      </c>
      <c r="H44" s="59">
        <f>F44</f>
        <v>755</v>
      </c>
      <c r="I44" s="6"/>
    </row>
    <row r="45" spans="1:9" ht="7.5" customHeight="1">
      <c r="A45" s="1"/>
      <c r="B45" s="2"/>
      <c r="C45" s="9"/>
      <c r="D45" s="3"/>
      <c r="E45" s="4"/>
      <c r="F45" s="4"/>
      <c r="G45" s="3"/>
      <c r="H45" s="4"/>
      <c r="I45" s="1"/>
    </row>
    <row r="46" spans="1:9" ht="15.75" customHeight="1">
      <c r="A46" s="11" t="s">
        <v>13</v>
      </c>
      <c r="B46" s="12">
        <f>B44+B42+B28+B27+B25+B23</f>
        <v>106869</v>
      </c>
      <c r="C46" s="12">
        <f>C23</f>
        <v>45160</v>
      </c>
      <c r="D46" s="12">
        <f>D23+D25+D27+D28+D42+D44</f>
        <v>61709</v>
      </c>
      <c r="E46" s="12">
        <f>E23+E25+E27+E28+E42+E44</f>
        <v>48612.333333333336</v>
      </c>
      <c r="F46" s="12">
        <f>F23+F25+F27+F28+F42+F44</f>
        <v>0</v>
      </c>
      <c r="G46" s="12">
        <f>G23+G25+G27+G28+G42+G44</f>
        <v>61709</v>
      </c>
      <c r="H46" s="12">
        <f>H23+H25+H27+H28+H42+H44</f>
        <v>0</v>
      </c>
      <c r="I46" s="11"/>
    </row>
    <row r="47" spans="1:9" ht="4.5" customHeight="1">
      <c r="A47" s="21"/>
      <c r="B47" s="7"/>
      <c r="C47" s="9"/>
      <c r="D47" s="2"/>
      <c r="E47" s="10"/>
      <c r="F47" s="10"/>
      <c r="G47" s="2"/>
      <c r="H47" s="10"/>
      <c r="I47" s="1"/>
    </row>
    <row r="48" spans="1:9" ht="12.75">
      <c r="A48" s="40" t="s">
        <v>74</v>
      </c>
      <c r="B48" s="7"/>
      <c r="C48" s="9"/>
      <c r="D48" s="2"/>
      <c r="E48" s="10"/>
      <c r="F48" s="10"/>
      <c r="G48" s="2"/>
      <c r="H48" s="10"/>
      <c r="I48" s="1"/>
    </row>
    <row r="49" spans="1:9" ht="3" customHeight="1">
      <c r="A49" s="40"/>
      <c r="B49" s="7"/>
      <c r="C49" s="9"/>
      <c r="D49" s="2"/>
      <c r="E49" s="10"/>
      <c r="F49" s="10"/>
      <c r="G49" s="2"/>
      <c r="H49" s="10"/>
      <c r="I49" s="1"/>
    </row>
    <row r="50" spans="1:9" ht="12.75">
      <c r="A50" s="21" t="s">
        <v>88</v>
      </c>
      <c r="B50" s="7">
        <v>10147</v>
      </c>
      <c r="C50" s="9" t="s">
        <v>8</v>
      </c>
      <c r="D50" s="2">
        <f aca="true" t="shared" si="6" ref="D50:D63">B50</f>
        <v>10147</v>
      </c>
      <c r="E50" s="10">
        <v>3755</v>
      </c>
      <c r="F50" s="10">
        <v>0</v>
      </c>
      <c r="G50" s="2">
        <f>+D50+F50</f>
        <v>10147</v>
      </c>
      <c r="H50" s="10">
        <f aca="true" t="shared" si="7" ref="H50:H63">+G50-D50</f>
        <v>0</v>
      </c>
      <c r="I50" s="1"/>
    </row>
    <row r="51" spans="1:9" ht="12.75">
      <c r="A51" s="21" t="s">
        <v>87</v>
      </c>
      <c r="B51" s="7">
        <v>21603</v>
      </c>
      <c r="C51" s="9" t="s">
        <v>8</v>
      </c>
      <c r="D51" s="2">
        <f t="shared" si="6"/>
        <v>21603</v>
      </c>
      <c r="E51" s="10">
        <v>7120</v>
      </c>
      <c r="F51" s="10">
        <v>0</v>
      </c>
      <c r="G51" s="2">
        <f aca="true" t="shared" si="8" ref="G51:G63">+D51+F51</f>
        <v>21603</v>
      </c>
      <c r="H51" s="10">
        <f t="shared" si="7"/>
        <v>0</v>
      </c>
      <c r="I51" s="1"/>
    </row>
    <row r="52" spans="1:9" ht="12.75">
      <c r="A52" s="21" t="s">
        <v>55</v>
      </c>
      <c r="B52" s="7">
        <v>24477</v>
      </c>
      <c r="C52" s="9" t="s">
        <v>8</v>
      </c>
      <c r="D52" s="2">
        <f t="shared" si="6"/>
        <v>24477</v>
      </c>
      <c r="E52" s="10">
        <v>8159</v>
      </c>
      <c r="F52" s="10">
        <v>-336</v>
      </c>
      <c r="G52" s="2">
        <f t="shared" si="8"/>
        <v>24141</v>
      </c>
      <c r="H52" s="10">
        <f t="shared" si="7"/>
        <v>-336</v>
      </c>
      <c r="I52" s="127" t="s">
        <v>117</v>
      </c>
    </row>
    <row r="53" spans="1:9" ht="12.75">
      <c r="A53" s="21" t="s">
        <v>86</v>
      </c>
      <c r="B53" s="7">
        <v>7462</v>
      </c>
      <c r="C53" s="9" t="s">
        <v>8</v>
      </c>
      <c r="D53" s="2">
        <f t="shared" si="6"/>
        <v>7462</v>
      </c>
      <c r="E53" s="10">
        <v>2487</v>
      </c>
      <c r="F53" s="10">
        <v>0</v>
      </c>
      <c r="G53" s="2">
        <f t="shared" si="8"/>
        <v>7462</v>
      </c>
      <c r="H53" s="10">
        <f t="shared" si="7"/>
        <v>0</v>
      </c>
      <c r="I53" s="1"/>
    </row>
    <row r="54" spans="1:9" ht="12.75">
      <c r="A54" s="21" t="s">
        <v>89</v>
      </c>
      <c r="B54" s="7">
        <v>18008</v>
      </c>
      <c r="C54" s="9" t="s">
        <v>8</v>
      </c>
      <c r="D54" s="2">
        <f t="shared" si="6"/>
        <v>18008</v>
      </c>
      <c r="E54" s="10">
        <v>6003</v>
      </c>
      <c r="F54" s="10">
        <v>0</v>
      </c>
      <c r="G54" s="2">
        <f t="shared" si="8"/>
        <v>18008</v>
      </c>
      <c r="H54" s="10">
        <f t="shared" si="7"/>
        <v>0</v>
      </c>
      <c r="I54" s="1"/>
    </row>
    <row r="55" spans="1:9" ht="12.75">
      <c r="A55" s="21" t="s">
        <v>90</v>
      </c>
      <c r="B55" s="7">
        <v>28579</v>
      </c>
      <c r="C55" s="9" t="s">
        <v>8</v>
      </c>
      <c r="D55" s="2">
        <f t="shared" si="6"/>
        <v>28579</v>
      </c>
      <c r="E55" s="10">
        <v>9515</v>
      </c>
      <c r="F55" s="10">
        <v>0</v>
      </c>
      <c r="G55" s="2">
        <f t="shared" si="8"/>
        <v>28579</v>
      </c>
      <c r="H55" s="10">
        <f t="shared" si="7"/>
        <v>0</v>
      </c>
      <c r="I55" s="1"/>
    </row>
    <row r="56" spans="1:9" ht="12.75">
      <c r="A56" s="21" t="s">
        <v>91</v>
      </c>
      <c r="B56" s="7">
        <v>27947</v>
      </c>
      <c r="C56" s="9" t="s">
        <v>8</v>
      </c>
      <c r="D56" s="2">
        <f t="shared" si="6"/>
        <v>27947</v>
      </c>
      <c r="E56" s="10">
        <v>9182</v>
      </c>
      <c r="F56" s="10">
        <v>0</v>
      </c>
      <c r="G56" s="2">
        <f t="shared" si="8"/>
        <v>27947</v>
      </c>
      <c r="H56" s="10">
        <f t="shared" si="7"/>
        <v>0</v>
      </c>
      <c r="I56" s="1"/>
    </row>
    <row r="57" spans="1:9" ht="12.75">
      <c r="A57" s="21" t="s">
        <v>92</v>
      </c>
      <c r="B57" s="7">
        <v>11434</v>
      </c>
      <c r="C57" s="9" t="s">
        <v>8</v>
      </c>
      <c r="D57" s="2">
        <f t="shared" si="6"/>
        <v>11434</v>
      </c>
      <c r="E57" s="10">
        <v>3811</v>
      </c>
      <c r="F57" s="10">
        <v>0</v>
      </c>
      <c r="G57" s="2">
        <f t="shared" si="8"/>
        <v>11434</v>
      </c>
      <c r="H57" s="10">
        <f t="shared" si="7"/>
        <v>0</v>
      </c>
      <c r="I57" s="1"/>
    </row>
    <row r="58" spans="1:9" ht="12.75">
      <c r="A58" s="21" t="s">
        <v>93</v>
      </c>
      <c r="B58" s="7">
        <v>11747</v>
      </c>
      <c r="C58" s="9" t="s">
        <v>8</v>
      </c>
      <c r="D58" s="2">
        <f t="shared" si="6"/>
        <v>11747</v>
      </c>
      <c r="E58" s="10">
        <v>4116</v>
      </c>
      <c r="F58" s="10">
        <v>0</v>
      </c>
      <c r="G58" s="2">
        <f t="shared" si="8"/>
        <v>11747</v>
      </c>
      <c r="H58" s="10">
        <f t="shared" si="7"/>
        <v>0</v>
      </c>
      <c r="I58" s="1"/>
    </row>
    <row r="59" spans="1:9" ht="12.75">
      <c r="A59" s="21" t="s">
        <v>94</v>
      </c>
      <c r="B59" s="7">
        <v>11757</v>
      </c>
      <c r="C59" s="9" t="s">
        <v>8</v>
      </c>
      <c r="D59" s="2">
        <f t="shared" si="6"/>
        <v>11757</v>
      </c>
      <c r="E59" s="10">
        <v>3919</v>
      </c>
      <c r="F59" s="10">
        <v>0</v>
      </c>
      <c r="G59" s="2">
        <f t="shared" si="8"/>
        <v>11757</v>
      </c>
      <c r="H59" s="10">
        <f t="shared" si="7"/>
        <v>0</v>
      </c>
      <c r="I59" s="1"/>
    </row>
    <row r="60" spans="1:9" ht="12.75">
      <c r="A60" s="21" t="s">
        <v>95</v>
      </c>
      <c r="B60" s="7">
        <v>6221</v>
      </c>
      <c r="C60" s="9" t="s">
        <v>8</v>
      </c>
      <c r="D60" s="2">
        <f t="shared" si="6"/>
        <v>6221</v>
      </c>
      <c r="E60" s="10">
        <v>2074</v>
      </c>
      <c r="F60" s="10">
        <v>-260</v>
      </c>
      <c r="G60" s="2">
        <f t="shared" si="8"/>
        <v>5961</v>
      </c>
      <c r="H60" s="10">
        <f t="shared" si="7"/>
        <v>-260</v>
      </c>
      <c r="I60" s="127" t="s">
        <v>117</v>
      </c>
    </row>
    <row r="61" spans="1:9" ht="12.75">
      <c r="A61" s="21" t="s">
        <v>96</v>
      </c>
      <c r="B61" s="7">
        <v>13402</v>
      </c>
      <c r="C61" s="9" t="s">
        <v>8</v>
      </c>
      <c r="D61" s="2">
        <f t="shared" si="6"/>
        <v>13402</v>
      </c>
      <c r="E61" s="10">
        <v>4547</v>
      </c>
      <c r="F61" s="10">
        <v>-513</v>
      </c>
      <c r="G61" s="2">
        <f t="shared" si="8"/>
        <v>12889</v>
      </c>
      <c r="H61" s="10">
        <f t="shared" si="7"/>
        <v>-513</v>
      </c>
      <c r="I61" s="127" t="s">
        <v>117</v>
      </c>
    </row>
    <row r="62" spans="1:9" ht="12.75">
      <c r="A62" s="21" t="s">
        <v>97</v>
      </c>
      <c r="B62" s="7">
        <v>15407</v>
      </c>
      <c r="C62" s="9" t="s">
        <v>8</v>
      </c>
      <c r="D62" s="2">
        <f t="shared" si="6"/>
        <v>15407</v>
      </c>
      <c r="E62" s="10">
        <v>5136</v>
      </c>
      <c r="F62" s="10">
        <v>-580</v>
      </c>
      <c r="G62" s="2">
        <f t="shared" si="8"/>
        <v>14827</v>
      </c>
      <c r="H62" s="10">
        <f t="shared" si="7"/>
        <v>-580</v>
      </c>
      <c r="I62" s="127" t="s">
        <v>117</v>
      </c>
    </row>
    <row r="63" spans="1:9" ht="12.75">
      <c r="A63" s="21" t="s">
        <v>98</v>
      </c>
      <c r="B63" s="7">
        <v>16447</v>
      </c>
      <c r="C63" s="9" t="s">
        <v>8</v>
      </c>
      <c r="D63" s="2">
        <f t="shared" si="6"/>
        <v>16447</v>
      </c>
      <c r="E63" s="10">
        <v>5482</v>
      </c>
      <c r="F63" s="10">
        <v>-534</v>
      </c>
      <c r="G63" s="2">
        <f t="shared" si="8"/>
        <v>15913</v>
      </c>
      <c r="H63" s="10">
        <f t="shared" si="7"/>
        <v>-534</v>
      </c>
      <c r="I63" s="127" t="s">
        <v>117</v>
      </c>
    </row>
    <row r="64" spans="1:9" ht="9" customHeight="1">
      <c r="A64" s="21"/>
      <c r="B64" s="7"/>
      <c r="C64" s="9"/>
      <c r="D64" s="2"/>
      <c r="E64" s="10"/>
      <c r="F64" s="10"/>
      <c r="G64" s="2"/>
      <c r="H64" s="10"/>
      <c r="I64" s="1"/>
    </row>
    <row r="65" spans="1:9" s="19" customFormat="1" ht="21" customHeight="1">
      <c r="A65" s="41" t="s">
        <v>15</v>
      </c>
      <c r="B65" s="42">
        <f>SUM(B50:B64)</f>
        <v>224638</v>
      </c>
      <c r="C65" s="42">
        <f>SUM(C64:C64)</f>
        <v>0</v>
      </c>
      <c r="D65" s="42">
        <f>SUM(D50:D64)</f>
        <v>224638</v>
      </c>
      <c r="E65" s="42">
        <f>SUM(E50:E64)</f>
        <v>75306</v>
      </c>
      <c r="F65" s="42">
        <f>SUM(F50:F64)</f>
        <v>-2223</v>
      </c>
      <c r="G65" s="42">
        <f>SUM(G50:G64)</f>
        <v>222415</v>
      </c>
      <c r="H65" s="42">
        <f>SUM(H50:H64)</f>
        <v>-2223</v>
      </c>
      <c r="I65" s="11"/>
    </row>
    <row r="66" spans="1:9" s="133" customFormat="1" ht="22.5" customHeight="1">
      <c r="A66" s="128" t="s">
        <v>118</v>
      </c>
      <c r="B66" s="129">
        <f aca="true" t="shared" si="9" ref="B66:H66">B65+B46</f>
        <v>331507</v>
      </c>
      <c r="C66" s="129">
        <f t="shared" si="9"/>
        <v>45160</v>
      </c>
      <c r="D66" s="130">
        <f t="shared" si="9"/>
        <v>286347</v>
      </c>
      <c r="E66" s="131">
        <f t="shared" si="9"/>
        <v>123918.33333333334</v>
      </c>
      <c r="F66" s="130">
        <f t="shared" si="9"/>
        <v>-2223</v>
      </c>
      <c r="G66" s="130">
        <f t="shared" si="9"/>
        <v>284124</v>
      </c>
      <c r="H66" s="130">
        <f t="shared" si="9"/>
        <v>-2223</v>
      </c>
      <c r="I66" s="132"/>
    </row>
    <row r="67" spans="1:9" s="53" customFormat="1" ht="26.25" customHeight="1" hidden="1" outlineLevel="1">
      <c r="A67" s="106" t="s">
        <v>115</v>
      </c>
      <c r="B67" s="107"/>
      <c r="C67" s="108"/>
      <c r="D67" s="114"/>
      <c r="E67" s="108"/>
      <c r="F67" s="115"/>
      <c r="G67" s="114"/>
      <c r="H67" s="114"/>
      <c r="I67" s="109"/>
    </row>
    <row r="68" spans="1:9" s="53" customFormat="1" ht="12.75" hidden="1" outlineLevel="1">
      <c r="A68" s="110" t="s">
        <v>116</v>
      </c>
      <c r="B68" s="111"/>
      <c r="C68" s="112"/>
      <c r="D68" s="99"/>
      <c r="E68" s="112"/>
      <c r="F68" s="116">
        <v>400</v>
      </c>
      <c r="G68" s="99"/>
      <c r="H68" s="99"/>
      <c r="I68" s="113"/>
    </row>
    <row r="69" spans="1:9" s="53" customFormat="1" ht="12.75" collapsed="1">
      <c r="A69" s="50"/>
      <c r="B69" s="51"/>
      <c r="C69" s="52"/>
      <c r="D69" s="52"/>
      <c r="E69" s="52"/>
      <c r="F69" s="52"/>
      <c r="G69" s="52"/>
      <c r="H69" s="52"/>
      <c r="I69" s="50"/>
    </row>
    <row r="70" spans="1:9" s="53" customFormat="1" ht="12.75">
      <c r="A70" s="50"/>
      <c r="B70" s="51"/>
      <c r="C70" s="52"/>
      <c r="D70" s="52"/>
      <c r="E70" s="52"/>
      <c r="F70" s="52"/>
      <c r="G70" s="52"/>
      <c r="H70" s="52"/>
      <c r="I70" s="50"/>
    </row>
    <row r="71" spans="1:9" s="53" customFormat="1" ht="12.75">
      <c r="A71" s="50"/>
      <c r="B71" s="51"/>
      <c r="C71" s="52"/>
      <c r="D71" s="52"/>
      <c r="E71" s="52"/>
      <c r="F71" s="52"/>
      <c r="G71" s="52"/>
      <c r="H71" s="52"/>
      <c r="I71" s="50"/>
    </row>
    <row r="72" spans="1:9" s="53" customFormat="1" ht="12.75">
      <c r="A72" s="50"/>
      <c r="B72" s="51"/>
      <c r="C72" s="52"/>
      <c r="D72" s="52"/>
      <c r="E72" s="52"/>
      <c r="F72" s="52"/>
      <c r="G72" s="52"/>
      <c r="H72" s="52"/>
      <c r="I72" s="50"/>
    </row>
    <row r="73" spans="1:9" s="53" customFormat="1" ht="12.75">
      <c r="A73" s="50"/>
      <c r="B73" s="51"/>
      <c r="C73" s="52"/>
      <c r="D73" s="52"/>
      <c r="E73" s="52"/>
      <c r="F73" s="52"/>
      <c r="G73" s="52"/>
      <c r="H73" s="52"/>
      <c r="I73" s="50"/>
    </row>
    <row r="74" spans="1:9" s="53" customFormat="1" ht="12.75">
      <c r="A74" s="50"/>
      <c r="B74" s="51"/>
      <c r="C74" s="52"/>
      <c r="D74" s="52"/>
      <c r="E74" s="52"/>
      <c r="F74" s="52"/>
      <c r="G74" s="52"/>
      <c r="H74" s="52"/>
      <c r="I74" s="50"/>
    </row>
    <row r="75" spans="1:9" s="53" customFormat="1" ht="12.75">
      <c r="A75" s="50"/>
      <c r="B75" s="51"/>
      <c r="C75" s="52"/>
      <c r="D75" s="52"/>
      <c r="E75" s="52"/>
      <c r="F75" s="52"/>
      <c r="G75" s="52"/>
      <c r="H75" s="52"/>
      <c r="I75" s="50"/>
    </row>
    <row r="76" spans="1:9" s="53" customFormat="1" ht="12.75">
      <c r="A76" s="50"/>
      <c r="B76" s="51"/>
      <c r="C76" s="52"/>
      <c r="D76" s="52"/>
      <c r="E76" s="52"/>
      <c r="F76" s="52"/>
      <c r="G76" s="52"/>
      <c r="H76" s="52"/>
      <c r="I76" s="50"/>
    </row>
    <row r="77" spans="1:9" s="53" customFormat="1" ht="12.75">
      <c r="A77" s="50"/>
      <c r="B77" s="51"/>
      <c r="C77" s="52"/>
      <c r="D77" s="52"/>
      <c r="E77" s="52"/>
      <c r="F77" s="52"/>
      <c r="G77" s="52"/>
      <c r="H77" s="52"/>
      <c r="I77" s="50"/>
    </row>
    <row r="78" spans="1:9" s="53" customFormat="1" ht="12.75">
      <c r="A78" s="50"/>
      <c r="B78" s="51"/>
      <c r="C78" s="52"/>
      <c r="D78" s="52"/>
      <c r="E78" s="52"/>
      <c r="F78" s="52"/>
      <c r="G78" s="52"/>
      <c r="H78" s="52"/>
      <c r="I78" s="50"/>
    </row>
    <row r="79" spans="1:9" s="53" customFormat="1" ht="12.75">
      <c r="A79" s="50"/>
      <c r="B79" s="51"/>
      <c r="C79" s="52"/>
      <c r="D79" s="52"/>
      <c r="E79" s="52"/>
      <c r="F79" s="52"/>
      <c r="G79" s="52"/>
      <c r="H79" s="52"/>
      <c r="I79" s="50"/>
    </row>
    <row r="80" spans="1:9" s="53" customFormat="1" ht="12.75">
      <c r="A80" s="50"/>
      <c r="B80" s="51"/>
      <c r="C80" s="52"/>
      <c r="D80" s="52"/>
      <c r="E80" s="52"/>
      <c r="F80" s="52"/>
      <c r="G80" s="52"/>
      <c r="H80" s="52"/>
      <c r="I80" s="50"/>
    </row>
    <row r="81" spans="1:9" s="53" customFormat="1" ht="12.75">
      <c r="A81" s="50"/>
      <c r="B81" s="51"/>
      <c r="C81" s="52"/>
      <c r="D81" s="52"/>
      <c r="E81" s="52"/>
      <c r="F81" s="52"/>
      <c r="G81" s="52"/>
      <c r="H81" s="52"/>
      <c r="I81" s="50"/>
    </row>
    <row r="82" spans="1:9" s="53" customFormat="1" ht="12.75">
      <c r="A82" s="50"/>
      <c r="B82" s="51"/>
      <c r="C82" s="52"/>
      <c r="D82" s="52"/>
      <c r="E82" s="52"/>
      <c r="F82" s="52"/>
      <c r="G82" s="52"/>
      <c r="H82" s="52"/>
      <c r="I82" s="50"/>
    </row>
    <row r="83" spans="1:9" s="53" customFormat="1" ht="12.75">
      <c r="A83" s="50"/>
      <c r="B83" s="51"/>
      <c r="C83" s="52"/>
      <c r="D83" s="52"/>
      <c r="E83" s="52"/>
      <c r="F83" s="52"/>
      <c r="G83" s="52"/>
      <c r="H83" s="52"/>
      <c r="I83" s="50"/>
    </row>
    <row r="84" spans="2:9" s="53" customFormat="1" ht="12.75">
      <c r="B84" s="51"/>
      <c r="C84" s="52"/>
      <c r="D84" s="52"/>
      <c r="E84" s="52"/>
      <c r="F84" s="52"/>
      <c r="G84" s="52"/>
      <c r="H84" s="52"/>
      <c r="I84" s="50"/>
    </row>
    <row r="85" spans="2:9" s="53" customFormat="1" ht="12.75">
      <c r="B85" s="51"/>
      <c r="C85" s="52"/>
      <c r="D85" s="52"/>
      <c r="E85" s="52"/>
      <c r="F85" s="52"/>
      <c r="G85" s="52"/>
      <c r="H85" s="52"/>
      <c r="I85" s="50"/>
    </row>
    <row r="86" spans="2:9" s="53" customFormat="1" ht="12.75">
      <c r="B86" s="51"/>
      <c r="C86" s="52"/>
      <c r="D86" s="52"/>
      <c r="E86" s="52"/>
      <c r="F86" s="52"/>
      <c r="G86" s="52"/>
      <c r="H86" s="52"/>
      <c r="I86" s="50"/>
    </row>
    <row r="87" spans="2:9" s="53" customFormat="1" ht="12.75">
      <c r="B87" s="51"/>
      <c r="C87" s="52"/>
      <c r="D87" s="52"/>
      <c r="E87" s="52"/>
      <c r="F87" s="52"/>
      <c r="G87" s="52"/>
      <c r="H87" s="52"/>
      <c r="I87" s="50"/>
    </row>
    <row r="88" spans="2:9" s="53" customFormat="1" ht="12.75">
      <c r="B88" s="51"/>
      <c r="C88" s="52"/>
      <c r="D88" s="52"/>
      <c r="E88" s="52"/>
      <c r="F88" s="52"/>
      <c r="G88" s="52"/>
      <c r="H88" s="52"/>
      <c r="I88" s="50"/>
    </row>
    <row r="89" spans="2:9" s="53" customFormat="1" ht="12.75">
      <c r="B89" s="51"/>
      <c r="C89" s="52"/>
      <c r="D89" s="52"/>
      <c r="E89" s="52"/>
      <c r="F89" s="52"/>
      <c r="G89" s="52"/>
      <c r="H89" s="52"/>
      <c r="I89" s="50"/>
    </row>
    <row r="90" spans="2:9" s="53" customFormat="1" ht="12.75">
      <c r="B90" s="51"/>
      <c r="C90" s="52"/>
      <c r="D90" s="52"/>
      <c r="E90" s="52"/>
      <c r="F90" s="52"/>
      <c r="G90" s="52"/>
      <c r="H90" s="52"/>
      <c r="I90" s="50"/>
    </row>
    <row r="91" spans="2:9" s="53" customFormat="1" ht="12.75">
      <c r="B91" s="51"/>
      <c r="C91" s="52"/>
      <c r="D91" s="52"/>
      <c r="E91" s="52"/>
      <c r="F91" s="52"/>
      <c r="G91" s="52"/>
      <c r="H91" s="52"/>
      <c r="I91" s="50"/>
    </row>
    <row r="92" spans="2:9" s="53" customFormat="1" ht="12.75">
      <c r="B92" s="51"/>
      <c r="C92" s="52"/>
      <c r="D92" s="52"/>
      <c r="E92" s="52"/>
      <c r="F92" s="52"/>
      <c r="G92" s="52"/>
      <c r="H92" s="52"/>
      <c r="I92" s="50"/>
    </row>
    <row r="93" spans="2:9" s="53" customFormat="1" ht="12.75">
      <c r="B93" s="51"/>
      <c r="C93" s="52"/>
      <c r="D93" s="52"/>
      <c r="E93" s="52"/>
      <c r="F93" s="52"/>
      <c r="G93" s="52"/>
      <c r="H93" s="52"/>
      <c r="I93" s="50"/>
    </row>
    <row r="94" spans="2:9" s="53" customFormat="1" ht="12.75">
      <c r="B94" s="51"/>
      <c r="C94" s="52"/>
      <c r="D94" s="52"/>
      <c r="E94" s="52"/>
      <c r="F94" s="52"/>
      <c r="G94" s="52"/>
      <c r="H94" s="52"/>
      <c r="I94" s="50"/>
    </row>
    <row r="95" spans="2:9" s="53" customFormat="1" ht="12.75">
      <c r="B95" s="51"/>
      <c r="C95" s="52"/>
      <c r="D95" s="52"/>
      <c r="E95" s="52"/>
      <c r="F95" s="52"/>
      <c r="G95" s="52"/>
      <c r="H95" s="52"/>
      <c r="I95" s="50"/>
    </row>
    <row r="96" spans="2:9" s="53" customFormat="1" ht="12.75">
      <c r="B96" s="51"/>
      <c r="C96" s="52"/>
      <c r="D96" s="52"/>
      <c r="E96" s="52"/>
      <c r="F96" s="52"/>
      <c r="G96" s="52"/>
      <c r="H96" s="52"/>
      <c r="I96" s="50"/>
    </row>
    <row r="97" spans="2:9" s="53" customFormat="1" ht="12.75">
      <c r="B97" s="51"/>
      <c r="C97" s="52"/>
      <c r="D97" s="52"/>
      <c r="E97" s="52"/>
      <c r="F97" s="52"/>
      <c r="G97" s="52"/>
      <c r="H97" s="52"/>
      <c r="I97" s="50"/>
    </row>
    <row r="98" spans="2:9" s="53" customFormat="1" ht="12.75">
      <c r="B98" s="51"/>
      <c r="C98" s="52"/>
      <c r="D98" s="52"/>
      <c r="E98" s="52"/>
      <c r="F98" s="52"/>
      <c r="G98" s="52"/>
      <c r="H98" s="52"/>
      <c r="I98" s="50"/>
    </row>
    <row r="99" spans="2:9" s="53" customFormat="1" ht="12.75">
      <c r="B99" s="51"/>
      <c r="C99" s="52"/>
      <c r="D99" s="52"/>
      <c r="E99" s="52"/>
      <c r="F99" s="52"/>
      <c r="G99" s="52"/>
      <c r="H99" s="52"/>
      <c r="I99" s="50"/>
    </row>
    <row r="100" spans="2:9" s="53" customFormat="1" ht="12.75">
      <c r="B100" s="51"/>
      <c r="C100" s="52"/>
      <c r="D100" s="52"/>
      <c r="E100" s="52"/>
      <c r="F100" s="52"/>
      <c r="G100" s="52"/>
      <c r="H100" s="52"/>
      <c r="I100" s="50"/>
    </row>
    <row r="101" spans="2:9" s="53" customFormat="1" ht="12.75">
      <c r="B101" s="51"/>
      <c r="C101" s="52"/>
      <c r="D101" s="52"/>
      <c r="E101" s="52"/>
      <c r="F101" s="52"/>
      <c r="G101" s="52"/>
      <c r="H101" s="52"/>
      <c r="I101" s="50"/>
    </row>
    <row r="102" spans="2:9" s="53" customFormat="1" ht="12.75">
      <c r="B102" s="51"/>
      <c r="C102" s="52"/>
      <c r="D102" s="52"/>
      <c r="E102" s="52"/>
      <c r="F102" s="52"/>
      <c r="G102" s="52"/>
      <c r="H102" s="52"/>
      <c r="I102" s="50"/>
    </row>
    <row r="103" spans="2:9" s="53" customFormat="1" ht="12.75">
      <c r="B103" s="51"/>
      <c r="C103" s="52"/>
      <c r="D103" s="52"/>
      <c r="E103" s="52"/>
      <c r="F103" s="52"/>
      <c r="G103" s="52"/>
      <c r="H103" s="52"/>
      <c r="I103" s="50"/>
    </row>
    <row r="104" spans="2:9" s="53" customFormat="1" ht="12.75">
      <c r="B104" s="51"/>
      <c r="C104" s="52"/>
      <c r="D104" s="52"/>
      <c r="E104" s="52"/>
      <c r="F104" s="52"/>
      <c r="G104" s="52"/>
      <c r="H104" s="52"/>
      <c r="I104" s="50"/>
    </row>
    <row r="105" spans="2:9" s="53" customFormat="1" ht="12.75">
      <c r="B105" s="51"/>
      <c r="C105" s="52"/>
      <c r="D105" s="52"/>
      <c r="E105" s="52"/>
      <c r="F105" s="52"/>
      <c r="G105" s="52"/>
      <c r="H105" s="52"/>
      <c r="I105" s="50"/>
    </row>
    <row r="106" spans="2:9" s="53" customFormat="1" ht="12.75">
      <c r="B106" s="51"/>
      <c r="C106" s="52"/>
      <c r="D106" s="52"/>
      <c r="E106" s="52"/>
      <c r="F106" s="52"/>
      <c r="G106" s="52"/>
      <c r="H106" s="52"/>
      <c r="I106" s="50"/>
    </row>
    <row r="107" spans="2:9" s="53" customFormat="1" ht="12.75">
      <c r="B107" s="51"/>
      <c r="C107" s="52"/>
      <c r="D107" s="52"/>
      <c r="E107" s="52"/>
      <c r="F107" s="52"/>
      <c r="G107" s="52"/>
      <c r="H107" s="52"/>
      <c r="I107" s="50"/>
    </row>
    <row r="108" spans="2:9" s="53" customFormat="1" ht="12.75">
      <c r="B108" s="51"/>
      <c r="C108" s="52"/>
      <c r="D108" s="52"/>
      <c r="E108" s="52"/>
      <c r="F108" s="52"/>
      <c r="G108" s="52"/>
      <c r="H108" s="52"/>
      <c r="I108" s="50"/>
    </row>
    <row r="109" spans="2:9" s="53" customFormat="1" ht="12.75">
      <c r="B109" s="51"/>
      <c r="C109" s="52"/>
      <c r="D109" s="52"/>
      <c r="E109" s="52"/>
      <c r="F109" s="52"/>
      <c r="G109" s="52"/>
      <c r="H109" s="52"/>
      <c r="I109" s="50"/>
    </row>
    <row r="110" spans="2:9" s="53" customFormat="1" ht="12.75">
      <c r="B110" s="51"/>
      <c r="C110" s="52"/>
      <c r="D110" s="52"/>
      <c r="E110" s="52"/>
      <c r="F110" s="52"/>
      <c r="G110" s="52"/>
      <c r="H110" s="52"/>
      <c r="I110" s="50"/>
    </row>
    <row r="111" spans="2:9" s="53" customFormat="1" ht="12.75">
      <c r="B111" s="51"/>
      <c r="C111" s="52"/>
      <c r="D111" s="52"/>
      <c r="E111" s="52"/>
      <c r="F111" s="52"/>
      <c r="G111" s="52"/>
      <c r="H111" s="52"/>
      <c r="I111" s="50"/>
    </row>
    <row r="112" spans="2:9" s="53" customFormat="1" ht="12.75">
      <c r="B112" s="51"/>
      <c r="C112" s="52"/>
      <c r="D112" s="52"/>
      <c r="E112" s="52"/>
      <c r="F112" s="52"/>
      <c r="G112" s="52"/>
      <c r="H112" s="52"/>
      <c r="I112" s="50"/>
    </row>
    <row r="113" spans="2:9" s="53" customFormat="1" ht="12.75">
      <c r="B113" s="51"/>
      <c r="C113" s="52"/>
      <c r="D113" s="52"/>
      <c r="E113" s="52"/>
      <c r="F113" s="52"/>
      <c r="G113" s="52"/>
      <c r="H113" s="52"/>
      <c r="I113" s="50"/>
    </row>
    <row r="114" spans="2:9" s="53" customFormat="1" ht="12.75">
      <c r="B114" s="51"/>
      <c r="C114" s="52"/>
      <c r="D114" s="52"/>
      <c r="E114" s="52"/>
      <c r="F114" s="52"/>
      <c r="G114" s="52"/>
      <c r="H114" s="52"/>
      <c r="I114" s="50"/>
    </row>
    <row r="115" spans="2:9" s="53" customFormat="1" ht="12.75">
      <c r="B115" s="51"/>
      <c r="C115" s="52"/>
      <c r="D115" s="52"/>
      <c r="E115" s="52"/>
      <c r="F115" s="52"/>
      <c r="G115" s="52"/>
      <c r="H115" s="52"/>
      <c r="I115" s="50"/>
    </row>
    <row r="116" spans="2:9" s="53" customFormat="1" ht="12.75">
      <c r="B116" s="51"/>
      <c r="C116" s="52"/>
      <c r="D116" s="52"/>
      <c r="E116" s="52"/>
      <c r="F116" s="52"/>
      <c r="G116" s="52"/>
      <c r="H116" s="52"/>
      <c r="I116" s="50"/>
    </row>
    <row r="117" spans="2:9" s="53" customFormat="1" ht="12.75">
      <c r="B117" s="51"/>
      <c r="C117" s="52"/>
      <c r="D117" s="52"/>
      <c r="E117" s="52"/>
      <c r="F117" s="52"/>
      <c r="G117" s="52"/>
      <c r="H117" s="52"/>
      <c r="I117" s="50"/>
    </row>
    <row r="118" spans="2:9" s="53" customFormat="1" ht="12.75">
      <c r="B118" s="51"/>
      <c r="C118" s="52"/>
      <c r="D118" s="52"/>
      <c r="E118" s="52"/>
      <c r="F118" s="52"/>
      <c r="G118" s="52"/>
      <c r="H118" s="52"/>
      <c r="I118" s="50"/>
    </row>
    <row r="119" spans="2:9" s="53" customFormat="1" ht="12.75">
      <c r="B119" s="51"/>
      <c r="C119" s="52"/>
      <c r="D119" s="52"/>
      <c r="E119" s="52"/>
      <c r="F119" s="52"/>
      <c r="G119" s="52"/>
      <c r="H119" s="52"/>
      <c r="I119" s="50"/>
    </row>
    <row r="120" spans="2:9" s="53" customFormat="1" ht="12.75">
      <c r="B120" s="51"/>
      <c r="C120" s="52"/>
      <c r="D120" s="52"/>
      <c r="E120" s="52"/>
      <c r="F120" s="52"/>
      <c r="G120" s="52"/>
      <c r="H120" s="52"/>
      <c r="I120" s="50"/>
    </row>
    <row r="121" spans="2:9" s="53" customFormat="1" ht="12.75">
      <c r="B121" s="51"/>
      <c r="C121" s="52"/>
      <c r="D121" s="52"/>
      <c r="E121" s="52"/>
      <c r="F121" s="52"/>
      <c r="G121" s="52"/>
      <c r="H121" s="52"/>
      <c r="I121" s="50"/>
    </row>
    <row r="122" spans="2:9" s="53" customFormat="1" ht="12.75">
      <c r="B122" s="51"/>
      <c r="C122" s="52"/>
      <c r="D122" s="52"/>
      <c r="E122" s="52"/>
      <c r="F122" s="52"/>
      <c r="G122" s="52"/>
      <c r="H122" s="52"/>
      <c r="I122" s="50"/>
    </row>
    <row r="123" spans="2:9" s="53" customFormat="1" ht="12.75">
      <c r="B123" s="51"/>
      <c r="C123" s="52"/>
      <c r="D123" s="52"/>
      <c r="E123" s="52"/>
      <c r="F123" s="52"/>
      <c r="G123" s="52"/>
      <c r="H123" s="52"/>
      <c r="I123" s="50"/>
    </row>
    <row r="124" spans="2:9" s="53" customFormat="1" ht="12.75">
      <c r="B124" s="51"/>
      <c r="C124" s="52"/>
      <c r="D124" s="52"/>
      <c r="E124" s="52"/>
      <c r="F124" s="52"/>
      <c r="G124" s="52"/>
      <c r="H124" s="52"/>
      <c r="I124" s="50"/>
    </row>
    <row r="125" spans="2:9" s="53" customFormat="1" ht="12.75">
      <c r="B125" s="51"/>
      <c r="C125" s="52"/>
      <c r="D125" s="52"/>
      <c r="E125" s="52"/>
      <c r="F125" s="52"/>
      <c r="G125" s="52"/>
      <c r="H125" s="52"/>
      <c r="I125" s="50"/>
    </row>
    <row r="126" spans="2:9" s="53" customFormat="1" ht="12.75">
      <c r="B126" s="51"/>
      <c r="C126" s="52"/>
      <c r="D126" s="52"/>
      <c r="E126" s="52"/>
      <c r="F126" s="52"/>
      <c r="G126" s="52"/>
      <c r="H126" s="52"/>
      <c r="I126" s="50"/>
    </row>
    <row r="127" spans="2:9" s="53" customFormat="1" ht="12.75">
      <c r="B127" s="51"/>
      <c r="C127" s="52"/>
      <c r="D127" s="52"/>
      <c r="E127" s="52"/>
      <c r="F127" s="52"/>
      <c r="G127" s="52"/>
      <c r="H127" s="52"/>
      <c r="I127" s="50"/>
    </row>
    <row r="128" spans="2:9" s="53" customFormat="1" ht="12.75">
      <c r="B128" s="51"/>
      <c r="C128" s="52"/>
      <c r="D128" s="52"/>
      <c r="E128" s="52"/>
      <c r="F128" s="52"/>
      <c r="G128" s="52"/>
      <c r="H128" s="52"/>
      <c r="I128" s="50"/>
    </row>
    <row r="129" spans="2:9" s="53" customFormat="1" ht="12.75">
      <c r="B129" s="51"/>
      <c r="C129" s="52"/>
      <c r="D129" s="52"/>
      <c r="E129" s="52"/>
      <c r="F129" s="52"/>
      <c r="G129" s="52"/>
      <c r="H129" s="52"/>
      <c r="I129" s="50"/>
    </row>
    <row r="130" spans="2:9" s="53" customFormat="1" ht="12.75">
      <c r="B130" s="51"/>
      <c r="C130" s="52"/>
      <c r="D130" s="52"/>
      <c r="E130" s="52"/>
      <c r="F130" s="52"/>
      <c r="G130" s="52"/>
      <c r="H130" s="52"/>
      <c r="I130" s="50"/>
    </row>
    <row r="131" spans="2:9" s="53" customFormat="1" ht="12.75">
      <c r="B131" s="51"/>
      <c r="C131" s="52"/>
      <c r="D131" s="52"/>
      <c r="E131" s="52"/>
      <c r="F131" s="52"/>
      <c r="G131" s="52"/>
      <c r="H131" s="52"/>
      <c r="I131" s="50"/>
    </row>
    <row r="132" spans="2:9" s="53" customFormat="1" ht="12.75">
      <c r="B132" s="51"/>
      <c r="C132" s="52"/>
      <c r="D132" s="52"/>
      <c r="E132" s="52"/>
      <c r="F132" s="52"/>
      <c r="G132" s="52"/>
      <c r="H132" s="52"/>
      <c r="I132" s="50"/>
    </row>
    <row r="133" spans="2:9" s="53" customFormat="1" ht="12.75">
      <c r="B133" s="51"/>
      <c r="C133" s="52"/>
      <c r="D133" s="52"/>
      <c r="E133" s="52"/>
      <c r="F133" s="52"/>
      <c r="G133" s="52"/>
      <c r="H133" s="52"/>
      <c r="I133" s="50"/>
    </row>
    <row r="134" spans="2:9" s="53" customFormat="1" ht="12.75">
      <c r="B134" s="51"/>
      <c r="C134" s="52"/>
      <c r="D134" s="52"/>
      <c r="E134" s="52"/>
      <c r="F134" s="52"/>
      <c r="G134" s="52"/>
      <c r="H134" s="52"/>
      <c r="I134" s="50"/>
    </row>
    <row r="135" spans="2:9" s="53" customFormat="1" ht="12.75">
      <c r="B135" s="51"/>
      <c r="C135" s="52"/>
      <c r="D135" s="52"/>
      <c r="E135" s="52"/>
      <c r="F135" s="52"/>
      <c r="G135" s="52"/>
      <c r="H135" s="52"/>
      <c r="I135" s="50"/>
    </row>
    <row r="136" spans="2:9" s="53" customFormat="1" ht="12.75">
      <c r="B136" s="51"/>
      <c r="C136" s="52"/>
      <c r="D136" s="52"/>
      <c r="E136" s="52"/>
      <c r="F136" s="52"/>
      <c r="G136" s="52"/>
      <c r="H136" s="52"/>
      <c r="I136" s="50"/>
    </row>
    <row r="137" spans="2:9" s="53" customFormat="1" ht="12.75">
      <c r="B137" s="51"/>
      <c r="C137" s="52"/>
      <c r="D137" s="52"/>
      <c r="E137" s="52"/>
      <c r="F137" s="52"/>
      <c r="G137" s="52"/>
      <c r="H137" s="52"/>
      <c r="I137" s="50"/>
    </row>
    <row r="138" spans="2:9" s="53" customFormat="1" ht="12.75">
      <c r="B138" s="51"/>
      <c r="C138" s="52"/>
      <c r="D138" s="52"/>
      <c r="E138" s="52"/>
      <c r="F138" s="52"/>
      <c r="G138" s="52"/>
      <c r="H138" s="52"/>
      <c r="I138" s="50"/>
    </row>
    <row r="139" spans="2:9" s="53" customFormat="1" ht="12.75">
      <c r="B139" s="51"/>
      <c r="C139" s="52"/>
      <c r="D139" s="52"/>
      <c r="E139" s="52"/>
      <c r="F139" s="52"/>
      <c r="G139" s="52"/>
      <c r="H139" s="52"/>
      <c r="I139" s="50"/>
    </row>
    <row r="140" spans="2:9" s="53" customFormat="1" ht="12.75">
      <c r="B140" s="51"/>
      <c r="C140" s="52"/>
      <c r="D140" s="52"/>
      <c r="E140" s="52"/>
      <c r="F140" s="52"/>
      <c r="G140" s="52"/>
      <c r="H140" s="52"/>
      <c r="I140" s="50"/>
    </row>
    <row r="141" spans="2:9" s="53" customFormat="1" ht="12.75">
      <c r="B141" s="51"/>
      <c r="C141" s="52"/>
      <c r="D141" s="52"/>
      <c r="E141" s="52"/>
      <c r="F141" s="52"/>
      <c r="G141" s="52"/>
      <c r="H141" s="52"/>
      <c r="I141" s="50"/>
    </row>
    <row r="142" spans="2:9" s="53" customFormat="1" ht="12.75">
      <c r="B142" s="51"/>
      <c r="C142" s="52"/>
      <c r="D142" s="52"/>
      <c r="E142" s="52"/>
      <c r="F142" s="52"/>
      <c r="G142" s="52"/>
      <c r="H142" s="52"/>
      <c r="I142" s="50"/>
    </row>
    <row r="143" spans="2:9" s="53" customFormat="1" ht="12.75">
      <c r="B143" s="51"/>
      <c r="C143" s="52"/>
      <c r="D143" s="52"/>
      <c r="E143" s="52"/>
      <c r="F143" s="52"/>
      <c r="G143" s="52"/>
      <c r="H143" s="52"/>
      <c r="I143" s="50"/>
    </row>
    <row r="144" spans="2:9" s="53" customFormat="1" ht="12.75">
      <c r="B144" s="51"/>
      <c r="C144" s="52"/>
      <c r="D144" s="52"/>
      <c r="E144" s="52"/>
      <c r="F144" s="52"/>
      <c r="G144" s="52"/>
      <c r="H144" s="52"/>
      <c r="I144" s="50"/>
    </row>
    <row r="145" spans="2:9" s="53" customFormat="1" ht="12.75">
      <c r="B145" s="51"/>
      <c r="C145" s="52"/>
      <c r="D145" s="52"/>
      <c r="E145" s="52"/>
      <c r="F145" s="52"/>
      <c r="G145" s="52"/>
      <c r="H145" s="52"/>
      <c r="I145" s="50"/>
    </row>
    <row r="146" spans="2:9" s="53" customFormat="1" ht="12.75">
      <c r="B146" s="51"/>
      <c r="C146" s="52"/>
      <c r="D146" s="52"/>
      <c r="E146" s="52"/>
      <c r="F146" s="52"/>
      <c r="G146" s="52"/>
      <c r="H146" s="52"/>
      <c r="I146" s="50"/>
    </row>
    <row r="147" spans="2:9" s="53" customFormat="1" ht="12.75">
      <c r="B147" s="51"/>
      <c r="C147" s="52"/>
      <c r="D147" s="52"/>
      <c r="E147" s="52"/>
      <c r="F147" s="52"/>
      <c r="G147" s="52"/>
      <c r="H147" s="52"/>
      <c r="I147" s="50"/>
    </row>
    <row r="148" spans="2:9" s="53" customFormat="1" ht="12.75">
      <c r="B148" s="51"/>
      <c r="C148" s="52"/>
      <c r="D148" s="52"/>
      <c r="E148" s="52"/>
      <c r="F148" s="52"/>
      <c r="G148" s="52"/>
      <c r="H148" s="52"/>
      <c r="I148" s="50"/>
    </row>
    <row r="149" spans="2:9" s="53" customFormat="1" ht="12.75">
      <c r="B149" s="51"/>
      <c r="C149" s="52"/>
      <c r="D149" s="52"/>
      <c r="E149" s="52"/>
      <c r="F149" s="52"/>
      <c r="G149" s="52"/>
      <c r="H149" s="52"/>
      <c r="I149" s="50"/>
    </row>
    <row r="150" spans="2:9" s="53" customFormat="1" ht="12.75">
      <c r="B150" s="51"/>
      <c r="C150" s="52"/>
      <c r="D150" s="52"/>
      <c r="E150" s="52"/>
      <c r="F150" s="52"/>
      <c r="G150" s="52"/>
      <c r="H150" s="52"/>
      <c r="I150" s="50"/>
    </row>
    <row r="151" spans="2:9" s="53" customFormat="1" ht="12.75">
      <c r="B151" s="51"/>
      <c r="C151" s="52"/>
      <c r="D151" s="52"/>
      <c r="E151" s="52"/>
      <c r="F151" s="52"/>
      <c r="G151" s="52"/>
      <c r="H151" s="52"/>
      <c r="I151" s="50"/>
    </row>
    <row r="152" spans="2:9" s="53" customFormat="1" ht="12.75">
      <c r="B152" s="51"/>
      <c r="C152" s="52"/>
      <c r="D152" s="52"/>
      <c r="E152" s="52"/>
      <c r="F152" s="52"/>
      <c r="G152" s="52"/>
      <c r="H152" s="52"/>
      <c r="I152" s="50"/>
    </row>
    <row r="153" spans="2:9" s="53" customFormat="1" ht="12.75">
      <c r="B153" s="51"/>
      <c r="C153" s="52"/>
      <c r="D153" s="52"/>
      <c r="E153" s="52"/>
      <c r="F153" s="52"/>
      <c r="G153" s="52"/>
      <c r="H153" s="52"/>
      <c r="I153" s="50"/>
    </row>
    <row r="154" spans="2:9" s="53" customFormat="1" ht="12.75">
      <c r="B154" s="51"/>
      <c r="C154" s="52"/>
      <c r="D154" s="52"/>
      <c r="E154" s="52"/>
      <c r="F154" s="52"/>
      <c r="G154" s="52"/>
      <c r="H154" s="52"/>
      <c r="I154" s="50"/>
    </row>
    <row r="155" spans="2:8" s="53" customFormat="1" ht="12.75">
      <c r="B155" s="51"/>
      <c r="C155" s="52"/>
      <c r="D155" s="52"/>
      <c r="E155" s="52"/>
      <c r="F155" s="52"/>
      <c r="G155" s="52"/>
      <c r="H155" s="52"/>
    </row>
    <row r="156" spans="2:8" s="53" customFormat="1" ht="12.75">
      <c r="B156" s="51"/>
      <c r="C156" s="52"/>
      <c r="D156" s="52"/>
      <c r="E156" s="52"/>
      <c r="F156" s="52"/>
      <c r="G156" s="52"/>
      <c r="H156" s="52"/>
    </row>
    <row r="157" spans="2:8" s="53" customFormat="1" ht="12.75">
      <c r="B157" s="51"/>
      <c r="C157" s="52"/>
      <c r="D157" s="52"/>
      <c r="E157" s="52"/>
      <c r="F157" s="52"/>
      <c r="G157" s="52"/>
      <c r="H157" s="52"/>
    </row>
    <row r="158" spans="2:8" s="53" customFormat="1" ht="12.75">
      <c r="B158" s="51"/>
      <c r="C158" s="52"/>
      <c r="D158" s="52"/>
      <c r="E158" s="52"/>
      <c r="F158" s="52"/>
      <c r="G158" s="52"/>
      <c r="H158" s="52"/>
    </row>
    <row r="159" spans="2:8" s="53" customFormat="1" ht="12.75">
      <c r="B159" s="51"/>
      <c r="C159" s="52"/>
      <c r="D159" s="52"/>
      <c r="E159" s="52"/>
      <c r="F159" s="52"/>
      <c r="G159" s="52"/>
      <c r="H159" s="52"/>
    </row>
    <row r="160" spans="2:8" s="53" customFormat="1" ht="12.75">
      <c r="B160" s="51"/>
      <c r="C160" s="52"/>
      <c r="D160" s="52"/>
      <c r="E160" s="52"/>
      <c r="F160" s="52"/>
      <c r="G160" s="52"/>
      <c r="H160" s="52"/>
    </row>
    <row r="161" spans="2:8" s="53" customFormat="1" ht="12.75">
      <c r="B161" s="51"/>
      <c r="C161" s="52"/>
      <c r="D161" s="52"/>
      <c r="E161" s="52"/>
      <c r="F161" s="52"/>
      <c r="G161" s="52"/>
      <c r="H161" s="52"/>
    </row>
    <row r="162" spans="2:8" s="53" customFormat="1" ht="12.75">
      <c r="B162" s="51"/>
      <c r="C162" s="52"/>
      <c r="D162" s="52"/>
      <c r="E162" s="52"/>
      <c r="F162" s="52"/>
      <c r="G162" s="52"/>
      <c r="H162" s="52"/>
    </row>
    <row r="163" spans="2:8" ht="12.75">
      <c r="B163" s="54"/>
      <c r="C163" s="55"/>
      <c r="D163" s="55"/>
      <c r="E163" s="55"/>
      <c r="F163" s="55"/>
      <c r="G163" s="55"/>
      <c r="H163" s="55"/>
    </row>
    <row r="164" spans="2:8" ht="12.75">
      <c r="B164" s="54"/>
      <c r="C164" s="55"/>
      <c r="D164" s="55"/>
      <c r="E164" s="55"/>
      <c r="F164" s="55"/>
      <c r="G164" s="55"/>
      <c r="H164" s="55"/>
    </row>
    <row r="165" spans="2:8" ht="12.75">
      <c r="B165" s="54"/>
      <c r="C165" s="55"/>
      <c r="D165" s="55"/>
      <c r="E165" s="55"/>
      <c r="F165" s="55"/>
      <c r="G165" s="55"/>
      <c r="H165" s="55"/>
    </row>
    <row r="166" spans="2:8" ht="12.75">
      <c r="B166" s="54"/>
      <c r="C166" s="55"/>
      <c r="D166" s="55"/>
      <c r="E166" s="55"/>
      <c r="F166" s="55"/>
      <c r="G166" s="55"/>
      <c r="H166" s="55"/>
    </row>
    <row r="167" spans="2:8" ht="12.75">
      <c r="B167" s="54"/>
      <c r="C167" s="55"/>
      <c r="D167" s="55"/>
      <c r="E167" s="55"/>
      <c r="F167" s="55"/>
      <c r="G167" s="55"/>
      <c r="H167" s="55"/>
    </row>
    <row r="168" spans="2:8" ht="12.75">
      <c r="B168" s="54"/>
      <c r="C168" s="55"/>
      <c r="D168" s="55"/>
      <c r="E168" s="55"/>
      <c r="F168" s="55"/>
      <c r="G168" s="55"/>
      <c r="H168" s="55"/>
    </row>
    <row r="169" spans="2:8" ht="12.75">
      <c r="B169" s="54"/>
      <c r="C169" s="55"/>
      <c r="D169" s="55"/>
      <c r="E169" s="55"/>
      <c r="F169" s="55"/>
      <c r="G169" s="55"/>
      <c r="H169" s="55"/>
    </row>
    <row r="170" spans="2:8" ht="12.75">
      <c r="B170" s="54"/>
      <c r="C170" s="55"/>
      <c r="D170" s="55"/>
      <c r="E170" s="55"/>
      <c r="F170" s="55"/>
      <c r="G170" s="55"/>
      <c r="H170" s="55"/>
    </row>
    <row r="171" spans="2:8" ht="12.75">
      <c r="B171" s="54"/>
      <c r="C171" s="55"/>
      <c r="D171" s="55"/>
      <c r="E171" s="55"/>
      <c r="F171" s="55"/>
      <c r="G171" s="55"/>
      <c r="H171" s="55"/>
    </row>
    <row r="172" spans="2:8" ht="12.75">
      <c r="B172" s="54"/>
      <c r="C172" s="55"/>
      <c r="D172" s="55"/>
      <c r="E172" s="55"/>
      <c r="F172" s="55"/>
      <c r="G172" s="55"/>
      <c r="H172" s="55"/>
    </row>
    <row r="173" spans="2:8" ht="12.75">
      <c r="B173" s="54"/>
      <c r="C173" s="55"/>
      <c r="D173" s="55"/>
      <c r="E173" s="55"/>
      <c r="F173" s="55"/>
      <c r="G173" s="55"/>
      <c r="H173" s="55"/>
    </row>
    <row r="174" spans="2:8" ht="12.75">
      <c r="B174" s="54"/>
      <c r="C174" s="55"/>
      <c r="D174" s="55"/>
      <c r="E174" s="55"/>
      <c r="F174" s="55"/>
      <c r="G174" s="55"/>
      <c r="H174" s="55"/>
    </row>
    <row r="175" spans="2:8" ht="12.75">
      <c r="B175" s="54"/>
      <c r="C175" s="55"/>
      <c r="D175" s="55"/>
      <c r="E175" s="55"/>
      <c r="F175" s="55"/>
      <c r="G175" s="55"/>
      <c r="H175" s="55"/>
    </row>
    <row r="176" spans="2:8" ht="12.75">
      <c r="B176" s="54"/>
      <c r="C176" s="55"/>
      <c r="D176" s="55"/>
      <c r="E176" s="55"/>
      <c r="F176" s="55"/>
      <c r="G176" s="55"/>
      <c r="H176" s="55"/>
    </row>
    <row r="177" spans="2:8" ht="12.75">
      <c r="B177" s="54"/>
      <c r="C177" s="55"/>
      <c r="D177" s="55"/>
      <c r="E177" s="55"/>
      <c r="F177" s="55"/>
      <c r="G177" s="55"/>
      <c r="H177" s="55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1.01" bottom="0.58" header="0.51" footer="0.33"/>
  <pageSetup blackAndWhite="1" horizontalDpi="300" verticalDpi="300" orientation="landscape" paperSize="9" scale="90" r:id="rId1"/>
  <headerFooter alignWithMargins="0">
    <oddHeader>&amp;C2004. évi lakás és nem lakás ingatlanok felújítása&amp;R&amp;8 47/2004.(IX.22.) Önkormányzati rendelet 
6.sz.melléklet
(ezer Ft-ban)
</oddHeader>
    <oddFooter>&amp;L&amp;8&amp;D &amp;T&amp;C&amp;8&amp;F / &amp;A / &amp;"Arial CE,Dőlt"Szné&amp;R&amp;8&amp;P/&amp;N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3"/>
  <sheetViews>
    <sheetView zoomScale="75" zoomScaleNormal="75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5" sqref="I35:I38"/>
    </sheetView>
  </sheetViews>
  <sheetFormatPr defaultColWidth="9.00390625" defaultRowHeight="12.75" outlineLevelCol="1"/>
  <cols>
    <col min="1" max="1" width="53.125" style="5" customWidth="1"/>
    <col min="2" max="2" width="9.375" style="56" hidden="1" customWidth="1" outlineLevel="1"/>
    <col min="3" max="3" width="1.00390625" style="5" hidden="1" customWidth="1" outlineLevel="1"/>
    <col min="4" max="4" width="13.25390625" style="5" customWidth="1" collapsed="1"/>
    <col min="5" max="5" width="13.625" style="5" hidden="1" customWidth="1" outlineLevel="1" collapsed="1"/>
    <col min="6" max="6" width="14.875" style="5" hidden="1" customWidth="1" outlineLevel="1"/>
    <col min="7" max="7" width="13.25390625" style="5" customWidth="1" collapsed="1"/>
    <col min="8" max="8" width="13.25390625" style="55" customWidth="1"/>
    <col min="9" max="9" width="9.125" style="5" customWidth="1"/>
    <col min="10" max="10" width="13.25390625" style="5" customWidth="1"/>
    <col min="11" max="11" width="10.875" style="5" customWidth="1"/>
    <col min="12" max="12" width="26.75390625" style="5" customWidth="1"/>
    <col min="13" max="16384" width="9.125" style="5" customWidth="1"/>
  </cols>
  <sheetData>
    <row r="1" spans="1:12" ht="12.75" customHeight="1">
      <c r="A1" s="134" t="s">
        <v>0</v>
      </c>
      <c r="B1" s="134"/>
      <c r="C1" s="57"/>
      <c r="D1" s="135" t="s">
        <v>101</v>
      </c>
      <c r="E1" s="134" t="s">
        <v>102</v>
      </c>
      <c r="F1" s="135" t="s">
        <v>103</v>
      </c>
      <c r="G1" s="134" t="s">
        <v>109</v>
      </c>
      <c r="H1" s="138" t="s">
        <v>104</v>
      </c>
      <c r="I1" s="138"/>
      <c r="J1" s="134" t="s">
        <v>105</v>
      </c>
      <c r="K1" s="134" t="s">
        <v>106</v>
      </c>
      <c r="L1" s="134" t="s">
        <v>1</v>
      </c>
    </row>
    <row r="2" spans="1:12" ht="12.75">
      <c r="A2" s="134"/>
      <c r="B2" s="134"/>
      <c r="C2" s="57"/>
      <c r="D2" s="136"/>
      <c r="E2" s="134"/>
      <c r="F2" s="136"/>
      <c r="G2" s="134"/>
      <c r="H2" s="138"/>
      <c r="I2" s="138"/>
      <c r="J2" s="134"/>
      <c r="K2" s="134"/>
      <c r="L2" s="134"/>
    </row>
    <row r="3" spans="1:12" ht="18.75" customHeight="1">
      <c r="A3" s="134"/>
      <c r="B3" s="134"/>
      <c r="C3" s="58"/>
      <c r="D3" s="137"/>
      <c r="E3" s="134"/>
      <c r="F3" s="137"/>
      <c r="G3" s="134"/>
      <c r="H3" s="88" t="s">
        <v>107</v>
      </c>
      <c r="I3" s="78" t="s">
        <v>108</v>
      </c>
      <c r="J3" s="134"/>
      <c r="K3" s="134"/>
      <c r="L3" s="134"/>
    </row>
    <row r="4" spans="1:12" ht="12.75">
      <c r="A4" s="6" t="s">
        <v>2</v>
      </c>
      <c r="B4" s="2"/>
      <c r="C4" s="3"/>
      <c r="D4" s="3"/>
      <c r="E4" s="4"/>
      <c r="F4" s="4"/>
      <c r="G4" s="3"/>
      <c r="H4" s="3"/>
      <c r="J4" s="3"/>
      <c r="K4" s="3"/>
      <c r="L4" s="3"/>
    </row>
    <row r="5" spans="1:12" ht="7.5" customHeight="1">
      <c r="A5" s="6"/>
      <c r="B5" s="2"/>
      <c r="C5" s="3"/>
      <c r="D5" s="3"/>
      <c r="E5" s="4"/>
      <c r="F5" s="4"/>
      <c r="G5" s="3"/>
      <c r="H5" s="3"/>
      <c r="J5" s="3"/>
      <c r="K5" s="3"/>
      <c r="L5" s="3"/>
    </row>
    <row r="6" spans="1:12" ht="15.75" customHeight="1">
      <c r="A6" s="1" t="str">
        <f>'[1]2003 áthúzódó'!A11</f>
        <v> - Fő u. 57. raktár felújítása </v>
      </c>
      <c r="B6" s="2">
        <v>59</v>
      </c>
      <c r="C6" s="7">
        <v>0</v>
      </c>
      <c r="D6" s="2">
        <f aca="true" t="shared" si="0" ref="D6:D14">B6-C6</f>
        <v>59</v>
      </c>
      <c r="E6" s="4">
        <f aca="true" t="shared" si="1" ref="E6:E15">D6</f>
        <v>59</v>
      </c>
      <c r="F6" s="23" t="s">
        <v>8</v>
      </c>
      <c r="G6" s="2">
        <f>D6</f>
        <v>59</v>
      </c>
      <c r="H6" s="2">
        <f>G6</f>
        <v>59</v>
      </c>
      <c r="I6" s="79">
        <f>H6/G6*100</f>
        <v>100</v>
      </c>
      <c r="J6" s="2">
        <v>0</v>
      </c>
      <c r="K6" s="81">
        <f>J6/G6*100</f>
        <v>0</v>
      </c>
      <c r="L6" s="2"/>
    </row>
    <row r="7" spans="1:12" ht="15.75" customHeight="1">
      <c r="A7" s="21" t="str">
        <f>Munka1!A28</f>
        <v>- Fő u. 76. tetőfelújítás</v>
      </c>
      <c r="B7" s="2">
        <v>2520</v>
      </c>
      <c r="C7" s="7">
        <v>2394</v>
      </c>
      <c r="D7" s="2">
        <f t="shared" si="0"/>
        <v>126</v>
      </c>
      <c r="E7" s="4">
        <f t="shared" si="1"/>
        <v>126</v>
      </c>
      <c r="F7" s="23" t="s">
        <v>8</v>
      </c>
      <c r="G7" s="2">
        <f aca="true" t="shared" si="2" ref="G7:G65">D7</f>
        <v>126</v>
      </c>
      <c r="H7" s="2">
        <f aca="true" t="shared" si="3" ref="H7:H22">G7</f>
        <v>126</v>
      </c>
      <c r="I7" s="79">
        <f aca="true" t="shared" si="4" ref="I7:I22">H7/G7*100</f>
        <v>100</v>
      </c>
      <c r="J7" s="2">
        <v>0</v>
      </c>
      <c r="K7" s="81">
        <f aca="true" t="shared" si="5" ref="K7:K20">J7/G7*100</f>
        <v>0</v>
      </c>
      <c r="L7" s="2"/>
    </row>
    <row r="8" spans="1:12" ht="15.75" customHeight="1">
      <c r="A8" s="21" t="str">
        <f>Munka1!A29</f>
        <v>- Sávház Copilit üvegfal csere folytatása</v>
      </c>
      <c r="B8" s="2">
        <v>6919</v>
      </c>
      <c r="C8" s="7">
        <v>6573</v>
      </c>
      <c r="D8" s="2">
        <f t="shared" si="0"/>
        <v>346</v>
      </c>
      <c r="E8" s="4">
        <f t="shared" si="1"/>
        <v>346</v>
      </c>
      <c r="F8" s="23" t="s">
        <v>8</v>
      </c>
      <c r="G8" s="2">
        <f t="shared" si="2"/>
        <v>346</v>
      </c>
      <c r="H8" s="2">
        <f t="shared" si="3"/>
        <v>346</v>
      </c>
      <c r="I8" s="79">
        <f t="shared" si="4"/>
        <v>100</v>
      </c>
      <c r="J8" s="2">
        <v>0</v>
      </c>
      <c r="K8" s="81">
        <f t="shared" si="5"/>
        <v>0</v>
      </c>
      <c r="L8" s="2"/>
    </row>
    <row r="9" spans="1:12" ht="15.75" customHeight="1">
      <c r="A9" s="21" t="str">
        <f>Munka1!A32</f>
        <v>- Balázs János u.- műtermek tetőszigetelés I. ütem</v>
      </c>
      <c r="B9" s="2">
        <v>1433</v>
      </c>
      <c r="C9" s="7">
        <v>1361</v>
      </c>
      <c r="D9" s="2">
        <f t="shared" si="0"/>
        <v>72</v>
      </c>
      <c r="E9" s="4">
        <f t="shared" si="1"/>
        <v>72</v>
      </c>
      <c r="F9" s="23" t="s">
        <v>8</v>
      </c>
      <c r="G9" s="2">
        <f t="shared" si="2"/>
        <v>72</v>
      </c>
      <c r="H9" s="2">
        <f t="shared" si="3"/>
        <v>72</v>
      </c>
      <c r="I9" s="79">
        <f t="shared" si="4"/>
        <v>100</v>
      </c>
      <c r="J9" s="2">
        <v>0</v>
      </c>
      <c r="K9" s="81">
        <f t="shared" si="5"/>
        <v>0</v>
      </c>
      <c r="L9" s="2"/>
    </row>
    <row r="10" spans="1:12" ht="15.75" customHeight="1">
      <c r="A10" s="21" t="str">
        <f>Munka1!A33</f>
        <v>- Kossuth L. u. 2. udvari lakás feletti tető felújítás</v>
      </c>
      <c r="B10" s="2">
        <v>911</v>
      </c>
      <c r="C10" s="7">
        <v>865</v>
      </c>
      <c r="D10" s="2">
        <f t="shared" si="0"/>
        <v>46</v>
      </c>
      <c r="E10" s="4">
        <f t="shared" si="1"/>
        <v>46</v>
      </c>
      <c r="F10" s="23" t="s">
        <v>8</v>
      </c>
      <c r="G10" s="2">
        <f t="shared" si="2"/>
        <v>46</v>
      </c>
      <c r="H10" s="2">
        <f t="shared" si="3"/>
        <v>46</v>
      </c>
      <c r="I10" s="79">
        <f t="shared" si="4"/>
        <v>100</v>
      </c>
      <c r="J10" s="2">
        <v>0</v>
      </c>
      <c r="K10" s="81">
        <f t="shared" si="5"/>
        <v>0</v>
      </c>
      <c r="L10" s="2"/>
    </row>
    <row r="11" spans="1:12" ht="15.75" customHeight="1">
      <c r="A11" s="21" t="str">
        <f>Munka1!A35</f>
        <v>- Ady E. u. 15. lakóház tetőfelújítás</v>
      </c>
      <c r="B11" s="2">
        <v>1298</v>
      </c>
      <c r="C11" s="7">
        <v>0</v>
      </c>
      <c r="D11" s="2">
        <f t="shared" si="0"/>
        <v>1298</v>
      </c>
      <c r="E11" s="4">
        <f t="shared" si="1"/>
        <v>1298</v>
      </c>
      <c r="F11" s="23" t="s">
        <v>8</v>
      </c>
      <c r="G11" s="2">
        <f t="shared" si="2"/>
        <v>1298</v>
      </c>
      <c r="H11" s="2">
        <f t="shared" si="3"/>
        <v>1298</v>
      </c>
      <c r="I11" s="79">
        <f t="shared" si="4"/>
        <v>100</v>
      </c>
      <c r="J11" s="2">
        <f>281+758+189+70</f>
        <v>1298</v>
      </c>
      <c r="K11" s="81">
        <f t="shared" si="5"/>
        <v>100</v>
      </c>
      <c r="L11" s="2"/>
    </row>
    <row r="12" spans="1:12" ht="15.75" customHeight="1">
      <c r="A12" s="21" t="str">
        <f>Munka1!A36</f>
        <v>- Ady E. u. 8. udvari homlokzat felújítása</v>
      </c>
      <c r="B12" s="2">
        <v>1724</v>
      </c>
      <c r="C12" s="7">
        <v>0</v>
      </c>
      <c r="D12" s="2">
        <f t="shared" si="0"/>
        <v>1724</v>
      </c>
      <c r="E12" s="4">
        <f t="shared" si="1"/>
        <v>1724</v>
      </c>
      <c r="F12" s="23" t="s">
        <v>8</v>
      </c>
      <c r="G12" s="2">
        <f t="shared" si="2"/>
        <v>1724</v>
      </c>
      <c r="H12" s="2">
        <f t="shared" si="3"/>
        <v>1724</v>
      </c>
      <c r="I12" s="79">
        <f t="shared" si="4"/>
        <v>100</v>
      </c>
      <c r="J12" s="2">
        <v>1724</v>
      </c>
      <c r="K12" s="81">
        <f t="shared" si="5"/>
        <v>100</v>
      </c>
      <c r="L12" s="2"/>
    </row>
    <row r="13" spans="1:12" ht="15.75" customHeight="1">
      <c r="A13" s="21" t="str">
        <f>Munka1!A37</f>
        <v>- Ady E. u. 3. tetőfelújítás</v>
      </c>
      <c r="B13" s="2">
        <v>4940</v>
      </c>
      <c r="C13" s="7">
        <v>0</v>
      </c>
      <c r="D13" s="2">
        <f t="shared" si="0"/>
        <v>4940</v>
      </c>
      <c r="E13" s="4">
        <f t="shared" si="1"/>
        <v>4940</v>
      </c>
      <c r="F13" s="23" t="s">
        <v>8</v>
      </c>
      <c r="G13" s="2">
        <f t="shared" si="2"/>
        <v>4940</v>
      </c>
      <c r="H13" s="2">
        <f t="shared" si="3"/>
        <v>4940</v>
      </c>
      <c r="I13" s="79">
        <f t="shared" si="4"/>
        <v>100</v>
      </c>
      <c r="J13" s="2">
        <f>1576+2375+594+394</f>
        <v>4939</v>
      </c>
      <c r="K13" s="81">
        <f t="shared" si="5"/>
        <v>99.97975708502024</v>
      </c>
      <c r="L13" s="2"/>
    </row>
    <row r="14" spans="1:12" ht="15.75" customHeight="1">
      <c r="A14" s="21" t="str">
        <f>Munka1!A38</f>
        <v>- Dózsa Gy. u. 16. ( volt MHSZ ) - önk. helyiségek fűtésének kialakítása</v>
      </c>
      <c r="B14" s="2">
        <v>207</v>
      </c>
      <c r="C14" s="7">
        <v>0</v>
      </c>
      <c r="D14" s="2">
        <f t="shared" si="0"/>
        <v>207</v>
      </c>
      <c r="E14" s="4">
        <f t="shared" si="1"/>
        <v>207</v>
      </c>
      <c r="F14" s="23" t="s">
        <v>8</v>
      </c>
      <c r="G14" s="2">
        <f t="shared" si="2"/>
        <v>207</v>
      </c>
      <c r="H14" s="2">
        <f t="shared" si="3"/>
        <v>207</v>
      </c>
      <c r="I14" s="79">
        <f t="shared" si="4"/>
        <v>100</v>
      </c>
      <c r="J14" s="2">
        <v>0</v>
      </c>
      <c r="K14" s="81">
        <f t="shared" si="5"/>
        <v>0</v>
      </c>
      <c r="L14" s="2"/>
    </row>
    <row r="15" spans="1:12" ht="15.75" customHeight="1">
      <c r="A15" s="24" t="s">
        <v>99</v>
      </c>
      <c r="B15" s="2">
        <v>646</v>
      </c>
      <c r="C15" s="7">
        <v>0</v>
      </c>
      <c r="D15" s="2">
        <v>646</v>
      </c>
      <c r="E15" s="4">
        <f t="shared" si="1"/>
        <v>646</v>
      </c>
      <c r="F15" s="23" t="s">
        <v>8</v>
      </c>
      <c r="G15" s="2">
        <f t="shared" si="2"/>
        <v>646</v>
      </c>
      <c r="H15" s="2">
        <f t="shared" si="3"/>
        <v>646</v>
      </c>
      <c r="I15" s="79">
        <f t="shared" si="4"/>
        <v>100</v>
      </c>
      <c r="J15" s="2">
        <v>646</v>
      </c>
      <c r="K15" s="81">
        <f t="shared" si="5"/>
        <v>100</v>
      </c>
      <c r="L15" s="2"/>
    </row>
    <row r="16" spans="1:12" ht="21" customHeight="1">
      <c r="A16" s="8" t="s">
        <v>5</v>
      </c>
      <c r="B16" s="2"/>
      <c r="C16" s="7"/>
      <c r="D16" s="2"/>
      <c r="E16" s="4"/>
      <c r="F16" s="23"/>
      <c r="G16" s="2"/>
      <c r="H16" s="2"/>
      <c r="I16" s="79"/>
      <c r="J16" s="2"/>
      <c r="K16" s="81"/>
      <c r="L16" s="2"/>
    </row>
    <row r="17" spans="1:12" ht="21.75" customHeight="1">
      <c r="A17" s="92" t="s">
        <v>111</v>
      </c>
      <c r="B17" s="92">
        <v>1173</v>
      </c>
      <c r="C17" s="92">
        <v>0</v>
      </c>
      <c r="D17" s="92">
        <f>B17-C17</f>
        <v>1173</v>
      </c>
      <c r="E17" s="92">
        <f>D17/3</f>
        <v>391</v>
      </c>
      <c r="F17" s="93" t="s">
        <v>8</v>
      </c>
      <c r="G17" s="92">
        <f t="shared" si="2"/>
        <v>1173</v>
      </c>
      <c r="H17" s="2">
        <f t="shared" si="3"/>
        <v>1173</v>
      </c>
      <c r="I17" s="79">
        <f t="shared" si="4"/>
        <v>100</v>
      </c>
      <c r="J17" s="91">
        <v>599</v>
      </c>
      <c r="K17" s="81">
        <f t="shared" si="5"/>
        <v>51.06564364876386</v>
      </c>
      <c r="L17" s="73"/>
    </row>
    <row r="18" spans="1:12" ht="21.75" customHeight="1">
      <c r="A18" s="21" t="str">
        <f>Munka1!A54</f>
        <v>- Honvéd u. 41.</v>
      </c>
      <c r="B18" s="2">
        <v>16517</v>
      </c>
      <c r="C18" s="7">
        <v>15278</v>
      </c>
      <c r="D18" s="73">
        <f>B18-C18</f>
        <v>1239</v>
      </c>
      <c r="E18" s="73">
        <f>D18/3</f>
        <v>413</v>
      </c>
      <c r="F18" s="23" t="s">
        <v>8</v>
      </c>
      <c r="G18" s="73">
        <f t="shared" si="2"/>
        <v>1239</v>
      </c>
      <c r="H18" s="2">
        <f t="shared" si="3"/>
        <v>1239</v>
      </c>
      <c r="I18" s="79">
        <f t="shared" si="4"/>
        <v>100</v>
      </c>
      <c r="J18" s="91">
        <f>967+62</f>
        <v>1029</v>
      </c>
      <c r="K18" s="81">
        <f t="shared" si="5"/>
        <v>83.05084745762711</v>
      </c>
      <c r="L18" s="73"/>
    </row>
    <row r="19" spans="1:12" ht="21.75" customHeight="1">
      <c r="A19" s="21" t="str">
        <f>Munka1!A56</f>
        <v>- Füredi u. 7/c.</v>
      </c>
      <c r="B19" s="2">
        <v>5844</v>
      </c>
      <c r="C19" s="7">
        <v>45</v>
      </c>
      <c r="D19" s="73">
        <f>B19-C19</f>
        <v>5799</v>
      </c>
      <c r="E19" s="73">
        <f>D19/3</f>
        <v>1933</v>
      </c>
      <c r="F19" s="23" t="s">
        <v>8</v>
      </c>
      <c r="G19" s="73">
        <f t="shared" si="2"/>
        <v>5799</v>
      </c>
      <c r="H19" s="2">
        <f t="shared" si="3"/>
        <v>5799</v>
      </c>
      <c r="I19" s="79">
        <f t="shared" si="4"/>
        <v>100</v>
      </c>
      <c r="J19" s="91">
        <f>2274+1137+1515+758+2</f>
        <v>5686</v>
      </c>
      <c r="K19" s="81">
        <f t="shared" si="5"/>
        <v>98.0513881703742</v>
      </c>
      <c r="L19" s="73"/>
    </row>
    <row r="20" spans="1:12" ht="21.75" customHeight="1">
      <c r="A20" s="21" t="str">
        <f>Munka1!A60</f>
        <v>- Búzavirág u. 28-29.</v>
      </c>
      <c r="B20" s="2">
        <v>21632</v>
      </c>
      <c r="C20" s="7">
        <v>11962</v>
      </c>
      <c r="D20" s="73">
        <f>B20-C20</f>
        <v>9670</v>
      </c>
      <c r="E20" s="74">
        <f>D20/3</f>
        <v>3223.3333333333335</v>
      </c>
      <c r="F20" s="23" t="s">
        <v>8</v>
      </c>
      <c r="G20" s="92">
        <f t="shared" si="2"/>
        <v>9670</v>
      </c>
      <c r="H20" s="2">
        <f t="shared" si="3"/>
        <v>9670</v>
      </c>
      <c r="I20" s="79">
        <f t="shared" si="4"/>
        <v>100</v>
      </c>
      <c r="J20" s="91">
        <f>9628</f>
        <v>9628</v>
      </c>
      <c r="K20" s="81">
        <f t="shared" si="5"/>
        <v>99.5656670113754</v>
      </c>
      <c r="L20" s="73"/>
    </row>
    <row r="21" spans="1:12" ht="21.75" customHeight="1">
      <c r="A21" s="21" t="s">
        <v>110</v>
      </c>
      <c r="B21" s="2">
        <v>8446</v>
      </c>
      <c r="C21" s="7">
        <v>6682</v>
      </c>
      <c r="D21" s="73">
        <f>B21-C21</f>
        <v>1764</v>
      </c>
      <c r="E21" s="73">
        <f>D21/3</f>
        <v>588</v>
      </c>
      <c r="F21" s="23" t="s">
        <v>8</v>
      </c>
      <c r="G21" s="73">
        <f>D21</f>
        <v>1764</v>
      </c>
      <c r="H21" s="2">
        <f t="shared" si="3"/>
        <v>1764</v>
      </c>
      <c r="I21" s="79">
        <f>H21/G21*100</f>
        <v>100</v>
      </c>
      <c r="J21" s="91">
        <f>1704+20</f>
        <v>1724</v>
      </c>
      <c r="K21" s="81">
        <f>J21/G21*100</f>
        <v>97.73242630385488</v>
      </c>
      <c r="L21" s="73"/>
    </row>
    <row r="22" spans="1:12" ht="21.75" customHeight="1">
      <c r="A22" s="11" t="s">
        <v>6</v>
      </c>
      <c r="B22" s="12">
        <f>SUM(B6:B21)</f>
        <v>74269</v>
      </c>
      <c r="C22" s="13">
        <f>SUM(C6:C21)</f>
        <v>45160</v>
      </c>
      <c r="D22" s="13">
        <f>SUM(D6:D21)</f>
        <v>29109</v>
      </c>
      <c r="E22" s="14">
        <f>SUM(E6:E21)</f>
        <v>16012.333333333334</v>
      </c>
      <c r="F22" s="14">
        <v>0</v>
      </c>
      <c r="G22" s="13">
        <f t="shared" si="2"/>
        <v>29109</v>
      </c>
      <c r="H22" s="13">
        <f t="shared" si="3"/>
        <v>29109</v>
      </c>
      <c r="I22" s="80">
        <f t="shared" si="4"/>
        <v>100</v>
      </c>
      <c r="J22" s="13">
        <f>SUM(J6:J21)</f>
        <v>27273</v>
      </c>
      <c r="K22" s="82">
        <f>J22/H22*100</f>
        <v>93.6926723693703</v>
      </c>
      <c r="L22" s="13"/>
    </row>
    <row r="23" spans="1:12" ht="6" customHeight="1">
      <c r="A23" s="1"/>
      <c r="B23" s="2"/>
      <c r="C23" s="3"/>
      <c r="D23" s="3"/>
      <c r="E23" s="4"/>
      <c r="F23" s="4"/>
      <c r="G23" s="3"/>
      <c r="H23" s="3"/>
      <c r="I23" s="3"/>
      <c r="J23" s="3"/>
      <c r="K23" s="3"/>
      <c r="L23" s="3"/>
    </row>
    <row r="24" spans="1:12" s="19" customFormat="1" ht="24.75" customHeight="1">
      <c r="A24" s="6" t="s">
        <v>7</v>
      </c>
      <c r="B24" s="15">
        <v>10000</v>
      </c>
      <c r="C24" s="16" t="s">
        <v>8</v>
      </c>
      <c r="D24" s="17">
        <f>B24</f>
        <v>10000</v>
      </c>
      <c r="E24" s="18">
        <f>D24</f>
        <v>10000</v>
      </c>
      <c r="F24" s="23" t="s">
        <v>8</v>
      </c>
      <c r="G24" s="17">
        <f t="shared" si="2"/>
        <v>10000</v>
      </c>
      <c r="H24" s="17">
        <v>3314</v>
      </c>
      <c r="I24" s="83">
        <f>H24/G24*100</f>
        <v>33.14</v>
      </c>
      <c r="J24" s="17">
        <v>3314</v>
      </c>
      <c r="K24" s="81">
        <f>J24/G24*100</f>
        <v>33.14</v>
      </c>
      <c r="L24" s="17"/>
    </row>
    <row r="25" spans="1:12" s="19" customFormat="1" ht="24.75" customHeight="1">
      <c r="A25" s="6" t="s">
        <v>112</v>
      </c>
      <c r="B25" s="15"/>
      <c r="C25" s="16"/>
      <c r="D25" s="17"/>
      <c r="E25" s="18"/>
      <c r="F25" s="18"/>
      <c r="G25" s="17"/>
      <c r="H25" s="17"/>
      <c r="I25" s="17"/>
      <c r="J25" s="17"/>
      <c r="K25" s="17"/>
      <c r="L25" s="17"/>
    </row>
    <row r="26" spans="1:12" s="19" customFormat="1" ht="24.75" customHeight="1">
      <c r="A26" s="126" t="s">
        <v>113</v>
      </c>
      <c r="B26" s="15">
        <v>3000</v>
      </c>
      <c r="C26" s="16" t="s">
        <v>8</v>
      </c>
      <c r="D26" s="17">
        <f>B26</f>
        <v>3000</v>
      </c>
      <c r="E26" s="18">
        <f>D26</f>
        <v>3000</v>
      </c>
      <c r="F26" s="23" t="s">
        <v>8</v>
      </c>
      <c r="G26" s="17">
        <f t="shared" si="2"/>
        <v>3000</v>
      </c>
      <c r="H26" s="17">
        <v>500</v>
      </c>
      <c r="I26" s="83">
        <f>H26/G26*100</f>
        <v>16.666666666666664</v>
      </c>
      <c r="J26" s="2">
        <v>0</v>
      </c>
      <c r="K26" s="81">
        <f>J26/G26*100</f>
        <v>0</v>
      </c>
      <c r="L26" s="17"/>
    </row>
    <row r="27" spans="1:12" s="19" customFormat="1" ht="24.75" customHeight="1">
      <c r="A27" s="34" t="s">
        <v>9</v>
      </c>
      <c r="B27" s="121">
        <v>1500</v>
      </c>
      <c r="C27" s="36" t="s">
        <v>8</v>
      </c>
      <c r="D27" s="122">
        <f>B27</f>
        <v>1500</v>
      </c>
      <c r="E27" s="123">
        <f>D27</f>
        <v>1500</v>
      </c>
      <c r="F27" s="30" t="s">
        <v>8</v>
      </c>
      <c r="G27" s="122">
        <f t="shared" si="2"/>
        <v>1500</v>
      </c>
      <c r="H27" s="122">
        <v>0</v>
      </c>
      <c r="I27" s="124">
        <f>H27/G27*100</f>
        <v>0</v>
      </c>
      <c r="J27" s="62">
        <v>0</v>
      </c>
      <c r="K27" s="125">
        <f>J27/G27*100</f>
        <v>0</v>
      </c>
      <c r="L27" s="122"/>
    </row>
    <row r="28" spans="1:12" ht="2.25" customHeight="1">
      <c r="A28" s="1"/>
      <c r="B28" s="2"/>
      <c r="C28" s="9"/>
      <c r="D28" s="3"/>
      <c r="E28" s="4"/>
      <c r="F28" s="4"/>
      <c r="G28" s="3"/>
      <c r="H28" s="3"/>
      <c r="I28" s="3"/>
      <c r="J28" s="3"/>
      <c r="K28" s="3"/>
      <c r="L28" s="3"/>
    </row>
    <row r="29" spans="1:12" s="19" customFormat="1" ht="21.75" customHeight="1">
      <c r="A29" s="6" t="s">
        <v>11</v>
      </c>
      <c r="B29" s="15">
        <v>16600</v>
      </c>
      <c r="C29" s="16" t="s">
        <v>8</v>
      </c>
      <c r="D29" s="20">
        <v>16600</v>
      </c>
      <c r="E29" s="20">
        <v>16600</v>
      </c>
      <c r="F29" s="59">
        <v>-100</v>
      </c>
      <c r="G29" s="17">
        <f>D29+F29</f>
        <v>16500</v>
      </c>
      <c r="H29" s="17">
        <v>0</v>
      </c>
      <c r="I29" s="83">
        <f>H29/G29*100</f>
        <v>0</v>
      </c>
      <c r="J29" s="20"/>
      <c r="K29" s="20"/>
      <c r="L29" s="20"/>
    </row>
    <row r="30" spans="1:12" ht="4.5" customHeight="1">
      <c r="A30" s="1"/>
      <c r="B30" s="2"/>
      <c r="C30" s="9"/>
      <c r="D30" s="3"/>
      <c r="E30" s="4"/>
      <c r="F30" s="4"/>
      <c r="G30" s="3"/>
      <c r="H30" s="3"/>
      <c r="I30" s="3"/>
      <c r="J30" s="3"/>
      <c r="K30" s="3"/>
      <c r="L30" s="3"/>
    </row>
    <row r="31" spans="1:12" s="19" customFormat="1" ht="12.75">
      <c r="A31" s="6" t="s">
        <v>10</v>
      </c>
      <c r="B31" s="15"/>
      <c r="C31" s="16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1" customFormat="1" ht="12.75">
      <c r="A32" s="21" t="s">
        <v>79</v>
      </c>
      <c r="B32" s="75" t="s">
        <v>31</v>
      </c>
      <c r="C32" s="75" t="s">
        <v>8</v>
      </c>
      <c r="D32" s="75" t="s">
        <v>31</v>
      </c>
      <c r="E32" s="75" t="s">
        <v>31</v>
      </c>
      <c r="F32" s="10">
        <v>100</v>
      </c>
      <c r="G32" s="76">
        <v>100</v>
      </c>
      <c r="H32" s="2">
        <v>100</v>
      </c>
      <c r="I32" s="84">
        <f>H32/G32*100</f>
        <v>100</v>
      </c>
      <c r="J32" s="76">
        <v>100</v>
      </c>
      <c r="K32" s="81">
        <f>J32/G32*100</f>
        <v>100</v>
      </c>
      <c r="L32" s="76"/>
    </row>
    <row r="33" spans="1:12" s="1" customFormat="1" ht="12.75">
      <c r="A33" s="21" t="s">
        <v>80</v>
      </c>
      <c r="B33" s="75" t="s">
        <v>31</v>
      </c>
      <c r="C33" s="75" t="s">
        <v>8</v>
      </c>
      <c r="D33" s="75" t="s">
        <v>31</v>
      </c>
      <c r="E33" s="75" t="s">
        <v>31</v>
      </c>
      <c r="F33" s="23" t="s">
        <v>8</v>
      </c>
      <c r="G33" s="75" t="str">
        <f t="shared" si="2"/>
        <v>X</v>
      </c>
      <c r="H33" s="2">
        <v>953</v>
      </c>
      <c r="I33" s="84">
        <v>100</v>
      </c>
      <c r="J33" s="76">
        <v>0</v>
      </c>
      <c r="K33" s="81">
        <v>0</v>
      </c>
      <c r="L33" s="75"/>
    </row>
    <row r="34" spans="1:12" s="1" customFormat="1" ht="12.75">
      <c r="A34" s="21" t="s">
        <v>81</v>
      </c>
      <c r="B34" s="75" t="s">
        <v>31</v>
      </c>
      <c r="C34" s="75" t="s">
        <v>8</v>
      </c>
      <c r="D34" s="75" t="s">
        <v>31</v>
      </c>
      <c r="E34" s="75" t="s">
        <v>31</v>
      </c>
      <c r="F34" s="23" t="s">
        <v>8</v>
      </c>
      <c r="G34" s="75" t="str">
        <f t="shared" si="2"/>
        <v>X</v>
      </c>
      <c r="H34" s="2">
        <v>4090</v>
      </c>
      <c r="I34" s="84">
        <v>100</v>
      </c>
      <c r="J34" s="76">
        <v>0</v>
      </c>
      <c r="K34" s="81">
        <v>0</v>
      </c>
      <c r="L34" s="75"/>
    </row>
    <row r="35" spans="1:12" s="1" customFormat="1" ht="12.75">
      <c r="A35" s="21" t="s">
        <v>82</v>
      </c>
      <c r="B35" s="75" t="s">
        <v>31</v>
      </c>
      <c r="C35" s="75" t="s">
        <v>8</v>
      </c>
      <c r="D35" s="75" t="s">
        <v>31</v>
      </c>
      <c r="E35" s="75" t="s">
        <v>31</v>
      </c>
      <c r="F35" s="23" t="s">
        <v>8</v>
      </c>
      <c r="G35" s="75" t="str">
        <f>D35</f>
        <v>X</v>
      </c>
      <c r="H35" s="2">
        <v>1809</v>
      </c>
      <c r="I35" s="84">
        <v>100</v>
      </c>
      <c r="J35" s="76">
        <v>0</v>
      </c>
      <c r="K35" s="81">
        <v>0</v>
      </c>
      <c r="L35" s="75"/>
    </row>
    <row r="36" spans="1:12" s="1" customFormat="1" ht="12.75">
      <c r="A36" s="21" t="s">
        <v>83</v>
      </c>
      <c r="B36" s="75" t="s">
        <v>31</v>
      </c>
      <c r="C36" s="75" t="s">
        <v>8</v>
      </c>
      <c r="D36" s="75" t="s">
        <v>31</v>
      </c>
      <c r="E36" s="75" t="s">
        <v>31</v>
      </c>
      <c r="F36" s="23" t="s">
        <v>8</v>
      </c>
      <c r="G36" s="75" t="str">
        <f t="shared" si="2"/>
        <v>X</v>
      </c>
      <c r="H36" s="2">
        <v>5639</v>
      </c>
      <c r="I36" s="84">
        <v>100</v>
      </c>
      <c r="J36" s="76">
        <v>0</v>
      </c>
      <c r="K36" s="81">
        <v>0</v>
      </c>
      <c r="L36" s="75"/>
    </row>
    <row r="37" spans="1:12" s="1" customFormat="1" ht="12.75">
      <c r="A37" s="21" t="s">
        <v>84</v>
      </c>
      <c r="B37" s="75" t="s">
        <v>31</v>
      </c>
      <c r="C37" s="75" t="s">
        <v>8</v>
      </c>
      <c r="D37" s="75" t="s">
        <v>31</v>
      </c>
      <c r="E37" s="75" t="s">
        <v>31</v>
      </c>
      <c r="F37" s="23" t="s">
        <v>8</v>
      </c>
      <c r="G37" s="75" t="str">
        <f t="shared" si="2"/>
        <v>X</v>
      </c>
      <c r="H37" s="2">
        <v>1529</v>
      </c>
      <c r="I37" s="84">
        <v>100</v>
      </c>
      <c r="J37" s="76">
        <v>0</v>
      </c>
      <c r="K37" s="81">
        <v>0</v>
      </c>
      <c r="L37" s="75"/>
    </row>
    <row r="38" spans="1:12" s="1" customFormat="1" ht="12.75">
      <c r="A38" s="21" t="s">
        <v>85</v>
      </c>
      <c r="B38" s="75" t="s">
        <v>31</v>
      </c>
      <c r="C38" s="75" t="s">
        <v>8</v>
      </c>
      <c r="D38" s="75" t="s">
        <v>31</v>
      </c>
      <c r="E38" s="75" t="s">
        <v>31</v>
      </c>
      <c r="F38" s="23" t="s">
        <v>8</v>
      </c>
      <c r="G38" s="75" t="str">
        <f t="shared" si="2"/>
        <v>X</v>
      </c>
      <c r="H38" s="2">
        <v>625</v>
      </c>
      <c r="I38" s="84">
        <v>100</v>
      </c>
      <c r="J38" s="76">
        <v>0</v>
      </c>
      <c r="K38" s="81">
        <v>0</v>
      </c>
      <c r="L38" s="75"/>
    </row>
    <row r="39" spans="1:12" s="53" customFormat="1" ht="12.75">
      <c r="A39" s="21" t="s">
        <v>100</v>
      </c>
      <c r="B39" s="75"/>
      <c r="C39" s="75"/>
      <c r="D39" s="75">
        <v>0</v>
      </c>
      <c r="E39" s="77"/>
      <c r="F39" s="10">
        <v>201</v>
      </c>
      <c r="G39" s="76">
        <v>201</v>
      </c>
      <c r="H39" s="2">
        <v>201</v>
      </c>
      <c r="I39" s="84">
        <f>H39/G39*100</f>
        <v>100</v>
      </c>
      <c r="J39" s="76">
        <v>201</v>
      </c>
      <c r="K39" s="81">
        <f>J39/G39*100</f>
        <v>100</v>
      </c>
      <c r="L39" s="76"/>
    </row>
    <row r="40" spans="1:12" s="53" customFormat="1" ht="4.5" customHeight="1">
      <c r="A40" s="21"/>
      <c r="B40" s="75"/>
      <c r="C40" s="75"/>
      <c r="D40" s="75"/>
      <c r="E40" s="77"/>
      <c r="F40" s="10"/>
      <c r="G40" s="76"/>
      <c r="H40" s="2"/>
      <c r="I40" s="76"/>
      <c r="J40" s="76"/>
      <c r="K40" s="76"/>
      <c r="L40" s="76"/>
    </row>
    <row r="41" spans="1:12" s="39" customFormat="1" ht="15" customHeight="1">
      <c r="A41" s="34" t="s">
        <v>51</v>
      </c>
      <c r="B41" s="35">
        <v>16600</v>
      </c>
      <c r="C41" s="36" t="s">
        <v>8</v>
      </c>
      <c r="D41" s="35">
        <v>16600</v>
      </c>
      <c r="E41" s="37">
        <v>16600</v>
      </c>
      <c r="F41" s="37">
        <f>SUM(F29:F39)</f>
        <v>201</v>
      </c>
      <c r="G41" s="35">
        <f>F41+D41</f>
        <v>16801</v>
      </c>
      <c r="H41" s="35">
        <f>SUM(H32:H39)</f>
        <v>14946</v>
      </c>
      <c r="I41" s="85">
        <f>H41/G41*100</f>
        <v>88.95899053627761</v>
      </c>
      <c r="J41" s="35">
        <f>SUM(J32:J39)</f>
        <v>301</v>
      </c>
      <c r="K41" s="85">
        <f>J41/H41*100</f>
        <v>2.0139167670279674</v>
      </c>
      <c r="L41" s="35"/>
    </row>
    <row r="42" spans="1:12" ht="4.5" customHeight="1">
      <c r="A42" s="1"/>
      <c r="B42" s="2"/>
      <c r="C42" s="9"/>
      <c r="D42" s="2"/>
      <c r="E42" s="10"/>
      <c r="F42" s="10"/>
      <c r="G42" s="2"/>
      <c r="H42" s="2"/>
      <c r="I42" s="2"/>
      <c r="J42" s="2"/>
      <c r="K42" s="2"/>
      <c r="L42" s="2"/>
    </row>
    <row r="43" spans="1:12" s="19" customFormat="1" ht="12.75">
      <c r="A43" s="6" t="s">
        <v>12</v>
      </c>
      <c r="B43" s="15">
        <v>1500</v>
      </c>
      <c r="C43" s="16" t="s">
        <v>8</v>
      </c>
      <c r="D43" s="17">
        <v>1500</v>
      </c>
      <c r="E43" s="18">
        <v>1500</v>
      </c>
      <c r="F43" s="59">
        <v>-201</v>
      </c>
      <c r="G43" s="17">
        <f>D43+F43</f>
        <v>1299</v>
      </c>
      <c r="H43" s="17">
        <v>0</v>
      </c>
      <c r="I43" s="17"/>
      <c r="J43" s="17"/>
      <c r="K43" s="17"/>
      <c r="L43" s="17"/>
    </row>
    <row r="44" spans="1:12" ht="4.5" customHeight="1">
      <c r="A44" s="1"/>
      <c r="B44" s="2"/>
      <c r="C44" s="9"/>
      <c r="D44" s="3"/>
      <c r="E44" s="4"/>
      <c r="F44" s="4"/>
      <c r="G44" s="3"/>
      <c r="H44" s="3"/>
      <c r="I44" s="3"/>
      <c r="J44" s="3"/>
      <c r="K44" s="3"/>
      <c r="L44" s="3"/>
    </row>
    <row r="45" spans="1:12" ht="12.75">
      <c r="A45" s="11" t="s">
        <v>13</v>
      </c>
      <c r="B45" s="12">
        <f>B43+B41+B27+B26+B24+B22</f>
        <v>106869</v>
      </c>
      <c r="C45" s="12">
        <f>C22</f>
        <v>45160</v>
      </c>
      <c r="D45" s="12">
        <f>D22+D24+D26+D27+D41+D43</f>
        <v>61709</v>
      </c>
      <c r="E45" s="12">
        <f>E22+E24+E26+E27+E41+E43</f>
        <v>48612.333333333336</v>
      </c>
      <c r="F45" s="12">
        <v>0</v>
      </c>
      <c r="G45" s="12">
        <f t="shared" si="2"/>
        <v>61709</v>
      </c>
      <c r="H45" s="12">
        <f>H41+H43+H29+H27+H26+H24+H22</f>
        <v>47869</v>
      </c>
      <c r="I45" s="86">
        <f>H45/G45*100</f>
        <v>77.57215317052618</v>
      </c>
      <c r="J45" s="12">
        <f>J41+J43+J29+J27+J26+J24+J22</f>
        <v>30888</v>
      </c>
      <c r="K45" s="86">
        <f>J45/G45*100</f>
        <v>50.05428705699331</v>
      </c>
      <c r="L45" s="12"/>
    </row>
    <row r="46" spans="1:12" ht="6.75" customHeight="1">
      <c r="A46" s="21"/>
      <c r="B46" s="7"/>
      <c r="C46" s="9"/>
      <c r="D46" s="2"/>
      <c r="E46" s="10"/>
      <c r="F46" s="10"/>
      <c r="G46" s="2"/>
      <c r="H46" s="2"/>
      <c r="I46" s="2"/>
      <c r="J46" s="2"/>
      <c r="K46" s="2"/>
      <c r="L46" s="2"/>
    </row>
    <row r="47" spans="1:12" ht="12.75">
      <c r="A47" s="40" t="s">
        <v>74</v>
      </c>
      <c r="B47" s="7"/>
      <c r="C47" s="9"/>
      <c r="D47" s="2"/>
      <c r="E47" s="10"/>
      <c r="F47" s="10"/>
      <c r="G47" s="2"/>
      <c r="H47" s="2"/>
      <c r="I47" s="2"/>
      <c r="J47" s="2"/>
      <c r="K47" s="2"/>
      <c r="L47" s="2"/>
    </row>
    <row r="48" spans="1:12" ht="6.75" customHeight="1">
      <c r="A48" s="40"/>
      <c r="B48" s="7"/>
      <c r="C48" s="9"/>
      <c r="D48" s="2"/>
      <c r="E48" s="10"/>
      <c r="F48" s="10"/>
      <c r="G48" s="2"/>
      <c r="H48" s="2"/>
      <c r="I48" s="2"/>
      <c r="J48" s="2"/>
      <c r="K48" s="2"/>
      <c r="L48" s="2"/>
    </row>
    <row r="49" spans="1:12" ht="12.75">
      <c r="A49" s="21" t="s">
        <v>88</v>
      </c>
      <c r="B49" s="7">
        <v>10147</v>
      </c>
      <c r="C49" s="9" t="s">
        <v>8</v>
      </c>
      <c r="D49" s="2">
        <f aca="true" t="shared" si="6" ref="D49:D62">B49</f>
        <v>10147</v>
      </c>
      <c r="E49" s="10">
        <v>3755</v>
      </c>
      <c r="F49" s="23" t="s">
        <v>8</v>
      </c>
      <c r="G49" s="2">
        <f t="shared" si="2"/>
        <v>10147</v>
      </c>
      <c r="H49" s="2">
        <v>10147</v>
      </c>
      <c r="I49" s="84">
        <v>100</v>
      </c>
      <c r="J49" s="91">
        <v>4356</v>
      </c>
      <c r="K49" s="81">
        <f aca="true" t="shared" si="7" ref="K49:K62">J49/G49*100</f>
        <v>42.92894451562038</v>
      </c>
      <c r="L49" s="2"/>
    </row>
    <row r="50" spans="1:12" ht="12.75">
      <c r="A50" s="21" t="s">
        <v>87</v>
      </c>
      <c r="B50" s="7">
        <v>21603</v>
      </c>
      <c r="C50" s="9" t="s">
        <v>8</v>
      </c>
      <c r="D50" s="2">
        <f t="shared" si="6"/>
        <v>21603</v>
      </c>
      <c r="E50" s="10">
        <v>7120</v>
      </c>
      <c r="F50" s="23" t="s">
        <v>8</v>
      </c>
      <c r="G50" s="2">
        <f t="shared" si="2"/>
        <v>21603</v>
      </c>
      <c r="H50" s="2">
        <v>21603</v>
      </c>
      <c r="I50" s="84">
        <v>100</v>
      </c>
      <c r="J50" s="2">
        <f>3897+3117+1475+149+737+6237</f>
        <v>15612</v>
      </c>
      <c r="K50" s="81">
        <f t="shared" si="7"/>
        <v>72.26774059158451</v>
      </c>
      <c r="L50" s="2"/>
    </row>
    <row r="51" spans="1:12" ht="12.75">
      <c r="A51" s="21" t="s">
        <v>55</v>
      </c>
      <c r="B51" s="7">
        <v>24477</v>
      </c>
      <c r="C51" s="9" t="s">
        <v>8</v>
      </c>
      <c r="D51" s="2">
        <f t="shared" si="6"/>
        <v>24477</v>
      </c>
      <c r="E51" s="10">
        <v>8159</v>
      </c>
      <c r="F51" s="23" t="s">
        <v>8</v>
      </c>
      <c r="G51" s="2">
        <f t="shared" si="2"/>
        <v>24477</v>
      </c>
      <c r="H51" s="2">
        <v>24477</v>
      </c>
      <c r="I51" s="84">
        <v>100</v>
      </c>
      <c r="J51" s="91">
        <v>6</v>
      </c>
      <c r="K51" s="81">
        <f t="shared" si="7"/>
        <v>0.024512807942149776</v>
      </c>
      <c r="L51" s="2"/>
    </row>
    <row r="52" spans="1:12" ht="12.75">
      <c r="A52" s="21" t="s">
        <v>86</v>
      </c>
      <c r="B52" s="7">
        <v>7462</v>
      </c>
      <c r="C52" s="9" t="s">
        <v>8</v>
      </c>
      <c r="D52" s="2">
        <f t="shared" si="6"/>
        <v>7462</v>
      </c>
      <c r="E52" s="10">
        <v>2487</v>
      </c>
      <c r="F52" s="23" t="s">
        <v>8</v>
      </c>
      <c r="G52" s="2">
        <f t="shared" si="2"/>
        <v>7462</v>
      </c>
      <c r="H52" s="2">
        <v>7462</v>
      </c>
      <c r="I52" s="84">
        <v>100</v>
      </c>
      <c r="J52" s="2">
        <f>33+3408</f>
        <v>3441</v>
      </c>
      <c r="K52" s="81">
        <f t="shared" si="7"/>
        <v>46.11364245510587</v>
      </c>
      <c r="L52" s="2"/>
    </row>
    <row r="53" spans="1:12" ht="12.75">
      <c r="A53" s="21" t="s">
        <v>89</v>
      </c>
      <c r="B53" s="7">
        <v>18008</v>
      </c>
      <c r="C53" s="9" t="s">
        <v>8</v>
      </c>
      <c r="D53" s="2">
        <f t="shared" si="6"/>
        <v>18008</v>
      </c>
      <c r="E53" s="10">
        <v>6003</v>
      </c>
      <c r="F53" s="23" t="s">
        <v>8</v>
      </c>
      <c r="G53" s="2">
        <f t="shared" si="2"/>
        <v>18008</v>
      </c>
      <c r="H53" s="2">
        <v>18008</v>
      </c>
      <c r="I53" s="84">
        <v>100</v>
      </c>
      <c r="J53" s="91">
        <f>3609+93+1547+6</f>
        <v>5255</v>
      </c>
      <c r="K53" s="81">
        <f t="shared" si="7"/>
        <v>29.181474900044424</v>
      </c>
      <c r="L53" s="2"/>
    </row>
    <row r="54" spans="1:12" ht="12.75">
      <c r="A54" s="21" t="s">
        <v>90</v>
      </c>
      <c r="B54" s="7">
        <v>28579</v>
      </c>
      <c r="C54" s="9" t="s">
        <v>8</v>
      </c>
      <c r="D54" s="2">
        <f t="shared" si="6"/>
        <v>28579</v>
      </c>
      <c r="E54" s="10">
        <v>9515</v>
      </c>
      <c r="F54" s="23" t="s">
        <v>8</v>
      </c>
      <c r="G54" s="2">
        <f t="shared" si="2"/>
        <v>28579</v>
      </c>
      <c r="H54" s="2">
        <v>28579</v>
      </c>
      <c r="I54" s="84">
        <v>100</v>
      </c>
      <c r="J54" s="2">
        <v>160</v>
      </c>
      <c r="K54" s="81">
        <f t="shared" si="7"/>
        <v>0.5598516393155814</v>
      </c>
      <c r="L54" s="2"/>
    </row>
    <row r="55" spans="1:12" ht="12.75">
      <c r="A55" s="21" t="s">
        <v>91</v>
      </c>
      <c r="B55" s="7">
        <v>27947</v>
      </c>
      <c r="C55" s="9" t="s">
        <v>8</v>
      </c>
      <c r="D55" s="2">
        <f t="shared" si="6"/>
        <v>27947</v>
      </c>
      <c r="E55" s="10">
        <v>9182</v>
      </c>
      <c r="F55" s="23" t="s">
        <v>8</v>
      </c>
      <c r="G55" s="2">
        <f t="shared" si="2"/>
        <v>27947</v>
      </c>
      <c r="H55" s="2">
        <v>27947</v>
      </c>
      <c r="I55" s="84">
        <v>100</v>
      </c>
      <c r="J55" s="2">
        <f>2432+134+2039+4873+2</f>
        <v>9480</v>
      </c>
      <c r="K55" s="81">
        <f t="shared" si="7"/>
        <v>33.92135112892261</v>
      </c>
      <c r="L55" s="2"/>
    </row>
    <row r="56" spans="1:12" ht="12.75">
      <c r="A56" s="21" t="s">
        <v>92</v>
      </c>
      <c r="B56" s="7">
        <v>11434</v>
      </c>
      <c r="C56" s="9" t="s">
        <v>8</v>
      </c>
      <c r="D56" s="2">
        <f t="shared" si="6"/>
        <v>11434</v>
      </c>
      <c r="E56" s="10">
        <v>3811</v>
      </c>
      <c r="F56" s="23" t="s">
        <v>8</v>
      </c>
      <c r="G56" s="2">
        <f t="shared" si="2"/>
        <v>11434</v>
      </c>
      <c r="H56" s="2">
        <v>11434</v>
      </c>
      <c r="I56" s="84">
        <v>100</v>
      </c>
      <c r="J56" s="91">
        <f>60+110+55+7453+30+10</f>
        <v>7718</v>
      </c>
      <c r="K56" s="81">
        <f t="shared" si="7"/>
        <v>67.50043729228616</v>
      </c>
      <c r="L56" s="2"/>
    </row>
    <row r="57" spans="1:12" ht="12.75">
      <c r="A57" s="21" t="s">
        <v>93</v>
      </c>
      <c r="B57" s="7">
        <v>11747</v>
      </c>
      <c r="C57" s="9" t="s">
        <v>8</v>
      </c>
      <c r="D57" s="2">
        <f t="shared" si="6"/>
        <v>11747</v>
      </c>
      <c r="E57" s="10">
        <v>4116</v>
      </c>
      <c r="F57" s="23" t="s">
        <v>8</v>
      </c>
      <c r="G57" s="2">
        <f t="shared" si="2"/>
        <v>11747</v>
      </c>
      <c r="H57" s="2">
        <v>11747</v>
      </c>
      <c r="I57" s="84">
        <v>100</v>
      </c>
      <c r="J57" s="91">
        <f>113+78+7640+3916</f>
        <v>11747</v>
      </c>
      <c r="K57" s="81">
        <f t="shared" si="7"/>
        <v>100</v>
      </c>
      <c r="L57" s="2"/>
    </row>
    <row r="58" spans="1:12" ht="12.75">
      <c r="A58" s="21" t="s">
        <v>94</v>
      </c>
      <c r="B58" s="7">
        <v>11757</v>
      </c>
      <c r="C58" s="9" t="s">
        <v>8</v>
      </c>
      <c r="D58" s="2">
        <f t="shared" si="6"/>
        <v>11757</v>
      </c>
      <c r="E58" s="10">
        <v>3919</v>
      </c>
      <c r="F58" s="23" t="s">
        <v>8</v>
      </c>
      <c r="G58" s="2">
        <f t="shared" si="2"/>
        <v>11757</v>
      </c>
      <c r="H58" s="2">
        <v>11757</v>
      </c>
      <c r="I58" s="84">
        <v>100</v>
      </c>
      <c r="J58" s="2">
        <f>4589+77+2294+38</f>
        <v>6998</v>
      </c>
      <c r="K58" s="81">
        <f t="shared" si="7"/>
        <v>59.52198690142043</v>
      </c>
      <c r="L58" s="2"/>
    </row>
    <row r="59" spans="1:12" ht="12.75">
      <c r="A59" s="21" t="s">
        <v>95</v>
      </c>
      <c r="B59" s="7">
        <v>6221</v>
      </c>
      <c r="C59" s="9" t="s">
        <v>8</v>
      </c>
      <c r="D59" s="2">
        <f t="shared" si="6"/>
        <v>6221</v>
      </c>
      <c r="E59" s="10">
        <v>2074</v>
      </c>
      <c r="F59" s="23" t="s">
        <v>8</v>
      </c>
      <c r="G59" s="2">
        <f t="shared" si="2"/>
        <v>6221</v>
      </c>
      <c r="H59" s="2">
        <v>6221</v>
      </c>
      <c r="I59" s="84">
        <v>100</v>
      </c>
      <c r="J59" s="2">
        <f>1110+1948</f>
        <v>3058</v>
      </c>
      <c r="K59" s="81">
        <f t="shared" si="7"/>
        <v>49.156084230831055</v>
      </c>
      <c r="L59" s="2"/>
    </row>
    <row r="60" spans="1:12" ht="12.75">
      <c r="A60" s="21" t="s">
        <v>96</v>
      </c>
      <c r="B60" s="7">
        <v>13402</v>
      </c>
      <c r="C60" s="9" t="s">
        <v>8</v>
      </c>
      <c r="D60" s="2">
        <f t="shared" si="6"/>
        <v>13402</v>
      </c>
      <c r="E60" s="10">
        <v>4547</v>
      </c>
      <c r="F60" s="23" t="s">
        <v>8</v>
      </c>
      <c r="G60" s="2">
        <f t="shared" si="2"/>
        <v>13402</v>
      </c>
      <c r="H60" s="2">
        <v>13402</v>
      </c>
      <c r="I60" s="84">
        <v>100</v>
      </c>
      <c r="J60" s="2">
        <f>4255+2127+3404</f>
        <v>9786</v>
      </c>
      <c r="K60" s="81">
        <f t="shared" si="7"/>
        <v>73.0189523951649</v>
      </c>
      <c r="L60" s="2"/>
    </row>
    <row r="61" spans="1:12" ht="12.75">
      <c r="A61" s="21" t="s">
        <v>97</v>
      </c>
      <c r="B61" s="7">
        <v>15407</v>
      </c>
      <c r="C61" s="9" t="s">
        <v>8</v>
      </c>
      <c r="D61" s="2">
        <f t="shared" si="6"/>
        <v>15407</v>
      </c>
      <c r="E61" s="10">
        <v>5136</v>
      </c>
      <c r="F61" s="23" t="s">
        <v>8</v>
      </c>
      <c r="G61" s="2">
        <f t="shared" si="2"/>
        <v>15407</v>
      </c>
      <c r="H61" s="2">
        <v>15407</v>
      </c>
      <c r="I61" s="84">
        <v>100</v>
      </c>
      <c r="J61" s="2">
        <v>7753</v>
      </c>
      <c r="K61" s="81">
        <f t="shared" si="7"/>
        <v>50.321282533913156</v>
      </c>
      <c r="L61" s="2"/>
    </row>
    <row r="62" spans="1:12" ht="12.75">
      <c r="A62" s="21" t="s">
        <v>98</v>
      </c>
      <c r="B62" s="7">
        <v>16447</v>
      </c>
      <c r="C62" s="9" t="s">
        <v>8</v>
      </c>
      <c r="D62" s="2">
        <f t="shared" si="6"/>
        <v>16447</v>
      </c>
      <c r="E62" s="10">
        <v>5482</v>
      </c>
      <c r="F62" s="23" t="s">
        <v>8</v>
      </c>
      <c r="G62" s="2">
        <f t="shared" si="2"/>
        <v>16447</v>
      </c>
      <c r="H62" s="2">
        <v>16447</v>
      </c>
      <c r="I62" s="84">
        <v>100</v>
      </c>
      <c r="J62" s="2">
        <v>5872</v>
      </c>
      <c r="K62" s="81">
        <f t="shared" si="7"/>
        <v>35.70255973733812</v>
      </c>
      <c r="L62" s="2"/>
    </row>
    <row r="63" spans="1:12" ht="3.75" customHeight="1">
      <c r="A63" s="21"/>
      <c r="B63" s="7"/>
      <c r="C63" s="9"/>
      <c r="D63" s="2"/>
      <c r="E63" s="10"/>
      <c r="F63" s="10"/>
      <c r="G63" s="2"/>
      <c r="H63" s="2"/>
      <c r="I63" s="2"/>
      <c r="J63" s="2"/>
      <c r="K63" s="2"/>
      <c r="L63" s="2"/>
    </row>
    <row r="64" spans="1:12" s="19" customFormat="1" ht="12.75">
      <c r="A64" s="41" t="s">
        <v>15</v>
      </c>
      <c r="B64" s="42">
        <f>SUM(B49:B63)</f>
        <v>224638</v>
      </c>
      <c r="C64" s="42">
        <f>SUM(C63:C63)</f>
        <v>0</v>
      </c>
      <c r="D64" s="42">
        <f>SUM(D49:D63)</f>
        <v>224638</v>
      </c>
      <c r="E64" s="42">
        <f>SUM(E49:E63)</f>
        <v>75306</v>
      </c>
      <c r="F64" s="42">
        <v>0</v>
      </c>
      <c r="G64" s="42">
        <f t="shared" si="2"/>
        <v>224638</v>
      </c>
      <c r="H64" s="42">
        <f>SUM(H49:H63)</f>
        <v>224638</v>
      </c>
      <c r="I64" s="86">
        <f>+H64/G64*100</f>
        <v>100</v>
      </c>
      <c r="J64" s="42">
        <f>SUM(J49:J63)</f>
        <v>91242</v>
      </c>
      <c r="K64" s="89">
        <f>+J64/G64*100</f>
        <v>40.617348801182345</v>
      </c>
      <c r="L64" s="42"/>
    </row>
    <row r="65" spans="1:12" s="49" customFormat="1" ht="22.5" customHeight="1">
      <c r="A65" s="44" t="s">
        <v>16</v>
      </c>
      <c r="B65" s="45">
        <f>B64+B45</f>
        <v>331507</v>
      </c>
      <c r="C65" s="45">
        <f>C64+C45</f>
        <v>45160</v>
      </c>
      <c r="D65" s="46">
        <f>D64+D45</f>
        <v>286347</v>
      </c>
      <c r="E65" s="47">
        <f>E64+E45</f>
        <v>123918.33333333334</v>
      </c>
      <c r="F65" s="47">
        <v>0</v>
      </c>
      <c r="G65" s="87">
        <f t="shared" si="2"/>
        <v>286347</v>
      </c>
      <c r="H65" s="46">
        <f>H64+H45</f>
        <v>272507</v>
      </c>
      <c r="I65" s="90">
        <f>+H65/G65*100</f>
        <v>95.16670333546362</v>
      </c>
      <c r="J65" s="46">
        <f>J64+J45</f>
        <v>122130</v>
      </c>
      <c r="K65" s="90">
        <f>+J65/G65*100</f>
        <v>42.6510492514327</v>
      </c>
      <c r="L65" s="46"/>
    </row>
    <row r="66" spans="1:12" s="53" customFormat="1" ht="12.75">
      <c r="A66" s="50"/>
      <c r="B66" s="51"/>
      <c r="C66" s="52"/>
      <c r="D66" s="52"/>
      <c r="E66" s="52"/>
      <c r="F66" s="52"/>
      <c r="G66" s="52"/>
      <c r="H66" s="52"/>
      <c r="J66" s="52"/>
      <c r="K66" s="52"/>
      <c r="L66" s="52"/>
    </row>
    <row r="67" spans="1:12" s="53" customFormat="1" ht="12.75">
      <c r="A67" s="50"/>
      <c r="B67" s="51"/>
      <c r="C67" s="52"/>
      <c r="D67" s="52"/>
      <c r="E67" s="52"/>
      <c r="F67" s="52"/>
      <c r="G67" s="52"/>
      <c r="H67" s="52"/>
      <c r="J67" s="52"/>
      <c r="K67" s="52"/>
      <c r="L67" s="52"/>
    </row>
    <row r="68" spans="1:12" s="53" customFormat="1" ht="12.75">
      <c r="A68" s="50"/>
      <c r="B68" s="51"/>
      <c r="C68" s="52"/>
      <c r="D68" s="52"/>
      <c r="E68" s="52"/>
      <c r="F68" s="52"/>
      <c r="G68" s="52"/>
      <c r="H68" s="52"/>
      <c r="J68" s="52"/>
      <c r="K68" s="52"/>
      <c r="L68" s="52"/>
    </row>
    <row r="69" spans="1:12" s="53" customFormat="1" ht="12.75">
      <c r="A69" s="50"/>
      <c r="B69" s="51"/>
      <c r="C69" s="52"/>
      <c r="D69" s="52"/>
      <c r="E69" s="52"/>
      <c r="F69" s="52"/>
      <c r="G69" s="52"/>
      <c r="H69" s="52"/>
      <c r="J69" s="52">
        <v>122525</v>
      </c>
      <c r="K69" s="52"/>
      <c r="L69" s="52"/>
    </row>
    <row r="70" spans="1:12" s="53" customFormat="1" ht="12.75">
      <c r="A70" s="50"/>
      <c r="B70" s="51"/>
      <c r="C70" s="52"/>
      <c r="D70" s="52"/>
      <c r="E70" s="52"/>
      <c r="F70" s="52"/>
      <c r="G70" s="52"/>
      <c r="H70" s="52"/>
      <c r="J70" s="52"/>
      <c r="K70" s="52"/>
      <c r="L70" s="52"/>
    </row>
    <row r="71" spans="1:12" s="53" customFormat="1" ht="12.75">
      <c r="A71" s="50"/>
      <c r="B71" s="51"/>
      <c r="C71" s="52"/>
      <c r="D71" s="52"/>
      <c r="E71" s="52"/>
      <c r="F71" s="52"/>
      <c r="G71" s="52"/>
      <c r="H71" s="52"/>
      <c r="J71" s="52"/>
      <c r="K71" s="52"/>
      <c r="L71" s="52"/>
    </row>
    <row r="72" spans="1:12" s="53" customFormat="1" ht="12.75">
      <c r="A72" s="50"/>
      <c r="B72" s="51"/>
      <c r="C72" s="52"/>
      <c r="D72" s="52"/>
      <c r="E72" s="52"/>
      <c r="F72" s="52"/>
      <c r="G72" s="52"/>
      <c r="H72" s="52"/>
      <c r="J72" s="52">
        <f>+J65-J69</f>
        <v>-395</v>
      </c>
      <c r="K72" s="52"/>
      <c r="L72" s="52"/>
    </row>
    <row r="73" spans="1:12" s="53" customFormat="1" ht="12.75">
      <c r="A73" s="50"/>
      <c r="B73" s="51"/>
      <c r="C73" s="52"/>
      <c r="D73" s="52"/>
      <c r="E73" s="52"/>
      <c r="F73" s="52"/>
      <c r="G73" s="52"/>
      <c r="H73" s="52"/>
      <c r="J73" s="52"/>
      <c r="K73" s="52"/>
      <c r="L73" s="52"/>
    </row>
    <row r="74" spans="1:12" s="53" customFormat="1" ht="12.75">
      <c r="A74" s="50"/>
      <c r="B74" s="51"/>
      <c r="C74" s="52"/>
      <c r="D74" s="52"/>
      <c r="E74" s="52"/>
      <c r="F74" s="52"/>
      <c r="G74" s="52"/>
      <c r="H74" s="52"/>
      <c r="J74" s="52"/>
      <c r="K74" s="52"/>
      <c r="L74" s="52"/>
    </row>
    <row r="75" spans="1:12" s="53" customFormat="1" ht="12.75">
      <c r="A75" s="50"/>
      <c r="B75" s="51"/>
      <c r="C75" s="52"/>
      <c r="D75" s="52"/>
      <c r="E75" s="52"/>
      <c r="F75" s="52"/>
      <c r="G75" s="52"/>
      <c r="H75" s="52"/>
      <c r="J75" s="52"/>
      <c r="K75" s="52"/>
      <c r="L75" s="52"/>
    </row>
    <row r="76" spans="1:12" s="53" customFormat="1" ht="12.75">
      <c r="A76" s="50"/>
      <c r="B76" s="51"/>
      <c r="C76" s="52"/>
      <c r="D76" s="52"/>
      <c r="E76" s="52"/>
      <c r="F76" s="52"/>
      <c r="G76" s="52"/>
      <c r="H76" s="52"/>
      <c r="J76" s="52"/>
      <c r="K76" s="52"/>
      <c r="L76" s="52"/>
    </row>
    <row r="77" spans="1:12" s="53" customFormat="1" ht="12.75">
      <c r="A77" s="50"/>
      <c r="B77" s="51"/>
      <c r="C77" s="52"/>
      <c r="D77" s="52"/>
      <c r="E77" s="52"/>
      <c r="F77" s="52"/>
      <c r="G77" s="52"/>
      <c r="H77" s="52"/>
      <c r="J77" s="52"/>
      <c r="K77" s="52"/>
      <c r="L77" s="52"/>
    </row>
    <row r="78" spans="1:12" s="53" customFormat="1" ht="12.75">
      <c r="A78" s="50"/>
      <c r="B78" s="51"/>
      <c r="C78" s="52"/>
      <c r="D78" s="52"/>
      <c r="E78" s="52"/>
      <c r="F78" s="52"/>
      <c r="G78" s="52"/>
      <c r="H78" s="52"/>
      <c r="J78" s="52"/>
      <c r="K78" s="52"/>
      <c r="L78" s="52"/>
    </row>
    <row r="79" spans="1:12" s="53" customFormat="1" ht="12.75">
      <c r="A79" s="50"/>
      <c r="B79" s="51"/>
      <c r="C79" s="52"/>
      <c r="D79" s="52"/>
      <c r="E79" s="52"/>
      <c r="F79" s="52"/>
      <c r="G79" s="52"/>
      <c r="H79" s="52"/>
      <c r="J79" s="52"/>
      <c r="K79" s="52"/>
      <c r="L79" s="52"/>
    </row>
    <row r="80" spans="1:12" s="53" customFormat="1" ht="12.75">
      <c r="A80" s="50"/>
      <c r="B80" s="51"/>
      <c r="C80" s="52"/>
      <c r="D80" s="52"/>
      <c r="E80" s="52"/>
      <c r="F80" s="52"/>
      <c r="G80" s="52"/>
      <c r="H80" s="52"/>
      <c r="J80" s="52"/>
      <c r="K80" s="52"/>
      <c r="L80" s="52"/>
    </row>
    <row r="81" spans="1:12" s="53" customFormat="1" ht="12.75">
      <c r="A81" s="50"/>
      <c r="B81" s="51"/>
      <c r="C81" s="52"/>
      <c r="D81" s="52"/>
      <c r="E81" s="52"/>
      <c r="F81" s="52"/>
      <c r="G81" s="52"/>
      <c r="H81" s="52"/>
      <c r="J81" s="52"/>
      <c r="K81" s="52"/>
      <c r="L81" s="52"/>
    </row>
    <row r="82" spans="1:12" s="53" customFormat="1" ht="12.75">
      <c r="A82" s="50"/>
      <c r="B82" s="51"/>
      <c r="C82" s="52"/>
      <c r="D82" s="52"/>
      <c r="E82" s="52"/>
      <c r="F82" s="52"/>
      <c r="G82" s="52"/>
      <c r="H82" s="52"/>
      <c r="J82" s="52"/>
      <c r="K82" s="52"/>
      <c r="L82" s="52"/>
    </row>
    <row r="83" spans="2:12" s="53" customFormat="1" ht="12.75">
      <c r="B83" s="51"/>
      <c r="C83" s="52"/>
      <c r="D83" s="52"/>
      <c r="E83" s="52"/>
      <c r="F83" s="52"/>
      <c r="G83" s="52"/>
      <c r="H83" s="52"/>
      <c r="J83" s="52"/>
      <c r="K83" s="52"/>
      <c r="L83" s="52"/>
    </row>
    <row r="84" spans="2:12" s="53" customFormat="1" ht="12.75">
      <c r="B84" s="51"/>
      <c r="C84" s="52"/>
      <c r="D84" s="52"/>
      <c r="E84" s="52"/>
      <c r="F84" s="52"/>
      <c r="G84" s="52"/>
      <c r="H84" s="52"/>
      <c r="J84" s="52"/>
      <c r="K84" s="52"/>
      <c r="L84" s="52"/>
    </row>
    <row r="85" spans="2:12" s="53" customFormat="1" ht="12.75">
      <c r="B85" s="51"/>
      <c r="C85" s="52"/>
      <c r="D85" s="52"/>
      <c r="E85" s="52"/>
      <c r="F85" s="52"/>
      <c r="G85" s="52"/>
      <c r="H85" s="52"/>
      <c r="J85" s="52"/>
      <c r="K85" s="52"/>
      <c r="L85" s="52"/>
    </row>
    <row r="86" spans="2:12" s="53" customFormat="1" ht="12.75">
      <c r="B86" s="51"/>
      <c r="C86" s="52"/>
      <c r="D86" s="52"/>
      <c r="E86" s="52"/>
      <c r="F86" s="52"/>
      <c r="G86" s="52"/>
      <c r="H86" s="52"/>
      <c r="J86" s="52"/>
      <c r="K86" s="52"/>
      <c r="L86" s="52"/>
    </row>
    <row r="87" spans="2:12" s="53" customFormat="1" ht="12.75">
      <c r="B87" s="51"/>
      <c r="C87" s="52"/>
      <c r="D87" s="52"/>
      <c r="E87" s="52"/>
      <c r="F87" s="52"/>
      <c r="G87" s="52"/>
      <c r="H87" s="52"/>
      <c r="J87" s="52"/>
      <c r="K87" s="52"/>
      <c r="L87" s="52"/>
    </row>
    <row r="88" spans="2:12" s="53" customFormat="1" ht="12.75">
      <c r="B88" s="51"/>
      <c r="C88" s="52"/>
      <c r="D88" s="52"/>
      <c r="E88" s="52"/>
      <c r="F88" s="52"/>
      <c r="G88" s="52"/>
      <c r="H88" s="52"/>
      <c r="J88" s="52"/>
      <c r="K88" s="52"/>
      <c r="L88" s="52"/>
    </row>
    <row r="89" spans="2:12" s="53" customFormat="1" ht="12.75">
      <c r="B89" s="51"/>
      <c r="C89" s="52"/>
      <c r="D89" s="52"/>
      <c r="E89" s="52"/>
      <c r="F89" s="52"/>
      <c r="G89" s="52"/>
      <c r="H89" s="52"/>
      <c r="J89" s="52"/>
      <c r="K89" s="52"/>
      <c r="L89" s="52"/>
    </row>
    <row r="90" spans="2:12" s="53" customFormat="1" ht="12.75">
      <c r="B90" s="51"/>
      <c r="C90" s="52"/>
      <c r="D90" s="52"/>
      <c r="E90" s="52"/>
      <c r="F90" s="52"/>
      <c r="G90" s="52"/>
      <c r="H90" s="52"/>
      <c r="J90" s="52"/>
      <c r="K90" s="52"/>
      <c r="L90" s="52"/>
    </row>
    <row r="91" spans="2:12" s="53" customFormat="1" ht="12.75">
      <c r="B91" s="51"/>
      <c r="C91" s="52"/>
      <c r="D91" s="52"/>
      <c r="E91" s="52"/>
      <c r="F91" s="52"/>
      <c r="G91" s="52"/>
      <c r="H91" s="52"/>
      <c r="J91" s="52"/>
      <c r="K91" s="52"/>
      <c r="L91" s="52"/>
    </row>
    <row r="92" spans="2:12" s="53" customFormat="1" ht="12.75">
      <c r="B92" s="51"/>
      <c r="C92" s="52"/>
      <c r="D92" s="52"/>
      <c r="E92" s="52"/>
      <c r="F92" s="52"/>
      <c r="G92" s="52"/>
      <c r="H92" s="52"/>
      <c r="J92" s="52"/>
      <c r="K92" s="52"/>
      <c r="L92" s="52"/>
    </row>
    <row r="93" spans="2:12" s="53" customFormat="1" ht="12.75">
      <c r="B93" s="51"/>
      <c r="C93" s="52"/>
      <c r="D93" s="52"/>
      <c r="E93" s="52"/>
      <c r="F93" s="52"/>
      <c r="G93" s="52"/>
      <c r="H93" s="52"/>
      <c r="J93" s="52"/>
      <c r="K93" s="52"/>
      <c r="L93" s="52"/>
    </row>
    <row r="94" spans="2:12" s="53" customFormat="1" ht="12.75">
      <c r="B94" s="51"/>
      <c r="C94" s="52"/>
      <c r="D94" s="52"/>
      <c r="E94" s="52"/>
      <c r="F94" s="52"/>
      <c r="G94" s="52"/>
      <c r="H94" s="52"/>
      <c r="J94" s="52"/>
      <c r="K94" s="52"/>
      <c r="L94" s="52"/>
    </row>
    <row r="95" spans="2:12" s="53" customFormat="1" ht="12.75">
      <c r="B95" s="51"/>
      <c r="C95" s="52"/>
      <c r="D95" s="52"/>
      <c r="E95" s="52"/>
      <c r="F95" s="52"/>
      <c r="G95" s="52"/>
      <c r="H95" s="52"/>
      <c r="J95" s="52"/>
      <c r="K95" s="52"/>
      <c r="L95" s="52"/>
    </row>
    <row r="96" spans="2:12" s="53" customFormat="1" ht="12.75">
      <c r="B96" s="51"/>
      <c r="C96" s="52"/>
      <c r="D96" s="52"/>
      <c r="E96" s="52"/>
      <c r="F96" s="52"/>
      <c r="G96" s="52"/>
      <c r="H96" s="52"/>
      <c r="J96" s="52"/>
      <c r="K96" s="52"/>
      <c r="L96" s="52"/>
    </row>
    <row r="97" spans="2:12" s="53" customFormat="1" ht="12.75">
      <c r="B97" s="51"/>
      <c r="C97" s="52"/>
      <c r="D97" s="52"/>
      <c r="E97" s="52"/>
      <c r="F97" s="52"/>
      <c r="G97" s="52"/>
      <c r="H97" s="52"/>
      <c r="J97" s="52"/>
      <c r="K97" s="52"/>
      <c r="L97" s="52"/>
    </row>
    <row r="98" spans="2:12" s="53" customFormat="1" ht="12.75">
      <c r="B98" s="51"/>
      <c r="C98" s="52"/>
      <c r="D98" s="52"/>
      <c r="E98" s="52"/>
      <c r="F98" s="52"/>
      <c r="G98" s="52"/>
      <c r="H98" s="52"/>
      <c r="J98" s="52"/>
      <c r="K98" s="52"/>
      <c r="L98" s="52"/>
    </row>
    <row r="99" spans="2:12" s="53" customFormat="1" ht="12.75">
      <c r="B99" s="51"/>
      <c r="C99" s="52"/>
      <c r="D99" s="52"/>
      <c r="E99" s="52"/>
      <c r="F99" s="52"/>
      <c r="G99" s="52"/>
      <c r="H99" s="52"/>
      <c r="J99" s="52"/>
      <c r="K99" s="52"/>
      <c r="L99" s="52"/>
    </row>
    <row r="100" spans="2:12" s="53" customFormat="1" ht="12.75">
      <c r="B100" s="51"/>
      <c r="C100" s="52"/>
      <c r="D100" s="52"/>
      <c r="E100" s="52"/>
      <c r="F100" s="52"/>
      <c r="G100" s="52"/>
      <c r="H100" s="52"/>
      <c r="J100" s="52"/>
      <c r="K100" s="52"/>
      <c r="L100" s="52"/>
    </row>
    <row r="101" spans="2:12" s="53" customFormat="1" ht="12.75">
      <c r="B101" s="51"/>
      <c r="C101" s="52"/>
      <c r="D101" s="52"/>
      <c r="E101" s="52"/>
      <c r="F101" s="52"/>
      <c r="G101" s="52"/>
      <c r="H101" s="52"/>
      <c r="J101" s="52"/>
      <c r="K101" s="52"/>
      <c r="L101" s="52"/>
    </row>
    <row r="102" spans="2:12" s="53" customFormat="1" ht="12.75">
      <c r="B102" s="51"/>
      <c r="C102" s="52"/>
      <c r="D102" s="52"/>
      <c r="E102" s="52"/>
      <c r="F102" s="52"/>
      <c r="G102" s="52"/>
      <c r="H102" s="52"/>
      <c r="J102" s="52"/>
      <c r="K102" s="52"/>
      <c r="L102" s="52"/>
    </row>
    <row r="103" spans="2:12" s="53" customFormat="1" ht="12.75">
      <c r="B103" s="51"/>
      <c r="C103" s="52"/>
      <c r="D103" s="52"/>
      <c r="E103" s="52"/>
      <c r="F103" s="52"/>
      <c r="G103" s="52"/>
      <c r="H103" s="52"/>
      <c r="J103" s="52"/>
      <c r="K103" s="52"/>
      <c r="L103" s="52"/>
    </row>
    <row r="104" spans="2:12" s="53" customFormat="1" ht="12.75">
      <c r="B104" s="51"/>
      <c r="C104" s="52"/>
      <c r="D104" s="52"/>
      <c r="E104" s="52"/>
      <c r="F104" s="52"/>
      <c r="G104" s="52"/>
      <c r="H104" s="52"/>
      <c r="J104" s="52"/>
      <c r="K104" s="52"/>
      <c r="L104" s="52"/>
    </row>
    <row r="105" spans="2:12" s="53" customFormat="1" ht="12.75">
      <c r="B105" s="51"/>
      <c r="C105" s="52"/>
      <c r="D105" s="52"/>
      <c r="E105" s="52"/>
      <c r="F105" s="52"/>
      <c r="G105" s="52"/>
      <c r="H105" s="52"/>
      <c r="J105" s="52"/>
      <c r="K105" s="52"/>
      <c r="L105" s="52"/>
    </row>
    <row r="106" spans="2:12" s="53" customFormat="1" ht="12.75">
      <c r="B106" s="51"/>
      <c r="C106" s="52"/>
      <c r="D106" s="52"/>
      <c r="E106" s="52"/>
      <c r="F106" s="52"/>
      <c r="G106" s="52"/>
      <c r="H106" s="52"/>
      <c r="J106" s="52"/>
      <c r="K106" s="52"/>
      <c r="L106" s="52"/>
    </row>
    <row r="107" spans="2:12" s="53" customFormat="1" ht="12.75">
      <c r="B107" s="51"/>
      <c r="C107" s="52"/>
      <c r="D107" s="52"/>
      <c r="E107" s="52"/>
      <c r="F107" s="52"/>
      <c r="G107" s="52"/>
      <c r="H107" s="52"/>
      <c r="J107" s="52"/>
      <c r="K107" s="52"/>
      <c r="L107" s="52"/>
    </row>
    <row r="108" spans="2:12" s="53" customFormat="1" ht="12.75">
      <c r="B108" s="51"/>
      <c r="C108" s="52"/>
      <c r="D108" s="52"/>
      <c r="E108" s="52"/>
      <c r="F108" s="52"/>
      <c r="G108" s="52"/>
      <c r="H108" s="52"/>
      <c r="J108" s="52"/>
      <c r="K108" s="52"/>
      <c r="L108" s="52"/>
    </row>
    <row r="109" spans="2:12" s="53" customFormat="1" ht="12.75">
      <c r="B109" s="51"/>
      <c r="C109" s="52"/>
      <c r="D109" s="52"/>
      <c r="E109" s="52"/>
      <c r="F109" s="52"/>
      <c r="G109" s="52"/>
      <c r="H109" s="52"/>
      <c r="J109" s="52"/>
      <c r="K109" s="52"/>
      <c r="L109" s="52"/>
    </row>
    <row r="110" spans="2:12" s="53" customFormat="1" ht="12.75">
      <c r="B110" s="51"/>
      <c r="C110" s="52"/>
      <c r="D110" s="52"/>
      <c r="E110" s="52"/>
      <c r="F110" s="52"/>
      <c r="G110" s="52"/>
      <c r="H110" s="52"/>
      <c r="J110" s="52"/>
      <c r="K110" s="52"/>
      <c r="L110" s="52"/>
    </row>
    <row r="111" spans="2:12" s="53" customFormat="1" ht="12.75">
      <c r="B111" s="51"/>
      <c r="C111" s="52"/>
      <c r="D111" s="52"/>
      <c r="E111" s="52"/>
      <c r="F111" s="52"/>
      <c r="G111" s="52"/>
      <c r="H111" s="52"/>
      <c r="J111" s="52"/>
      <c r="K111" s="52"/>
      <c r="L111" s="52"/>
    </row>
    <row r="112" spans="2:12" s="53" customFormat="1" ht="12.75">
      <c r="B112" s="51"/>
      <c r="C112" s="52"/>
      <c r="D112" s="52"/>
      <c r="E112" s="52"/>
      <c r="F112" s="52"/>
      <c r="G112" s="52"/>
      <c r="H112" s="52"/>
      <c r="J112" s="52"/>
      <c r="K112" s="52"/>
      <c r="L112" s="52"/>
    </row>
    <row r="113" spans="2:12" s="53" customFormat="1" ht="12.75">
      <c r="B113" s="51"/>
      <c r="C113" s="52"/>
      <c r="D113" s="52"/>
      <c r="E113" s="52"/>
      <c r="F113" s="52"/>
      <c r="G113" s="52"/>
      <c r="H113" s="52"/>
      <c r="J113" s="52"/>
      <c r="K113" s="52"/>
      <c r="L113" s="52"/>
    </row>
    <row r="114" spans="2:12" s="53" customFormat="1" ht="12.75">
      <c r="B114" s="51"/>
      <c r="C114" s="52"/>
      <c r="D114" s="52"/>
      <c r="E114" s="52"/>
      <c r="F114" s="52"/>
      <c r="G114" s="52"/>
      <c r="H114" s="52"/>
      <c r="J114" s="52"/>
      <c r="K114" s="52"/>
      <c r="L114" s="52"/>
    </row>
    <row r="115" spans="2:12" s="53" customFormat="1" ht="12.75">
      <c r="B115" s="51"/>
      <c r="C115" s="52"/>
      <c r="D115" s="52"/>
      <c r="E115" s="52"/>
      <c r="F115" s="52"/>
      <c r="G115" s="52"/>
      <c r="H115" s="52"/>
      <c r="J115" s="52"/>
      <c r="K115" s="52"/>
      <c r="L115" s="52"/>
    </row>
    <row r="116" spans="2:12" s="53" customFormat="1" ht="12.75">
      <c r="B116" s="51"/>
      <c r="C116" s="52"/>
      <c r="D116" s="52"/>
      <c r="E116" s="52"/>
      <c r="F116" s="52"/>
      <c r="G116" s="52"/>
      <c r="H116" s="52"/>
      <c r="J116" s="52"/>
      <c r="K116" s="52"/>
      <c r="L116" s="52"/>
    </row>
    <row r="117" spans="2:12" s="53" customFormat="1" ht="12.75">
      <c r="B117" s="51"/>
      <c r="C117" s="52"/>
      <c r="D117" s="52"/>
      <c r="E117" s="52"/>
      <c r="F117" s="52"/>
      <c r="G117" s="52"/>
      <c r="H117" s="52"/>
      <c r="J117" s="52"/>
      <c r="K117" s="52"/>
      <c r="L117" s="52"/>
    </row>
    <row r="118" spans="2:12" s="53" customFormat="1" ht="12.75">
      <c r="B118" s="51"/>
      <c r="C118" s="52"/>
      <c r="D118" s="52"/>
      <c r="E118" s="52"/>
      <c r="F118" s="52"/>
      <c r="G118" s="52"/>
      <c r="H118" s="52"/>
      <c r="J118" s="52"/>
      <c r="K118" s="52"/>
      <c r="L118" s="52"/>
    </row>
    <row r="119" spans="2:12" s="53" customFormat="1" ht="12.75">
      <c r="B119" s="51"/>
      <c r="C119" s="52"/>
      <c r="D119" s="52"/>
      <c r="E119" s="52"/>
      <c r="F119" s="52"/>
      <c r="G119" s="52"/>
      <c r="H119" s="52"/>
      <c r="J119" s="52"/>
      <c r="K119" s="52"/>
      <c r="L119" s="52"/>
    </row>
    <row r="120" spans="2:12" s="53" customFormat="1" ht="12.75">
      <c r="B120" s="51"/>
      <c r="C120" s="52"/>
      <c r="D120" s="52"/>
      <c r="E120" s="52"/>
      <c r="F120" s="52"/>
      <c r="G120" s="52"/>
      <c r="H120" s="52"/>
      <c r="J120" s="52"/>
      <c r="K120" s="52"/>
      <c r="L120" s="52"/>
    </row>
    <row r="121" spans="2:12" s="53" customFormat="1" ht="12.75">
      <c r="B121" s="51"/>
      <c r="C121" s="52"/>
      <c r="D121" s="52"/>
      <c r="E121" s="52"/>
      <c r="F121" s="52"/>
      <c r="G121" s="52"/>
      <c r="H121" s="52"/>
      <c r="J121" s="52"/>
      <c r="K121" s="52"/>
      <c r="L121" s="52"/>
    </row>
    <row r="122" spans="2:12" s="53" customFormat="1" ht="12.75">
      <c r="B122" s="51"/>
      <c r="C122" s="52"/>
      <c r="D122" s="52"/>
      <c r="E122" s="52"/>
      <c r="F122" s="52"/>
      <c r="G122" s="52"/>
      <c r="H122" s="52"/>
      <c r="J122" s="52"/>
      <c r="K122" s="52"/>
      <c r="L122" s="52"/>
    </row>
    <row r="123" spans="2:12" s="53" customFormat="1" ht="12.75">
      <c r="B123" s="51"/>
      <c r="C123" s="52"/>
      <c r="D123" s="52"/>
      <c r="E123" s="52"/>
      <c r="F123" s="52"/>
      <c r="G123" s="52"/>
      <c r="H123" s="52"/>
      <c r="J123" s="52"/>
      <c r="K123" s="52"/>
      <c r="L123" s="52"/>
    </row>
    <row r="124" spans="2:12" s="53" customFormat="1" ht="12.75">
      <c r="B124" s="51"/>
      <c r="C124" s="52"/>
      <c r="D124" s="52"/>
      <c r="E124" s="52"/>
      <c r="F124" s="52"/>
      <c r="G124" s="52"/>
      <c r="H124" s="52"/>
      <c r="J124" s="52"/>
      <c r="K124" s="52"/>
      <c r="L124" s="52"/>
    </row>
    <row r="125" spans="2:12" s="53" customFormat="1" ht="12.75">
      <c r="B125" s="51"/>
      <c r="C125" s="52"/>
      <c r="D125" s="52"/>
      <c r="E125" s="52"/>
      <c r="F125" s="52"/>
      <c r="G125" s="52"/>
      <c r="H125" s="52"/>
      <c r="J125" s="52"/>
      <c r="K125" s="52"/>
      <c r="L125" s="52"/>
    </row>
    <row r="126" spans="2:12" s="53" customFormat="1" ht="12.75">
      <c r="B126" s="51"/>
      <c r="C126" s="52"/>
      <c r="D126" s="52"/>
      <c r="E126" s="52"/>
      <c r="F126" s="52"/>
      <c r="G126" s="52"/>
      <c r="H126" s="52"/>
      <c r="J126" s="52"/>
      <c r="K126" s="52"/>
      <c r="L126" s="52"/>
    </row>
    <row r="127" spans="2:12" s="53" customFormat="1" ht="12.75">
      <c r="B127" s="51"/>
      <c r="C127" s="52"/>
      <c r="D127" s="52"/>
      <c r="E127" s="52"/>
      <c r="F127" s="52"/>
      <c r="G127" s="52"/>
      <c r="H127" s="52"/>
      <c r="J127" s="52"/>
      <c r="K127" s="52"/>
      <c r="L127" s="52"/>
    </row>
    <row r="128" spans="2:12" s="53" customFormat="1" ht="12.75">
      <c r="B128" s="51"/>
      <c r="C128" s="52"/>
      <c r="D128" s="52"/>
      <c r="E128" s="52"/>
      <c r="F128" s="52"/>
      <c r="G128" s="52"/>
      <c r="H128" s="52"/>
      <c r="J128" s="52"/>
      <c r="K128" s="52"/>
      <c r="L128" s="52"/>
    </row>
    <row r="129" spans="2:12" s="53" customFormat="1" ht="12.75">
      <c r="B129" s="51"/>
      <c r="C129" s="52"/>
      <c r="D129" s="52"/>
      <c r="E129" s="52"/>
      <c r="F129" s="52"/>
      <c r="G129" s="52"/>
      <c r="H129" s="52"/>
      <c r="J129" s="52"/>
      <c r="K129" s="52"/>
      <c r="L129" s="52"/>
    </row>
    <row r="130" spans="2:12" s="53" customFormat="1" ht="12.75">
      <c r="B130" s="51"/>
      <c r="C130" s="52"/>
      <c r="D130" s="52"/>
      <c r="E130" s="52"/>
      <c r="F130" s="52"/>
      <c r="G130" s="52"/>
      <c r="H130" s="52"/>
      <c r="J130" s="52"/>
      <c r="K130" s="52"/>
      <c r="L130" s="52"/>
    </row>
    <row r="131" spans="2:12" s="53" customFormat="1" ht="12.75">
      <c r="B131" s="51"/>
      <c r="C131" s="52"/>
      <c r="D131" s="52"/>
      <c r="E131" s="52"/>
      <c r="F131" s="52"/>
      <c r="G131" s="52"/>
      <c r="H131" s="52"/>
      <c r="J131" s="52"/>
      <c r="K131" s="52"/>
      <c r="L131" s="52"/>
    </row>
    <row r="132" spans="2:12" s="53" customFormat="1" ht="12.75">
      <c r="B132" s="51"/>
      <c r="C132" s="52"/>
      <c r="D132" s="52"/>
      <c r="E132" s="52"/>
      <c r="F132" s="52"/>
      <c r="G132" s="52"/>
      <c r="H132" s="52"/>
      <c r="J132" s="52"/>
      <c r="K132" s="52"/>
      <c r="L132" s="52"/>
    </row>
    <row r="133" spans="2:12" s="53" customFormat="1" ht="12.75">
      <c r="B133" s="51"/>
      <c r="C133" s="52"/>
      <c r="D133" s="52"/>
      <c r="E133" s="52"/>
      <c r="F133" s="52"/>
      <c r="G133" s="52"/>
      <c r="H133" s="52"/>
      <c r="J133" s="52"/>
      <c r="K133" s="52"/>
      <c r="L133" s="52"/>
    </row>
    <row r="134" spans="2:12" s="53" customFormat="1" ht="12.75">
      <c r="B134" s="51"/>
      <c r="C134" s="52"/>
      <c r="D134" s="52"/>
      <c r="E134" s="52"/>
      <c r="F134" s="52"/>
      <c r="G134" s="52"/>
      <c r="H134" s="52"/>
      <c r="J134" s="52"/>
      <c r="K134" s="52"/>
      <c r="L134" s="52"/>
    </row>
    <row r="135" spans="2:12" s="53" customFormat="1" ht="12.75">
      <c r="B135" s="51"/>
      <c r="C135" s="52"/>
      <c r="D135" s="52"/>
      <c r="E135" s="52"/>
      <c r="F135" s="52"/>
      <c r="G135" s="52"/>
      <c r="H135" s="52"/>
      <c r="J135" s="52"/>
      <c r="K135" s="52"/>
      <c r="L135" s="52"/>
    </row>
    <row r="136" spans="2:12" s="53" customFormat="1" ht="12.75">
      <c r="B136" s="51"/>
      <c r="C136" s="52"/>
      <c r="D136" s="52"/>
      <c r="E136" s="52"/>
      <c r="F136" s="52"/>
      <c r="G136" s="52"/>
      <c r="H136" s="52"/>
      <c r="J136" s="52"/>
      <c r="K136" s="52"/>
      <c r="L136" s="52"/>
    </row>
    <row r="137" spans="2:12" s="53" customFormat="1" ht="12.75">
      <c r="B137" s="51"/>
      <c r="C137" s="52"/>
      <c r="D137" s="52"/>
      <c r="E137" s="52"/>
      <c r="F137" s="52"/>
      <c r="G137" s="52"/>
      <c r="H137" s="52"/>
      <c r="J137" s="52"/>
      <c r="K137" s="52"/>
      <c r="L137" s="52"/>
    </row>
    <row r="138" spans="2:12" s="53" customFormat="1" ht="12.75">
      <c r="B138" s="51"/>
      <c r="C138" s="52"/>
      <c r="D138" s="52"/>
      <c r="E138" s="52"/>
      <c r="F138" s="52"/>
      <c r="G138" s="52"/>
      <c r="H138" s="52"/>
      <c r="J138" s="52"/>
      <c r="K138" s="52"/>
      <c r="L138" s="52"/>
    </row>
    <row r="139" spans="2:12" s="53" customFormat="1" ht="12.75">
      <c r="B139" s="51"/>
      <c r="C139" s="52"/>
      <c r="D139" s="52"/>
      <c r="E139" s="52"/>
      <c r="F139" s="52"/>
      <c r="G139" s="52"/>
      <c r="H139" s="52"/>
      <c r="J139" s="52"/>
      <c r="K139" s="52"/>
      <c r="L139" s="52"/>
    </row>
    <row r="140" spans="2:12" s="53" customFormat="1" ht="12.75">
      <c r="B140" s="51"/>
      <c r="C140" s="52"/>
      <c r="D140" s="52"/>
      <c r="E140" s="52"/>
      <c r="F140" s="52"/>
      <c r="G140" s="52"/>
      <c r="H140" s="52"/>
      <c r="J140" s="52"/>
      <c r="K140" s="52"/>
      <c r="L140" s="52"/>
    </row>
    <row r="141" spans="2:12" s="53" customFormat="1" ht="12.75">
      <c r="B141" s="51"/>
      <c r="C141" s="52"/>
      <c r="D141" s="52"/>
      <c r="E141" s="52"/>
      <c r="F141" s="52"/>
      <c r="G141" s="52"/>
      <c r="H141" s="52"/>
      <c r="J141" s="52"/>
      <c r="K141" s="52"/>
      <c r="L141" s="52"/>
    </row>
    <row r="142" spans="2:12" s="53" customFormat="1" ht="12.75">
      <c r="B142" s="51"/>
      <c r="C142" s="52"/>
      <c r="D142" s="52"/>
      <c r="E142" s="52"/>
      <c r="F142" s="52"/>
      <c r="G142" s="52"/>
      <c r="H142" s="52"/>
      <c r="J142" s="52"/>
      <c r="K142" s="52"/>
      <c r="L142" s="52"/>
    </row>
    <row r="143" spans="2:12" s="53" customFormat="1" ht="12.75">
      <c r="B143" s="51"/>
      <c r="C143" s="52"/>
      <c r="D143" s="52"/>
      <c r="E143" s="52"/>
      <c r="F143" s="52"/>
      <c r="G143" s="52"/>
      <c r="H143" s="52"/>
      <c r="J143" s="52"/>
      <c r="K143" s="52"/>
      <c r="L143" s="52"/>
    </row>
    <row r="144" spans="2:12" s="53" customFormat="1" ht="12.75">
      <c r="B144" s="51"/>
      <c r="C144" s="52"/>
      <c r="D144" s="52"/>
      <c r="E144" s="52"/>
      <c r="F144" s="52"/>
      <c r="G144" s="52"/>
      <c r="H144" s="52"/>
      <c r="J144" s="52"/>
      <c r="K144" s="52"/>
      <c r="L144" s="52"/>
    </row>
    <row r="145" spans="2:12" s="53" customFormat="1" ht="12.75">
      <c r="B145" s="51"/>
      <c r="C145" s="52"/>
      <c r="D145" s="52"/>
      <c r="E145" s="52"/>
      <c r="F145" s="52"/>
      <c r="G145" s="52"/>
      <c r="H145" s="52"/>
      <c r="J145" s="52"/>
      <c r="K145" s="52"/>
      <c r="L145" s="52"/>
    </row>
    <row r="146" spans="2:12" s="53" customFormat="1" ht="12.75">
      <c r="B146" s="51"/>
      <c r="C146" s="52"/>
      <c r="D146" s="52"/>
      <c r="E146" s="52"/>
      <c r="F146" s="52"/>
      <c r="G146" s="52"/>
      <c r="H146" s="52"/>
      <c r="J146" s="52"/>
      <c r="K146" s="52"/>
      <c r="L146" s="52"/>
    </row>
    <row r="147" spans="2:12" s="53" customFormat="1" ht="12.75">
      <c r="B147" s="51"/>
      <c r="C147" s="52"/>
      <c r="D147" s="52"/>
      <c r="E147" s="52"/>
      <c r="F147" s="52"/>
      <c r="G147" s="52"/>
      <c r="H147" s="52"/>
      <c r="J147" s="52"/>
      <c r="K147" s="52"/>
      <c r="L147" s="52"/>
    </row>
    <row r="148" spans="2:12" s="53" customFormat="1" ht="12.75">
      <c r="B148" s="51"/>
      <c r="C148" s="52"/>
      <c r="D148" s="52"/>
      <c r="E148" s="52"/>
      <c r="F148" s="52"/>
      <c r="G148" s="52"/>
      <c r="H148" s="52"/>
      <c r="J148" s="52"/>
      <c r="K148" s="52"/>
      <c r="L148" s="52"/>
    </row>
    <row r="149" spans="2:12" s="53" customFormat="1" ht="12.75">
      <c r="B149" s="51"/>
      <c r="C149" s="52"/>
      <c r="D149" s="52"/>
      <c r="E149" s="52"/>
      <c r="F149" s="52"/>
      <c r="G149" s="52"/>
      <c r="H149" s="52"/>
      <c r="J149" s="52"/>
      <c r="K149" s="52"/>
      <c r="L149" s="52"/>
    </row>
    <row r="150" spans="2:12" s="53" customFormat="1" ht="12.75">
      <c r="B150" s="51"/>
      <c r="C150" s="52"/>
      <c r="D150" s="52"/>
      <c r="E150" s="52"/>
      <c r="F150" s="52"/>
      <c r="G150" s="52"/>
      <c r="H150" s="52"/>
      <c r="J150" s="52"/>
      <c r="K150" s="52"/>
      <c r="L150" s="52"/>
    </row>
    <row r="151" spans="2:12" s="53" customFormat="1" ht="12.75">
      <c r="B151" s="51"/>
      <c r="C151" s="52"/>
      <c r="D151" s="52"/>
      <c r="E151" s="52"/>
      <c r="F151" s="52"/>
      <c r="G151" s="52"/>
      <c r="H151" s="52"/>
      <c r="J151" s="52"/>
      <c r="K151" s="52"/>
      <c r="L151" s="52"/>
    </row>
    <row r="152" spans="2:12" s="53" customFormat="1" ht="12.75">
      <c r="B152" s="51"/>
      <c r="C152" s="52"/>
      <c r="D152" s="52"/>
      <c r="E152" s="52"/>
      <c r="F152" s="52"/>
      <c r="G152" s="52"/>
      <c r="H152" s="52"/>
      <c r="J152" s="52"/>
      <c r="K152" s="52"/>
      <c r="L152" s="52"/>
    </row>
    <row r="153" spans="2:12" s="53" customFormat="1" ht="12.75">
      <c r="B153" s="51"/>
      <c r="C153" s="52"/>
      <c r="D153" s="52"/>
      <c r="E153" s="52"/>
      <c r="F153" s="52"/>
      <c r="G153" s="52"/>
      <c r="H153" s="52"/>
      <c r="J153" s="52"/>
      <c r="K153" s="52"/>
      <c r="L153" s="52"/>
    </row>
    <row r="154" spans="2:12" s="53" customFormat="1" ht="12.75">
      <c r="B154" s="51"/>
      <c r="C154" s="52"/>
      <c r="D154" s="52"/>
      <c r="E154" s="52"/>
      <c r="F154" s="52"/>
      <c r="G154" s="52"/>
      <c r="H154" s="52"/>
      <c r="J154" s="52"/>
      <c r="K154" s="52"/>
      <c r="L154" s="52"/>
    </row>
    <row r="155" spans="2:12" s="53" customFormat="1" ht="12.75">
      <c r="B155" s="51"/>
      <c r="C155" s="52"/>
      <c r="D155" s="52"/>
      <c r="E155" s="52"/>
      <c r="F155" s="52"/>
      <c r="G155" s="52"/>
      <c r="H155" s="52"/>
      <c r="J155" s="52"/>
      <c r="K155" s="52"/>
      <c r="L155" s="52"/>
    </row>
    <row r="156" spans="2:12" s="53" customFormat="1" ht="12.75">
      <c r="B156" s="51"/>
      <c r="C156" s="52"/>
      <c r="D156" s="52"/>
      <c r="E156" s="52"/>
      <c r="F156" s="52"/>
      <c r="G156" s="52"/>
      <c r="H156" s="52"/>
      <c r="J156" s="52"/>
      <c r="K156" s="52"/>
      <c r="L156" s="52"/>
    </row>
    <row r="157" spans="2:12" s="53" customFormat="1" ht="12.75">
      <c r="B157" s="51"/>
      <c r="C157" s="52"/>
      <c r="D157" s="52"/>
      <c r="E157" s="52"/>
      <c r="F157" s="52"/>
      <c r="G157" s="52"/>
      <c r="H157" s="52"/>
      <c r="J157" s="52"/>
      <c r="K157" s="52"/>
      <c r="L157" s="52"/>
    </row>
    <row r="158" spans="2:12" s="53" customFormat="1" ht="12.75">
      <c r="B158" s="51"/>
      <c r="C158" s="52"/>
      <c r="D158" s="52"/>
      <c r="E158" s="52"/>
      <c r="F158" s="52"/>
      <c r="G158" s="52"/>
      <c r="H158" s="52"/>
      <c r="J158" s="52"/>
      <c r="K158" s="52"/>
      <c r="L158" s="52"/>
    </row>
    <row r="159" spans="2:12" s="53" customFormat="1" ht="12.75">
      <c r="B159" s="51"/>
      <c r="C159" s="52"/>
      <c r="D159" s="52"/>
      <c r="E159" s="52"/>
      <c r="F159" s="52"/>
      <c r="G159" s="52"/>
      <c r="H159" s="52"/>
      <c r="J159" s="52"/>
      <c r="K159" s="52"/>
      <c r="L159" s="52"/>
    </row>
    <row r="160" spans="2:12" s="53" customFormat="1" ht="12.75">
      <c r="B160" s="51"/>
      <c r="C160" s="52"/>
      <c r="D160" s="52"/>
      <c r="E160" s="52"/>
      <c r="F160" s="52"/>
      <c r="G160" s="52"/>
      <c r="H160" s="52"/>
      <c r="J160" s="52"/>
      <c r="K160" s="52"/>
      <c r="L160" s="52"/>
    </row>
    <row r="161" spans="2:12" s="53" customFormat="1" ht="12.75">
      <c r="B161" s="51"/>
      <c r="C161" s="52"/>
      <c r="D161" s="52"/>
      <c r="E161" s="52"/>
      <c r="F161" s="52"/>
      <c r="G161" s="52"/>
      <c r="H161" s="52"/>
      <c r="J161" s="52"/>
      <c r="K161" s="52"/>
      <c r="L161" s="52"/>
    </row>
    <row r="162" spans="2:12" ht="12.75">
      <c r="B162" s="54"/>
      <c r="C162" s="55"/>
      <c r="D162" s="55"/>
      <c r="E162" s="55"/>
      <c r="F162" s="55"/>
      <c r="G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J303" s="55"/>
      <c r="K303" s="55"/>
      <c r="L303" s="55"/>
    </row>
  </sheetData>
  <mergeCells count="10">
    <mergeCell ref="J1:J3"/>
    <mergeCell ref="K1:K3"/>
    <mergeCell ref="L1:L3"/>
    <mergeCell ref="G1:G3"/>
    <mergeCell ref="H1:I2"/>
    <mergeCell ref="A1:A3"/>
    <mergeCell ref="F1:F3"/>
    <mergeCell ref="B1:B3"/>
    <mergeCell ref="D1:D3"/>
    <mergeCell ref="E1:E3"/>
  </mergeCells>
  <printOptions/>
  <pageMargins left="0.28" right="0.33" top="1.07" bottom="0.58" header="0.62" footer="0.33"/>
  <pageSetup horizontalDpi="300" verticalDpi="300" orientation="landscape" paperSize="9" scale="90" r:id="rId1"/>
  <headerFooter alignWithMargins="0">
    <oddHeader>&amp;C2004. évi lakás és nem lakás ingatlanok felújítása&amp;R&amp;8 6.sz.táblázat
(ezer Ft-ban)
</oddHeader>
    <oddFooter>&amp;L&amp;8&amp;D &amp;T&amp;C&amp;8&amp;F / &amp;A / &amp;"Arial CE,Dőlt"Szné&amp;R&amp;8&amp;P/&amp;N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7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5.00390625" style="5" bestFit="1" customWidth="1"/>
    <col min="2" max="2" width="9.375" style="56" hidden="1" customWidth="1"/>
    <col min="3" max="3" width="9.875" style="5" hidden="1" customWidth="1"/>
    <col min="4" max="4" width="11.125" style="5" customWidth="1"/>
    <col min="5" max="5" width="13.625" style="5" hidden="1" customWidth="1"/>
    <col min="6" max="6" width="14.875" style="5" customWidth="1"/>
    <col min="7" max="7" width="12.375" style="5" customWidth="1"/>
    <col min="8" max="8" width="10.75390625" style="5" customWidth="1"/>
    <col min="9" max="9" width="24.625" style="5" bestFit="1" customWidth="1"/>
    <col min="10" max="16384" width="9.125" style="5" customWidth="1"/>
  </cols>
  <sheetData>
    <row r="1" spans="1:9" ht="12.75" customHeight="1">
      <c r="A1" s="134" t="s">
        <v>0</v>
      </c>
      <c r="B1" s="134"/>
      <c r="C1" s="57"/>
      <c r="D1" s="134" t="s">
        <v>17</v>
      </c>
      <c r="E1" s="57"/>
      <c r="F1" s="134" t="s">
        <v>18</v>
      </c>
      <c r="G1" s="134" t="s">
        <v>19</v>
      </c>
      <c r="H1" s="134" t="s">
        <v>20</v>
      </c>
      <c r="I1" s="143"/>
    </row>
    <row r="2" spans="1:9" ht="12.75">
      <c r="A2" s="134"/>
      <c r="B2" s="134"/>
      <c r="C2" s="57"/>
      <c r="D2" s="134"/>
      <c r="E2" s="57"/>
      <c r="F2" s="134"/>
      <c r="G2" s="134"/>
      <c r="H2" s="134"/>
      <c r="I2" s="144"/>
    </row>
    <row r="3" spans="1:9" ht="16.5" customHeight="1">
      <c r="A3" s="134"/>
      <c r="B3" s="134"/>
      <c r="C3" s="58"/>
      <c r="D3" s="134"/>
      <c r="E3" s="57"/>
      <c r="F3" s="134"/>
      <c r="G3" s="134"/>
      <c r="H3" s="134"/>
      <c r="I3" s="145"/>
    </row>
    <row r="4" spans="1:9" ht="12.75">
      <c r="A4" s="1"/>
      <c r="B4" s="2"/>
      <c r="C4" s="3"/>
      <c r="D4" s="3"/>
      <c r="E4" s="4"/>
      <c r="F4" s="4"/>
      <c r="G4" s="4"/>
      <c r="H4" s="4"/>
      <c r="I4" s="1"/>
    </row>
    <row r="5" spans="1:9" ht="12.75">
      <c r="A5" s="6" t="s">
        <v>2</v>
      </c>
      <c r="B5" s="2"/>
      <c r="C5" s="3"/>
      <c r="D5" s="3"/>
      <c r="E5" s="4"/>
      <c r="F5" s="4"/>
      <c r="G5" s="4"/>
      <c r="H5" s="4"/>
      <c r="I5" s="1"/>
    </row>
    <row r="6" spans="1:9" ht="12.75">
      <c r="A6" s="1" t="str">
        <f>'[1]2003 áthúzódó'!A10</f>
        <v> - Ady E u. 15. udvari lakás felújítása</v>
      </c>
      <c r="B6" s="2">
        <v>1472</v>
      </c>
      <c r="C6" s="7">
        <v>1398</v>
      </c>
      <c r="D6" s="2">
        <f>'[2]06.12.'!G6</f>
        <v>74</v>
      </c>
      <c r="E6" s="4">
        <f>D6</f>
        <v>74</v>
      </c>
      <c r="F6" s="23" t="s">
        <v>8</v>
      </c>
      <c r="G6" s="4">
        <f aca="true" t="shared" si="0" ref="G6:G17">D6</f>
        <v>74</v>
      </c>
      <c r="H6" s="23" t="str">
        <f aca="true" t="shared" si="1" ref="H6:H18">F6</f>
        <v>-</v>
      </c>
      <c r="I6" s="1" t="s">
        <v>21</v>
      </c>
    </row>
    <row r="7" spans="1:9" ht="12.75">
      <c r="A7" s="1" t="str">
        <f>'[1]2003 áthúzódó'!A11</f>
        <v> - Fő u. 57. raktár felújítása </v>
      </c>
      <c r="B7" s="2">
        <v>1194</v>
      </c>
      <c r="C7" s="7">
        <v>1135</v>
      </c>
      <c r="D7" s="2">
        <f>'[2]06.12.'!G7</f>
        <v>59</v>
      </c>
      <c r="E7" s="4">
        <f>D7</f>
        <v>59</v>
      </c>
      <c r="F7" s="23" t="s">
        <v>8</v>
      </c>
      <c r="G7" s="4">
        <f t="shared" si="0"/>
        <v>59</v>
      </c>
      <c r="H7" s="23" t="str">
        <f t="shared" si="1"/>
        <v>-</v>
      </c>
      <c r="I7" s="1" t="s">
        <v>21</v>
      </c>
    </row>
    <row r="8" spans="1:9" ht="12.75">
      <c r="A8" s="1" t="str">
        <f>'[1]2003 áthúzódó'!A12</f>
        <v> - Sávház É-i függőfolyosó melletti kopolitüveg csere</v>
      </c>
      <c r="B8" s="2">
        <v>9833</v>
      </c>
      <c r="C8" s="7">
        <v>9341</v>
      </c>
      <c r="D8" s="2">
        <f>'[2]06.12.'!G8</f>
        <v>492</v>
      </c>
      <c r="E8" s="4">
        <f>D8</f>
        <v>492</v>
      </c>
      <c r="F8" s="23" t="s">
        <v>8</v>
      </c>
      <c r="G8" s="4">
        <f t="shared" si="0"/>
        <v>492</v>
      </c>
      <c r="H8" s="23" t="str">
        <f t="shared" si="1"/>
        <v>-</v>
      </c>
      <c r="I8" s="1" t="s">
        <v>21</v>
      </c>
    </row>
    <row r="9" spans="1:9" ht="12.75">
      <c r="A9" s="1" t="str">
        <f>'[1]2003 áthúzódó'!A15</f>
        <v> - Fő u. 76. 2 db Önk.bérlakás villamos hálózat átépítése</v>
      </c>
      <c r="B9" s="2">
        <v>704</v>
      </c>
      <c r="C9" s="7">
        <v>0</v>
      </c>
      <c r="D9" s="2">
        <f>'[2]06.12.'!G9</f>
        <v>704</v>
      </c>
      <c r="E9" s="4">
        <f>D9</f>
        <v>704</v>
      </c>
      <c r="F9" s="23" t="s">
        <v>8</v>
      </c>
      <c r="G9" s="4">
        <f t="shared" si="0"/>
        <v>704</v>
      </c>
      <c r="H9" s="23" t="str">
        <f t="shared" si="1"/>
        <v>-</v>
      </c>
      <c r="I9" s="1"/>
    </row>
    <row r="10" spans="1:9" ht="12.75">
      <c r="A10" s="1" t="s">
        <v>3</v>
      </c>
      <c r="B10" s="2"/>
      <c r="C10" s="7"/>
      <c r="D10" s="2">
        <f>'[2]06.12.'!G10</f>
        <v>0</v>
      </c>
      <c r="E10" s="4"/>
      <c r="F10" s="23" t="s">
        <v>8</v>
      </c>
      <c r="G10" s="4">
        <f t="shared" si="0"/>
        <v>0</v>
      </c>
      <c r="H10" s="23" t="str">
        <f t="shared" si="1"/>
        <v>-</v>
      </c>
      <c r="I10" s="1"/>
    </row>
    <row r="11" spans="1:9" ht="12.75">
      <c r="A11" s="1" t="s">
        <v>4</v>
      </c>
      <c r="B11" s="2">
        <v>3450</v>
      </c>
      <c r="C11" s="7">
        <v>1950</v>
      </c>
      <c r="D11" s="2">
        <f>'[2]06.12.'!G11</f>
        <v>1500</v>
      </c>
      <c r="E11" s="4">
        <v>1500</v>
      </c>
      <c r="F11" s="23" t="s">
        <v>8</v>
      </c>
      <c r="G11" s="4">
        <f t="shared" si="0"/>
        <v>1500</v>
      </c>
      <c r="H11" s="23" t="str">
        <f t="shared" si="1"/>
        <v>-</v>
      </c>
      <c r="I11" s="1"/>
    </row>
    <row r="12" spans="1:9" ht="12.75">
      <c r="A12" s="8" t="s">
        <v>5</v>
      </c>
      <c r="B12" s="2"/>
      <c r="C12" s="7"/>
      <c r="D12" s="2">
        <f>'[2]06.12.'!G12</f>
        <v>0</v>
      </c>
      <c r="E12" s="4"/>
      <c r="F12" s="23" t="s">
        <v>8</v>
      </c>
      <c r="G12" s="4">
        <f t="shared" si="0"/>
        <v>0</v>
      </c>
      <c r="H12" s="23" t="str">
        <f t="shared" si="1"/>
        <v>-</v>
      </c>
      <c r="I12" s="1"/>
    </row>
    <row r="13" spans="1:9" ht="12.75">
      <c r="A13" s="1" t="s">
        <v>22</v>
      </c>
      <c r="B13" s="2"/>
      <c r="C13" s="9"/>
      <c r="D13" s="2">
        <f>'[2]06.12.'!G13</f>
        <v>0</v>
      </c>
      <c r="E13" s="4"/>
      <c r="F13" s="23" t="s">
        <v>8</v>
      </c>
      <c r="G13" s="4">
        <f t="shared" si="0"/>
        <v>0</v>
      </c>
      <c r="H13" s="23" t="str">
        <f t="shared" si="1"/>
        <v>-</v>
      </c>
      <c r="I13" s="1"/>
    </row>
    <row r="14" spans="1:9" ht="12.75">
      <c r="A14" s="1" t="s">
        <v>23</v>
      </c>
      <c r="B14" s="2">
        <v>3918</v>
      </c>
      <c r="C14" s="7">
        <v>2745</v>
      </c>
      <c r="D14" s="2">
        <f>'[2]06.12.'!G14</f>
        <v>1173</v>
      </c>
      <c r="E14" s="4">
        <v>391</v>
      </c>
      <c r="F14" s="23" t="s">
        <v>8</v>
      </c>
      <c r="G14" s="4">
        <f t="shared" si="0"/>
        <v>1173</v>
      </c>
      <c r="H14" s="23" t="str">
        <f t="shared" si="1"/>
        <v>-</v>
      </c>
      <c r="I14" s="1"/>
    </row>
    <row r="15" spans="1:9" ht="12.75">
      <c r="A15" s="1" t="s">
        <v>24</v>
      </c>
      <c r="B15" s="2">
        <v>7293</v>
      </c>
      <c r="C15" s="7">
        <v>5347</v>
      </c>
      <c r="D15" s="2">
        <f>'[2]06.12.'!G15</f>
        <v>1946</v>
      </c>
      <c r="E15" s="4">
        <v>649</v>
      </c>
      <c r="F15" s="23" t="s">
        <v>8</v>
      </c>
      <c r="G15" s="4">
        <f t="shared" si="0"/>
        <v>1946</v>
      </c>
      <c r="H15" s="23" t="str">
        <f t="shared" si="1"/>
        <v>-</v>
      </c>
      <c r="I15" s="1"/>
    </row>
    <row r="16" spans="1:9" ht="12.75">
      <c r="A16" s="1" t="s">
        <v>25</v>
      </c>
      <c r="B16" s="2">
        <v>13085</v>
      </c>
      <c r="C16" s="7">
        <v>125</v>
      </c>
      <c r="D16" s="2">
        <f>'[2]09.18'!G16</f>
        <v>12952</v>
      </c>
      <c r="E16" s="4">
        <v>4277</v>
      </c>
      <c r="F16" s="23" t="s">
        <v>8</v>
      </c>
      <c r="G16" s="4">
        <f t="shared" si="0"/>
        <v>12952</v>
      </c>
      <c r="H16" s="23" t="str">
        <f t="shared" si="1"/>
        <v>-</v>
      </c>
      <c r="I16" s="1"/>
    </row>
    <row r="17" spans="1:9" ht="12.75">
      <c r="A17" s="1" t="s">
        <v>26</v>
      </c>
      <c r="B17" s="2">
        <v>8271</v>
      </c>
      <c r="C17" s="7">
        <v>0</v>
      </c>
      <c r="D17" s="2">
        <v>7998</v>
      </c>
      <c r="E17" s="4">
        <v>2757</v>
      </c>
      <c r="F17" s="23" t="s">
        <v>8</v>
      </c>
      <c r="G17" s="4">
        <f t="shared" si="0"/>
        <v>7998</v>
      </c>
      <c r="H17" s="10" t="str">
        <f t="shared" si="1"/>
        <v>-</v>
      </c>
      <c r="I17" s="1" t="s">
        <v>27</v>
      </c>
    </row>
    <row r="18" spans="1:9" ht="12.75">
      <c r="A18" s="1" t="s">
        <v>28</v>
      </c>
      <c r="B18" s="2">
        <v>16856</v>
      </c>
      <c r="C18" s="7">
        <v>0</v>
      </c>
      <c r="D18" s="2">
        <f>'[2]06.12.'!G18</f>
        <v>16856</v>
      </c>
      <c r="E18" s="4">
        <v>5619</v>
      </c>
      <c r="F18" s="23" t="s">
        <v>8</v>
      </c>
      <c r="G18" s="4">
        <f>D18</f>
        <v>16856</v>
      </c>
      <c r="H18" s="23" t="str">
        <f t="shared" si="1"/>
        <v>-</v>
      </c>
      <c r="I18" s="1"/>
    </row>
    <row r="19" spans="1:9" ht="12.75">
      <c r="A19" s="1"/>
      <c r="B19" s="2"/>
      <c r="C19" s="9"/>
      <c r="D19" s="2"/>
      <c r="E19" s="10"/>
      <c r="F19" s="10"/>
      <c r="G19" s="4"/>
      <c r="H19" s="10"/>
      <c r="I19" s="1"/>
    </row>
    <row r="20" spans="1:9" ht="12.75">
      <c r="A20" s="11" t="s">
        <v>6</v>
      </c>
      <c r="B20" s="12">
        <f aca="true" t="shared" si="2" ref="B20:G20">SUM(B6:B19)</f>
        <v>66076</v>
      </c>
      <c r="C20" s="13">
        <f t="shared" si="2"/>
        <v>22041</v>
      </c>
      <c r="D20" s="13">
        <f t="shared" si="2"/>
        <v>43754</v>
      </c>
      <c r="E20" s="13">
        <f t="shared" si="2"/>
        <v>16522</v>
      </c>
      <c r="F20" s="13">
        <f t="shared" si="2"/>
        <v>0</v>
      </c>
      <c r="G20" s="14">
        <f t="shared" si="2"/>
        <v>43754</v>
      </c>
      <c r="H20" s="14">
        <f>F20</f>
        <v>0</v>
      </c>
      <c r="I20" s="11"/>
    </row>
    <row r="21" spans="1:9" ht="12.75">
      <c r="A21" s="1"/>
      <c r="B21" s="2"/>
      <c r="C21" s="3"/>
      <c r="D21" s="3"/>
      <c r="E21" s="4"/>
      <c r="F21" s="4"/>
      <c r="G21" s="4"/>
      <c r="H21" s="4"/>
      <c r="I21" s="1"/>
    </row>
    <row r="22" spans="1:9" s="19" customFormat="1" ht="12.75">
      <c r="A22" s="6" t="s">
        <v>7</v>
      </c>
      <c r="B22" s="15">
        <v>7500</v>
      </c>
      <c r="C22" s="16" t="s">
        <v>8</v>
      </c>
      <c r="D22" s="17">
        <v>10100</v>
      </c>
      <c r="E22" s="18">
        <v>7500</v>
      </c>
      <c r="F22" s="23" t="s">
        <v>8</v>
      </c>
      <c r="G22" s="18">
        <f>D22</f>
        <v>10100</v>
      </c>
      <c r="H22" s="10">
        <v>2600</v>
      </c>
      <c r="I22" s="6"/>
    </row>
    <row r="23" spans="1:9" s="19" customFormat="1" ht="12.75">
      <c r="A23" s="6" t="s">
        <v>3</v>
      </c>
      <c r="B23" s="15"/>
      <c r="C23" s="16"/>
      <c r="D23" s="17"/>
      <c r="E23" s="18"/>
      <c r="F23" s="18"/>
      <c r="G23" s="18"/>
      <c r="H23" s="23"/>
      <c r="I23" s="6"/>
    </row>
    <row r="24" spans="1:9" s="19" customFormat="1" ht="12.75">
      <c r="A24" s="6" t="s">
        <v>4</v>
      </c>
      <c r="B24" s="15">
        <v>4000</v>
      </c>
      <c r="C24" s="16" t="s">
        <v>8</v>
      </c>
      <c r="D24" s="17">
        <f>'[2]09.18'!G24</f>
        <v>4000</v>
      </c>
      <c r="E24" s="18">
        <v>4000</v>
      </c>
      <c r="F24" s="23" t="s">
        <v>8</v>
      </c>
      <c r="G24" s="18">
        <f>D24</f>
        <v>4000</v>
      </c>
      <c r="H24" s="23" t="s">
        <v>8</v>
      </c>
      <c r="I24" s="6"/>
    </row>
    <row r="25" spans="1:9" s="19" customFormat="1" ht="12.75">
      <c r="A25" s="6" t="s">
        <v>9</v>
      </c>
      <c r="B25" s="15">
        <v>1800</v>
      </c>
      <c r="C25" s="16" t="s">
        <v>8</v>
      </c>
      <c r="D25" s="17">
        <f>'[2]09.18'!G25</f>
        <v>1800</v>
      </c>
      <c r="E25" s="18">
        <v>1800</v>
      </c>
      <c r="F25" s="23" t="s">
        <v>8</v>
      </c>
      <c r="G25" s="18">
        <f>D25</f>
        <v>1800</v>
      </c>
      <c r="H25" s="23" t="s">
        <v>8</v>
      </c>
      <c r="I25" s="6"/>
    </row>
    <row r="26" spans="1:9" s="19" customFormat="1" ht="12.75">
      <c r="A26" s="6" t="s">
        <v>29</v>
      </c>
      <c r="B26" s="15"/>
      <c r="C26" s="16"/>
      <c r="D26" s="17">
        <v>1670</v>
      </c>
      <c r="E26" s="18"/>
      <c r="F26" s="59">
        <v>-1670</v>
      </c>
      <c r="G26" s="18">
        <f>D26+F26</f>
        <v>0</v>
      </c>
      <c r="H26" s="59">
        <v>-6097</v>
      </c>
      <c r="I26" s="6"/>
    </row>
    <row r="27" spans="1:9" s="19" customFormat="1" ht="12.75">
      <c r="A27" s="6" t="s">
        <v>10</v>
      </c>
      <c r="B27" s="15"/>
      <c r="C27" s="16"/>
      <c r="D27" s="17"/>
      <c r="E27" s="20"/>
      <c r="F27" s="20"/>
      <c r="G27" s="20"/>
      <c r="H27" s="23"/>
      <c r="I27" s="6"/>
    </row>
    <row r="28" spans="1:9" ht="12.75">
      <c r="A28" s="21" t="s">
        <v>30</v>
      </c>
      <c r="B28" s="9" t="s">
        <v>31</v>
      </c>
      <c r="C28" s="9" t="s">
        <v>8</v>
      </c>
      <c r="D28" s="3">
        <f>'[2]09.18'!G28</f>
        <v>2520</v>
      </c>
      <c r="E28" s="23">
        <f aca="true" t="shared" si="3" ref="E28:E38">D28</f>
        <v>2520</v>
      </c>
      <c r="F28" s="23" t="s">
        <v>8</v>
      </c>
      <c r="G28" s="10">
        <v>2520</v>
      </c>
      <c r="H28" s="23" t="s">
        <v>8</v>
      </c>
      <c r="I28" s="1" t="s">
        <v>32</v>
      </c>
    </row>
    <row r="29" spans="1:9" ht="12.75">
      <c r="A29" s="21" t="s">
        <v>33</v>
      </c>
      <c r="B29" s="9" t="s">
        <v>31</v>
      </c>
      <c r="C29" s="9" t="s">
        <v>8</v>
      </c>
      <c r="D29" s="3">
        <f>'[2]09.18'!G29</f>
        <v>6919</v>
      </c>
      <c r="E29" s="23">
        <f t="shared" si="3"/>
        <v>6919</v>
      </c>
      <c r="F29" s="23" t="s">
        <v>8</v>
      </c>
      <c r="G29" s="10">
        <v>6919</v>
      </c>
      <c r="H29" s="10"/>
      <c r="I29" s="1"/>
    </row>
    <row r="30" spans="1:9" ht="12.75">
      <c r="A30" s="21" t="s">
        <v>34</v>
      </c>
      <c r="B30" s="9" t="s">
        <v>31</v>
      </c>
      <c r="C30" s="9" t="s">
        <v>8</v>
      </c>
      <c r="D30" s="22" t="str">
        <f>'[2]09.18'!G30</f>
        <v>X</v>
      </c>
      <c r="E30" s="23" t="str">
        <f t="shared" si="3"/>
        <v>X</v>
      </c>
      <c r="F30" s="23" t="s">
        <v>8</v>
      </c>
      <c r="G30" s="23" t="str">
        <f>D30</f>
        <v>X</v>
      </c>
      <c r="H30" s="23" t="s">
        <v>8</v>
      </c>
      <c r="I30" s="1" t="s">
        <v>35</v>
      </c>
    </row>
    <row r="31" spans="1:9" ht="12.75">
      <c r="A31" s="21" t="s">
        <v>36</v>
      </c>
      <c r="B31" s="9" t="s">
        <v>31</v>
      </c>
      <c r="C31" s="9" t="s">
        <v>8</v>
      </c>
      <c r="D31" s="3">
        <v>873</v>
      </c>
      <c r="E31" s="23">
        <f t="shared" si="3"/>
        <v>873</v>
      </c>
      <c r="F31" s="23" t="s">
        <v>8</v>
      </c>
      <c r="G31" s="4">
        <f>D31</f>
        <v>873</v>
      </c>
      <c r="H31" s="10">
        <v>71</v>
      </c>
      <c r="I31" s="1" t="s">
        <v>37</v>
      </c>
    </row>
    <row r="32" spans="1:9" ht="12.75">
      <c r="A32" s="21" t="s">
        <v>38</v>
      </c>
      <c r="B32" s="9" t="s">
        <v>31</v>
      </c>
      <c r="C32" s="9" t="s">
        <v>8</v>
      </c>
      <c r="D32" s="3">
        <f>'[2]09.18'!G32</f>
        <v>1433</v>
      </c>
      <c r="E32" s="23">
        <f t="shared" si="3"/>
        <v>1433</v>
      </c>
      <c r="F32" s="23" t="s">
        <v>8</v>
      </c>
      <c r="G32" s="10">
        <v>1433</v>
      </c>
      <c r="H32" s="23" t="s">
        <v>8</v>
      </c>
      <c r="I32" s="1"/>
    </row>
    <row r="33" spans="1:9" ht="12.75">
      <c r="A33" s="21" t="s">
        <v>39</v>
      </c>
      <c r="B33" s="9" t="s">
        <v>31</v>
      </c>
      <c r="C33" s="9" t="s">
        <v>8</v>
      </c>
      <c r="D33" s="3">
        <f>'[2]09.18'!G33</f>
        <v>911</v>
      </c>
      <c r="E33" s="23">
        <f t="shared" si="3"/>
        <v>911</v>
      </c>
      <c r="F33" s="23" t="s">
        <v>8</v>
      </c>
      <c r="G33" s="10">
        <v>911</v>
      </c>
      <c r="H33" s="23" t="s">
        <v>8</v>
      </c>
      <c r="I33" s="1"/>
    </row>
    <row r="34" spans="1:9" ht="12.75">
      <c r="A34" s="21" t="s">
        <v>40</v>
      </c>
      <c r="B34" s="9" t="s">
        <v>31</v>
      </c>
      <c r="C34" s="9" t="s">
        <v>8</v>
      </c>
      <c r="D34" s="2">
        <v>2521</v>
      </c>
      <c r="E34" s="23">
        <f t="shared" si="3"/>
        <v>2521</v>
      </c>
      <c r="F34" s="23" t="s">
        <v>8</v>
      </c>
      <c r="G34" s="10">
        <v>2521</v>
      </c>
      <c r="H34" s="10">
        <v>2521</v>
      </c>
      <c r="I34" s="1"/>
    </row>
    <row r="35" spans="1:9" s="26" customFormat="1" ht="22.5">
      <c r="A35" s="24" t="s">
        <v>75</v>
      </c>
      <c r="B35" s="32" t="s">
        <v>31</v>
      </c>
      <c r="C35" s="32" t="s">
        <v>8</v>
      </c>
      <c r="D35" s="22" t="str">
        <f>'[2]09.18'!G35</f>
        <v>X</v>
      </c>
      <c r="E35" s="60" t="str">
        <f t="shared" si="3"/>
        <v>X</v>
      </c>
      <c r="F35" s="33">
        <v>1298</v>
      </c>
      <c r="G35" s="60" t="str">
        <f>D35</f>
        <v>X</v>
      </c>
      <c r="H35" s="60" t="s">
        <v>8</v>
      </c>
      <c r="I35" s="61" t="s">
        <v>41</v>
      </c>
    </row>
    <row r="36" spans="1:9" ht="33.75">
      <c r="A36" s="21" t="s">
        <v>76</v>
      </c>
      <c r="B36" s="9" t="s">
        <v>31</v>
      </c>
      <c r="C36" s="9" t="s">
        <v>8</v>
      </c>
      <c r="D36" s="2">
        <v>1724</v>
      </c>
      <c r="E36" s="23">
        <f t="shared" si="3"/>
        <v>1724</v>
      </c>
      <c r="F36" s="60" t="s">
        <v>8</v>
      </c>
      <c r="G36" s="10">
        <f>D36</f>
        <v>1724</v>
      </c>
      <c r="H36" s="10">
        <v>1724</v>
      </c>
      <c r="I36" s="61" t="s">
        <v>42</v>
      </c>
    </row>
    <row r="37" spans="1:9" s="66" customFormat="1" ht="22.5">
      <c r="A37" s="27" t="s">
        <v>77</v>
      </c>
      <c r="B37" s="28" t="s">
        <v>31</v>
      </c>
      <c r="C37" s="28" t="s">
        <v>8</v>
      </c>
      <c r="D37" s="62">
        <v>4940</v>
      </c>
      <c r="E37" s="30">
        <f t="shared" si="3"/>
        <v>4940</v>
      </c>
      <c r="F37" s="63" t="s">
        <v>8</v>
      </c>
      <c r="G37" s="62">
        <f>D37</f>
        <v>4940</v>
      </c>
      <c r="H37" s="64">
        <v>4940</v>
      </c>
      <c r="I37" s="65" t="s">
        <v>43</v>
      </c>
    </row>
    <row r="38" spans="1:9" s="26" customFormat="1" ht="12.75">
      <c r="A38" s="24" t="s">
        <v>44</v>
      </c>
      <c r="B38" s="9" t="s">
        <v>31</v>
      </c>
      <c r="C38" s="9" t="s">
        <v>8</v>
      </c>
      <c r="D38" s="22" t="str">
        <f>'[2]09.18'!G41</f>
        <v>X</v>
      </c>
      <c r="E38" s="23" t="str">
        <f t="shared" si="3"/>
        <v>X</v>
      </c>
      <c r="F38" s="10">
        <v>207</v>
      </c>
      <c r="G38" s="23" t="s">
        <v>31</v>
      </c>
      <c r="H38" s="23" t="s">
        <v>8</v>
      </c>
      <c r="I38" s="25"/>
    </row>
    <row r="39" spans="1:9" s="26" customFormat="1" ht="15" customHeight="1">
      <c r="A39" s="24" t="s">
        <v>45</v>
      </c>
      <c r="B39" s="9"/>
      <c r="C39" s="9"/>
      <c r="D39" s="2">
        <f>'[2]09.18'!G42</f>
        <v>100</v>
      </c>
      <c r="E39" s="23"/>
      <c r="F39" s="23" t="s">
        <v>8</v>
      </c>
      <c r="G39" s="10">
        <f>D39</f>
        <v>100</v>
      </c>
      <c r="H39" s="23" t="s">
        <v>8</v>
      </c>
      <c r="I39" s="25" t="s">
        <v>37</v>
      </c>
    </row>
    <row r="40" spans="1:9" s="26" customFormat="1" ht="12.75">
      <c r="A40" s="24" t="s">
        <v>46</v>
      </c>
      <c r="B40" s="9"/>
      <c r="C40" s="9"/>
      <c r="D40" s="2">
        <f>'[2]09.18'!G43</f>
        <v>30</v>
      </c>
      <c r="E40" s="23"/>
      <c r="F40" s="23" t="s">
        <v>8</v>
      </c>
      <c r="G40" s="10">
        <f>D40</f>
        <v>30</v>
      </c>
      <c r="H40" s="23" t="s">
        <v>8</v>
      </c>
      <c r="I40" s="25" t="s">
        <v>37</v>
      </c>
    </row>
    <row r="41" spans="1:9" s="26" customFormat="1" ht="12.75">
      <c r="A41" s="24" t="s">
        <v>47</v>
      </c>
      <c r="B41" s="9"/>
      <c r="C41" s="9"/>
      <c r="D41" s="2">
        <f>'[2]09.18'!G44</f>
        <v>81</v>
      </c>
      <c r="E41" s="23"/>
      <c r="F41" s="23" t="s">
        <v>8</v>
      </c>
      <c r="G41" s="10">
        <f>D41</f>
        <v>81</v>
      </c>
      <c r="H41" s="23" t="s">
        <v>8</v>
      </c>
      <c r="I41" s="25" t="s">
        <v>37</v>
      </c>
    </row>
    <row r="42" spans="1:9" s="26" customFormat="1" ht="33.75">
      <c r="A42" s="24" t="s">
        <v>48</v>
      </c>
      <c r="B42" s="9"/>
      <c r="C42" s="9"/>
      <c r="D42" s="22" t="str">
        <f>'[2]09.18'!G45</f>
        <v>X</v>
      </c>
      <c r="E42" s="23"/>
      <c r="F42" s="23" t="s">
        <v>8</v>
      </c>
      <c r="G42" s="23" t="str">
        <f>D42</f>
        <v>X</v>
      </c>
      <c r="H42" s="23" t="s">
        <v>8</v>
      </c>
      <c r="I42" s="61" t="s">
        <v>49</v>
      </c>
    </row>
    <row r="43" spans="1:9" s="39" customFormat="1" ht="12.75">
      <c r="A43" s="24" t="s">
        <v>50</v>
      </c>
      <c r="B43" s="16"/>
      <c r="C43" s="16"/>
      <c r="D43" s="22" t="str">
        <f>'[2]09.18'!G46</f>
        <v>X</v>
      </c>
      <c r="E43" s="23"/>
      <c r="F43" s="10">
        <v>196</v>
      </c>
      <c r="G43" s="29" t="str">
        <f>D43</f>
        <v>X</v>
      </c>
      <c r="H43" s="23" t="s">
        <v>8</v>
      </c>
      <c r="I43" s="67"/>
    </row>
    <row r="44" spans="1:9" s="39" customFormat="1" ht="12.75">
      <c r="A44" s="11" t="s">
        <v>51</v>
      </c>
      <c r="B44" s="68"/>
      <c r="C44" s="69"/>
      <c r="D44" s="70">
        <f>SUM(D26:D43)</f>
        <v>23722</v>
      </c>
      <c r="E44" s="70">
        <f>SUM(E26:E43)</f>
        <v>21841</v>
      </c>
      <c r="F44" s="70">
        <f>SUM(F26:F43)</f>
        <v>31</v>
      </c>
      <c r="G44" s="37">
        <f>D44+F44</f>
        <v>23753</v>
      </c>
      <c r="H44" s="70">
        <f>F44</f>
        <v>31</v>
      </c>
      <c r="I44" s="71"/>
    </row>
    <row r="45" spans="1:9" ht="12.75">
      <c r="A45" s="1"/>
      <c r="B45" s="2"/>
      <c r="C45" s="9"/>
      <c r="D45" s="22"/>
      <c r="E45" s="10"/>
      <c r="F45" s="10"/>
      <c r="G45" s="10"/>
      <c r="H45" s="10"/>
      <c r="I45" s="1"/>
    </row>
    <row r="46" spans="1:9" s="19" customFormat="1" ht="12.75">
      <c r="A46" s="6" t="s">
        <v>12</v>
      </c>
      <c r="B46" s="15">
        <v>1100</v>
      </c>
      <c r="C46" s="16" t="s">
        <v>8</v>
      </c>
      <c r="D46" s="15">
        <v>818</v>
      </c>
      <c r="E46" s="18">
        <v>1100</v>
      </c>
      <c r="F46" s="72" t="s">
        <v>8</v>
      </c>
      <c r="G46" s="18">
        <f>D46</f>
        <v>818</v>
      </c>
      <c r="H46" s="59" t="str">
        <f>F46</f>
        <v>-</v>
      </c>
      <c r="I46" s="6"/>
    </row>
    <row r="47" spans="1:9" ht="12.75">
      <c r="A47" s="11" t="s">
        <v>13</v>
      </c>
      <c r="B47" s="12" t="e">
        <f>B20+B22+B24+B25+#REF!+B46</f>
        <v>#REF!</v>
      </c>
      <c r="C47" s="12">
        <f>C20</f>
        <v>22041</v>
      </c>
      <c r="D47" s="12">
        <f>D44+D46+D25+D24+D22+D20</f>
        <v>84194</v>
      </c>
      <c r="E47" s="12" t="e">
        <f>E20+E22+E24+E25+#REF!+E46</f>
        <v>#REF!</v>
      </c>
      <c r="F47" s="12">
        <f>F44</f>
        <v>31</v>
      </c>
      <c r="G47" s="12">
        <f>G20+G22+G24+G25+G44+G46</f>
        <v>84225</v>
      </c>
      <c r="H47" s="12">
        <f>F47</f>
        <v>31</v>
      </c>
      <c r="I47" s="11"/>
    </row>
    <row r="48" spans="1:9" ht="12.75">
      <c r="A48" s="21"/>
      <c r="B48" s="7"/>
      <c r="C48" s="9"/>
      <c r="D48" s="22"/>
      <c r="E48" s="10"/>
      <c r="F48" s="10"/>
      <c r="G48" s="10"/>
      <c r="H48" s="10"/>
      <c r="I48" s="1"/>
    </row>
    <row r="49" spans="1:9" ht="12.75">
      <c r="A49" s="40" t="s">
        <v>14</v>
      </c>
      <c r="B49" s="7"/>
      <c r="C49" s="9"/>
      <c r="D49" s="22"/>
      <c r="E49" s="10"/>
      <c r="F49" s="10"/>
      <c r="G49" s="10"/>
      <c r="H49" s="10"/>
      <c r="I49" s="40" t="s">
        <v>52</v>
      </c>
    </row>
    <row r="50" spans="1:9" ht="12.75">
      <c r="A50" s="21" t="s">
        <v>53</v>
      </c>
      <c r="B50" s="7">
        <v>8714</v>
      </c>
      <c r="C50" s="9" t="s">
        <v>8</v>
      </c>
      <c r="D50" s="2">
        <v>8442</v>
      </c>
      <c r="E50" s="10">
        <v>2905</v>
      </c>
      <c r="F50" s="23" t="s">
        <v>8</v>
      </c>
      <c r="G50" s="10">
        <f>D50</f>
        <v>8442</v>
      </c>
      <c r="H50" s="10" t="str">
        <f aca="true" t="shared" si="4" ref="H50:H66">F50</f>
        <v>-</v>
      </c>
      <c r="I50" s="1" t="s">
        <v>27</v>
      </c>
    </row>
    <row r="51" spans="1:9" ht="12.75">
      <c r="A51" s="21" t="s">
        <v>54</v>
      </c>
      <c r="B51" s="7">
        <v>3580</v>
      </c>
      <c r="C51" s="9" t="s">
        <v>8</v>
      </c>
      <c r="D51" s="2">
        <v>3325</v>
      </c>
      <c r="E51" s="10">
        <v>1193</v>
      </c>
      <c r="F51" s="23" t="s">
        <v>8</v>
      </c>
      <c r="G51" s="10">
        <f aca="true" t="shared" si="5" ref="G51:G67">D51</f>
        <v>3325</v>
      </c>
      <c r="H51" s="10" t="str">
        <f t="shared" si="4"/>
        <v>-</v>
      </c>
      <c r="I51" s="1" t="s">
        <v>27</v>
      </c>
    </row>
    <row r="52" spans="1:9" ht="12.75">
      <c r="A52" s="21" t="s">
        <v>55</v>
      </c>
      <c r="B52" s="7">
        <v>2615</v>
      </c>
      <c r="C52" s="9" t="s">
        <v>8</v>
      </c>
      <c r="D52" s="2">
        <v>2615</v>
      </c>
      <c r="E52" s="10">
        <v>872</v>
      </c>
      <c r="F52" s="10">
        <v>-67</v>
      </c>
      <c r="G52" s="10">
        <f>D52+F52</f>
        <v>2548</v>
      </c>
      <c r="H52" s="23">
        <f t="shared" si="4"/>
        <v>-67</v>
      </c>
      <c r="I52" s="1"/>
    </row>
    <row r="53" spans="1:9" ht="12.75">
      <c r="A53" s="21" t="s">
        <v>56</v>
      </c>
      <c r="B53" s="7">
        <v>6935</v>
      </c>
      <c r="C53" s="9" t="s">
        <v>8</v>
      </c>
      <c r="D53" s="2">
        <v>6935</v>
      </c>
      <c r="E53" s="10">
        <v>2312</v>
      </c>
      <c r="F53" s="10">
        <v>-130</v>
      </c>
      <c r="G53" s="10">
        <f>D53+F53</f>
        <v>6805</v>
      </c>
      <c r="H53" s="23">
        <f t="shared" si="4"/>
        <v>-130</v>
      </c>
      <c r="I53" s="1"/>
    </row>
    <row r="54" spans="1:9" ht="12.75">
      <c r="A54" s="21" t="s">
        <v>57</v>
      </c>
      <c r="B54" s="7">
        <v>16517</v>
      </c>
      <c r="C54" s="9" t="s">
        <v>8</v>
      </c>
      <c r="D54" s="2">
        <v>16517</v>
      </c>
      <c r="E54" s="10">
        <v>5506</v>
      </c>
      <c r="F54" s="23" t="s">
        <v>8</v>
      </c>
      <c r="G54" s="10">
        <f t="shared" si="5"/>
        <v>16517</v>
      </c>
      <c r="H54" s="23" t="str">
        <f t="shared" si="4"/>
        <v>-</v>
      </c>
      <c r="I54" s="1"/>
    </row>
    <row r="55" spans="1:9" s="26" customFormat="1" ht="25.5">
      <c r="A55" s="24" t="s">
        <v>58</v>
      </c>
      <c r="B55" s="31">
        <v>5992</v>
      </c>
      <c r="C55" s="32" t="s">
        <v>8</v>
      </c>
      <c r="D55" s="31">
        <v>5875</v>
      </c>
      <c r="E55" s="33">
        <v>1997</v>
      </c>
      <c r="F55" s="23" t="s">
        <v>8</v>
      </c>
      <c r="G55" s="10">
        <f t="shared" si="5"/>
        <v>5875</v>
      </c>
      <c r="H55" s="33" t="str">
        <f t="shared" si="4"/>
        <v>-</v>
      </c>
      <c r="I55" s="73" t="s">
        <v>59</v>
      </c>
    </row>
    <row r="56" spans="1:9" ht="12.75">
      <c r="A56" s="21" t="s">
        <v>60</v>
      </c>
      <c r="B56" s="7">
        <v>5844</v>
      </c>
      <c r="C56" s="9" t="s">
        <v>8</v>
      </c>
      <c r="D56" s="2">
        <v>5844</v>
      </c>
      <c r="E56" s="10">
        <v>1948</v>
      </c>
      <c r="F56" s="23" t="s">
        <v>8</v>
      </c>
      <c r="G56" s="10">
        <f t="shared" si="5"/>
        <v>5844</v>
      </c>
      <c r="H56" s="23" t="str">
        <f t="shared" si="4"/>
        <v>-</v>
      </c>
      <c r="I56" s="1"/>
    </row>
    <row r="57" spans="1:9" ht="12.75">
      <c r="A57" s="21" t="s">
        <v>61</v>
      </c>
      <c r="B57" s="7">
        <v>11053</v>
      </c>
      <c r="C57" s="9" t="s">
        <v>8</v>
      </c>
      <c r="D57" s="2">
        <v>11053</v>
      </c>
      <c r="E57" s="10">
        <v>3684</v>
      </c>
      <c r="F57" s="10">
        <v>-30</v>
      </c>
      <c r="G57" s="10">
        <f>D57+F57</f>
        <v>11023</v>
      </c>
      <c r="H57" s="23">
        <f t="shared" si="4"/>
        <v>-30</v>
      </c>
      <c r="I57" s="1"/>
    </row>
    <row r="58" spans="1:9" s="26" customFormat="1" ht="25.5">
      <c r="A58" s="24" t="s">
        <v>62</v>
      </c>
      <c r="B58" s="31">
        <v>6796</v>
      </c>
      <c r="C58" s="32" t="s">
        <v>8</v>
      </c>
      <c r="D58" s="31">
        <v>6637</v>
      </c>
      <c r="E58" s="33">
        <v>2265</v>
      </c>
      <c r="F58" s="23" t="s">
        <v>8</v>
      </c>
      <c r="G58" s="10">
        <f t="shared" si="5"/>
        <v>6637</v>
      </c>
      <c r="H58" s="33" t="str">
        <f t="shared" si="4"/>
        <v>-</v>
      </c>
      <c r="I58" s="73" t="s">
        <v>63</v>
      </c>
    </row>
    <row r="59" spans="1:9" ht="12.75">
      <c r="A59" s="21" t="s">
        <v>64</v>
      </c>
      <c r="B59" s="7">
        <v>3952</v>
      </c>
      <c r="C59" s="9" t="s">
        <v>8</v>
      </c>
      <c r="D59" s="2">
        <v>3858</v>
      </c>
      <c r="E59" s="10">
        <v>1317</v>
      </c>
      <c r="F59" s="10">
        <v>-143</v>
      </c>
      <c r="G59" s="10">
        <f>D59+F59</f>
        <v>3715</v>
      </c>
      <c r="H59" s="10">
        <f t="shared" si="4"/>
        <v>-143</v>
      </c>
      <c r="I59" s="1" t="s">
        <v>27</v>
      </c>
    </row>
    <row r="60" spans="1:9" ht="12.75">
      <c r="A60" s="21" t="s">
        <v>65</v>
      </c>
      <c r="B60" s="7">
        <v>21632</v>
      </c>
      <c r="C60" s="9" t="s">
        <v>8</v>
      </c>
      <c r="D60" s="2">
        <v>21632</v>
      </c>
      <c r="E60" s="10">
        <v>7211</v>
      </c>
      <c r="F60" s="23" t="s">
        <v>8</v>
      </c>
      <c r="G60" s="10">
        <f t="shared" si="5"/>
        <v>21632</v>
      </c>
      <c r="H60" s="23" t="str">
        <f t="shared" si="4"/>
        <v>-</v>
      </c>
      <c r="I60" s="1"/>
    </row>
    <row r="61" spans="1:9" ht="12.75">
      <c r="A61" s="21" t="s">
        <v>66</v>
      </c>
      <c r="B61" s="7">
        <v>3098</v>
      </c>
      <c r="C61" s="9" t="s">
        <v>8</v>
      </c>
      <c r="D61" s="2">
        <v>3068</v>
      </c>
      <c r="E61" s="10">
        <v>1033</v>
      </c>
      <c r="F61" s="23" t="s">
        <v>8</v>
      </c>
      <c r="G61" s="10">
        <f t="shared" si="5"/>
        <v>3068</v>
      </c>
      <c r="H61" s="10" t="str">
        <f t="shared" si="4"/>
        <v>-</v>
      </c>
      <c r="I61" s="1" t="s">
        <v>67</v>
      </c>
    </row>
    <row r="62" spans="1:9" ht="12.75">
      <c r="A62" s="21" t="s">
        <v>68</v>
      </c>
      <c r="B62" s="7">
        <v>2894</v>
      </c>
      <c r="C62" s="9" t="s">
        <v>8</v>
      </c>
      <c r="D62" s="2">
        <v>2894</v>
      </c>
      <c r="E62" s="10">
        <v>965</v>
      </c>
      <c r="F62" s="10">
        <v>-72</v>
      </c>
      <c r="G62" s="10">
        <f>D62+F62</f>
        <v>2822</v>
      </c>
      <c r="H62" s="23">
        <f t="shared" si="4"/>
        <v>-72</v>
      </c>
      <c r="I62" s="1"/>
    </row>
    <row r="63" spans="1:9" ht="12.75">
      <c r="A63" s="21" t="s">
        <v>69</v>
      </c>
      <c r="B63" s="7">
        <v>8446</v>
      </c>
      <c r="C63" s="9" t="s">
        <v>8</v>
      </c>
      <c r="D63" s="2">
        <v>8446</v>
      </c>
      <c r="E63" s="10">
        <v>2974</v>
      </c>
      <c r="F63" s="23" t="s">
        <v>8</v>
      </c>
      <c r="G63" s="10">
        <f t="shared" si="5"/>
        <v>8446</v>
      </c>
      <c r="H63" s="23" t="str">
        <f t="shared" si="4"/>
        <v>-</v>
      </c>
      <c r="I63" s="1"/>
    </row>
    <row r="64" spans="1:9" ht="12.75">
      <c r="A64" s="21" t="s">
        <v>70</v>
      </c>
      <c r="B64" s="7">
        <v>21831</v>
      </c>
      <c r="C64" s="9" t="s">
        <v>8</v>
      </c>
      <c r="D64" s="2">
        <v>21468</v>
      </c>
      <c r="E64" s="10">
        <v>7277</v>
      </c>
      <c r="F64" s="23" t="s">
        <v>8</v>
      </c>
      <c r="G64" s="10">
        <f t="shared" si="5"/>
        <v>21468</v>
      </c>
      <c r="H64" s="10" t="str">
        <f t="shared" si="4"/>
        <v>-</v>
      </c>
      <c r="I64" s="1" t="s">
        <v>27</v>
      </c>
    </row>
    <row r="65" spans="1:9" ht="12.75">
      <c r="A65" s="21" t="s">
        <v>71</v>
      </c>
      <c r="B65" s="7">
        <v>9800</v>
      </c>
      <c r="C65" s="9" t="s">
        <v>8</v>
      </c>
      <c r="D65" s="2">
        <v>9800</v>
      </c>
      <c r="E65" s="10">
        <v>3267</v>
      </c>
      <c r="F65" s="10">
        <v>-60</v>
      </c>
      <c r="G65" s="10">
        <f>D65+F65</f>
        <v>9740</v>
      </c>
      <c r="H65" s="23">
        <f t="shared" si="4"/>
        <v>-60</v>
      </c>
      <c r="I65" s="1"/>
    </row>
    <row r="66" spans="1:9" ht="12.75">
      <c r="A66" s="21" t="s">
        <v>72</v>
      </c>
      <c r="B66" s="7">
        <v>20643</v>
      </c>
      <c r="C66" s="9" t="s">
        <v>8</v>
      </c>
      <c r="D66" s="2">
        <v>20643</v>
      </c>
      <c r="E66" s="10">
        <v>7586</v>
      </c>
      <c r="F66" s="23" t="s">
        <v>8</v>
      </c>
      <c r="G66" s="10">
        <f t="shared" si="5"/>
        <v>20643</v>
      </c>
      <c r="H66" s="23" t="str">
        <f t="shared" si="4"/>
        <v>-</v>
      </c>
      <c r="I66" s="1"/>
    </row>
    <row r="67" spans="1:9" ht="12.75">
      <c r="A67" s="21" t="s">
        <v>73</v>
      </c>
      <c r="B67" s="7"/>
      <c r="C67" s="9"/>
      <c r="D67" s="10">
        <v>12</v>
      </c>
      <c r="E67" s="10"/>
      <c r="F67" s="23" t="s">
        <v>8</v>
      </c>
      <c r="G67" s="10">
        <f t="shared" si="5"/>
        <v>12</v>
      </c>
      <c r="H67" s="10">
        <v>12</v>
      </c>
      <c r="I67" s="1"/>
    </row>
    <row r="68" spans="1:9" s="19" customFormat="1" ht="12.75">
      <c r="A68" s="41" t="s">
        <v>15</v>
      </c>
      <c r="B68" s="42">
        <f>SUM(B50:B66)</f>
        <v>160342</v>
      </c>
      <c r="C68" s="42">
        <f>SUM(C50:C66)</f>
        <v>0</v>
      </c>
      <c r="D68" s="12">
        <f>SUM(D50:D67)</f>
        <v>159064</v>
      </c>
      <c r="E68" s="12">
        <f>SUM(E50:E66)</f>
        <v>54312</v>
      </c>
      <c r="F68" s="12">
        <f>SUM(F50:F67)</f>
        <v>-502</v>
      </c>
      <c r="G68" s="12">
        <f>SUM(G50:G67)</f>
        <v>158562</v>
      </c>
      <c r="H68" s="12">
        <f>F68</f>
        <v>-502</v>
      </c>
      <c r="I68" s="43"/>
    </row>
    <row r="69" spans="1:9" s="49" customFormat="1" ht="12.75">
      <c r="A69" s="44" t="s">
        <v>16</v>
      </c>
      <c r="B69" s="45" t="e">
        <f>B68+B47</f>
        <v>#REF!</v>
      </c>
      <c r="C69" s="45">
        <f>C68+C47</f>
        <v>22041</v>
      </c>
      <c r="D69" s="47">
        <f>D68+D47</f>
        <v>243258</v>
      </c>
      <c r="E69" s="47" t="e">
        <f>E68+E47</f>
        <v>#REF!</v>
      </c>
      <c r="F69" s="47">
        <f>F68+F47+F20</f>
        <v>-471</v>
      </c>
      <c r="G69" s="47">
        <f>G68+G47</f>
        <v>242787</v>
      </c>
      <c r="H69" s="47">
        <f>F69</f>
        <v>-471</v>
      </c>
      <c r="I69" s="48"/>
    </row>
    <row r="70" spans="1:9" s="53" customFormat="1" ht="12.75">
      <c r="A70" s="50"/>
      <c r="B70" s="51"/>
      <c r="C70" s="52"/>
      <c r="D70" s="52"/>
      <c r="E70" s="52"/>
      <c r="F70" s="52"/>
      <c r="G70" s="52"/>
      <c r="H70" s="52"/>
      <c r="I70" s="50"/>
    </row>
    <row r="71" spans="1:9" s="53" customFormat="1" ht="12.75">
      <c r="A71" s="50"/>
      <c r="B71" s="51"/>
      <c r="C71" s="52"/>
      <c r="D71" s="52"/>
      <c r="E71" s="52"/>
      <c r="F71" s="52"/>
      <c r="G71" s="52"/>
      <c r="H71" s="52"/>
      <c r="I71" s="50"/>
    </row>
    <row r="72" spans="1:9" s="53" customFormat="1" ht="12.75">
      <c r="A72" s="50"/>
      <c r="B72" s="51"/>
      <c r="C72" s="52"/>
      <c r="D72" s="52"/>
      <c r="E72" s="52"/>
      <c r="F72" s="52"/>
      <c r="G72" s="52"/>
      <c r="H72" s="52"/>
      <c r="I72" s="50"/>
    </row>
    <row r="73" spans="1:9" s="53" customFormat="1" ht="12.75">
      <c r="A73" s="50"/>
      <c r="B73" s="51"/>
      <c r="C73" s="52"/>
      <c r="D73" s="52"/>
      <c r="E73" s="52"/>
      <c r="F73" s="52"/>
      <c r="G73" s="52"/>
      <c r="H73" s="52"/>
      <c r="I73" s="50"/>
    </row>
    <row r="74" spans="1:9" s="53" customFormat="1" ht="12.75">
      <c r="A74" s="50"/>
      <c r="B74" s="51"/>
      <c r="C74" s="52"/>
      <c r="D74" s="52"/>
      <c r="E74" s="52"/>
      <c r="F74" s="52"/>
      <c r="G74" s="52"/>
      <c r="H74" s="52"/>
      <c r="I74" s="50"/>
    </row>
    <row r="75" spans="1:9" s="53" customFormat="1" ht="12.75">
      <c r="A75" s="50"/>
      <c r="B75" s="51"/>
      <c r="C75" s="52"/>
      <c r="D75" s="52"/>
      <c r="E75" s="52"/>
      <c r="F75" s="52"/>
      <c r="G75" s="52"/>
      <c r="H75" s="52"/>
      <c r="I75" s="50"/>
    </row>
    <row r="76" spans="1:9" s="53" customFormat="1" ht="12.75">
      <c r="A76" s="50"/>
      <c r="B76" s="51"/>
      <c r="C76" s="52"/>
      <c r="D76" s="52"/>
      <c r="E76" s="52"/>
      <c r="F76" s="52"/>
      <c r="G76" s="52"/>
      <c r="H76" s="52"/>
      <c r="I76" s="50"/>
    </row>
    <row r="77" spans="1:9" s="53" customFormat="1" ht="12.75">
      <c r="A77" s="50"/>
      <c r="B77" s="51"/>
      <c r="C77" s="52"/>
      <c r="D77" s="52"/>
      <c r="E77" s="52"/>
      <c r="F77" s="52"/>
      <c r="G77" s="52"/>
      <c r="H77" s="52"/>
      <c r="I77" s="50"/>
    </row>
    <row r="78" spans="1:9" s="53" customFormat="1" ht="12.75">
      <c r="A78" s="50"/>
      <c r="B78" s="51"/>
      <c r="C78" s="52"/>
      <c r="D78" s="52"/>
      <c r="E78" s="52"/>
      <c r="F78" s="52"/>
      <c r="G78" s="52"/>
      <c r="H78" s="52"/>
      <c r="I78" s="50"/>
    </row>
    <row r="79" spans="1:9" s="53" customFormat="1" ht="12.75">
      <c r="A79" s="50"/>
      <c r="B79" s="51"/>
      <c r="C79" s="52"/>
      <c r="D79" s="52"/>
      <c r="E79" s="52"/>
      <c r="F79" s="52"/>
      <c r="G79" s="52"/>
      <c r="H79" s="52"/>
      <c r="I79" s="50"/>
    </row>
    <row r="80" spans="1:9" s="53" customFormat="1" ht="12.75">
      <c r="A80" s="50"/>
      <c r="B80" s="51"/>
      <c r="C80" s="52"/>
      <c r="D80" s="52"/>
      <c r="E80" s="52"/>
      <c r="F80" s="52"/>
      <c r="G80" s="52"/>
      <c r="H80" s="52"/>
      <c r="I80" s="50"/>
    </row>
    <row r="81" spans="1:9" s="53" customFormat="1" ht="12.75">
      <c r="A81" s="50"/>
      <c r="B81" s="51"/>
      <c r="C81" s="52"/>
      <c r="D81" s="52"/>
      <c r="E81" s="52"/>
      <c r="F81" s="52"/>
      <c r="G81" s="52"/>
      <c r="H81" s="52"/>
      <c r="I81" s="50"/>
    </row>
    <row r="82" spans="1:9" s="53" customFormat="1" ht="12.75">
      <c r="A82" s="50"/>
      <c r="B82" s="51"/>
      <c r="C82" s="52"/>
      <c r="D82" s="52"/>
      <c r="E82" s="52"/>
      <c r="F82" s="52"/>
      <c r="G82" s="52"/>
      <c r="H82" s="52"/>
      <c r="I82" s="50"/>
    </row>
    <row r="83" spans="1:9" s="53" customFormat="1" ht="12.75">
      <c r="A83" s="50"/>
      <c r="B83" s="51"/>
      <c r="C83" s="52"/>
      <c r="D83" s="52"/>
      <c r="E83" s="52"/>
      <c r="F83" s="52"/>
      <c r="G83" s="52"/>
      <c r="H83" s="52"/>
      <c r="I83" s="50"/>
    </row>
    <row r="84" spans="1:9" s="53" customFormat="1" ht="12.75">
      <c r="A84" s="50"/>
      <c r="B84" s="51"/>
      <c r="C84" s="52"/>
      <c r="D84" s="52"/>
      <c r="E84" s="52"/>
      <c r="F84" s="52"/>
      <c r="G84" s="52"/>
      <c r="H84" s="52"/>
      <c r="I84" s="50"/>
    </row>
    <row r="85" spans="1:9" s="53" customFormat="1" ht="12.75">
      <c r="A85" s="50"/>
      <c r="B85" s="51"/>
      <c r="C85" s="52"/>
      <c r="D85" s="52"/>
      <c r="E85" s="52"/>
      <c r="F85" s="52"/>
      <c r="G85" s="52"/>
      <c r="H85" s="52"/>
      <c r="I85" s="50"/>
    </row>
    <row r="86" spans="1:9" s="53" customFormat="1" ht="12.75">
      <c r="A86" s="50"/>
      <c r="B86" s="51"/>
      <c r="C86" s="52"/>
      <c r="D86" s="52"/>
      <c r="E86" s="52"/>
      <c r="F86" s="52"/>
      <c r="G86" s="52"/>
      <c r="H86" s="52"/>
      <c r="I86" s="50"/>
    </row>
    <row r="87" spans="2:9" s="53" customFormat="1" ht="12.75">
      <c r="B87" s="51"/>
      <c r="C87" s="52"/>
      <c r="D87" s="52"/>
      <c r="E87" s="52"/>
      <c r="F87" s="52"/>
      <c r="G87" s="52"/>
      <c r="H87" s="52"/>
      <c r="I87" s="50"/>
    </row>
    <row r="88" spans="2:9" s="53" customFormat="1" ht="12.75">
      <c r="B88" s="51"/>
      <c r="C88" s="52"/>
      <c r="D88" s="52"/>
      <c r="E88" s="52"/>
      <c r="F88" s="52"/>
      <c r="G88" s="52"/>
      <c r="H88" s="52"/>
      <c r="I88" s="50"/>
    </row>
    <row r="89" spans="2:9" s="53" customFormat="1" ht="12.75">
      <c r="B89" s="51"/>
      <c r="C89" s="52"/>
      <c r="D89" s="52"/>
      <c r="E89" s="52"/>
      <c r="F89" s="52"/>
      <c r="G89" s="52"/>
      <c r="H89" s="52"/>
      <c r="I89" s="50"/>
    </row>
    <row r="90" spans="2:9" s="53" customFormat="1" ht="12.75">
      <c r="B90" s="51"/>
      <c r="C90" s="52"/>
      <c r="D90" s="52"/>
      <c r="E90" s="52"/>
      <c r="F90" s="52"/>
      <c r="G90" s="52"/>
      <c r="H90" s="52"/>
      <c r="I90" s="50"/>
    </row>
    <row r="91" spans="2:9" s="53" customFormat="1" ht="12.75">
      <c r="B91" s="51"/>
      <c r="C91" s="52"/>
      <c r="D91" s="52"/>
      <c r="E91" s="52"/>
      <c r="F91" s="52"/>
      <c r="G91" s="52"/>
      <c r="H91" s="52"/>
      <c r="I91" s="50"/>
    </row>
    <row r="92" spans="2:9" s="53" customFormat="1" ht="12.75">
      <c r="B92" s="51"/>
      <c r="C92" s="52"/>
      <c r="D92" s="52"/>
      <c r="E92" s="52"/>
      <c r="F92" s="52"/>
      <c r="G92" s="52"/>
      <c r="H92" s="52"/>
      <c r="I92" s="50"/>
    </row>
    <row r="93" spans="2:9" s="53" customFormat="1" ht="12.75">
      <c r="B93" s="51"/>
      <c r="C93" s="52"/>
      <c r="D93" s="52"/>
      <c r="E93" s="52"/>
      <c r="F93" s="52"/>
      <c r="G93" s="52"/>
      <c r="H93" s="52"/>
      <c r="I93" s="50"/>
    </row>
    <row r="94" spans="2:9" s="53" customFormat="1" ht="12.75">
      <c r="B94" s="51"/>
      <c r="C94" s="52"/>
      <c r="D94" s="52"/>
      <c r="E94" s="52"/>
      <c r="F94" s="52"/>
      <c r="G94" s="52"/>
      <c r="H94" s="52"/>
      <c r="I94" s="50"/>
    </row>
    <row r="95" spans="2:9" s="53" customFormat="1" ht="12.75">
      <c r="B95" s="51"/>
      <c r="C95" s="52"/>
      <c r="D95" s="52"/>
      <c r="E95" s="52"/>
      <c r="F95" s="52"/>
      <c r="G95" s="52"/>
      <c r="H95" s="52"/>
      <c r="I95" s="50"/>
    </row>
    <row r="96" spans="2:9" s="53" customFormat="1" ht="12.75">
      <c r="B96" s="51"/>
      <c r="C96" s="52"/>
      <c r="D96" s="52"/>
      <c r="E96" s="52"/>
      <c r="F96" s="52"/>
      <c r="G96" s="52"/>
      <c r="H96" s="52"/>
      <c r="I96" s="50"/>
    </row>
    <row r="97" spans="2:9" s="53" customFormat="1" ht="12.75">
      <c r="B97" s="51"/>
      <c r="C97" s="52"/>
      <c r="D97" s="52"/>
      <c r="E97" s="52"/>
      <c r="F97" s="52"/>
      <c r="G97" s="52"/>
      <c r="H97" s="52"/>
      <c r="I97" s="50"/>
    </row>
    <row r="98" spans="2:9" s="53" customFormat="1" ht="12.75">
      <c r="B98" s="51"/>
      <c r="C98" s="52"/>
      <c r="D98" s="52"/>
      <c r="E98" s="52"/>
      <c r="F98" s="52"/>
      <c r="G98" s="52"/>
      <c r="H98" s="52"/>
      <c r="I98" s="50"/>
    </row>
    <row r="99" spans="2:9" s="53" customFormat="1" ht="12.75">
      <c r="B99" s="51"/>
      <c r="C99" s="52"/>
      <c r="D99" s="52"/>
      <c r="E99" s="52"/>
      <c r="F99" s="52"/>
      <c r="G99" s="52"/>
      <c r="H99" s="52"/>
      <c r="I99" s="50"/>
    </row>
    <row r="100" spans="2:9" s="53" customFormat="1" ht="12.75">
      <c r="B100" s="51"/>
      <c r="C100" s="52"/>
      <c r="D100" s="52"/>
      <c r="E100" s="52"/>
      <c r="F100" s="52"/>
      <c r="G100" s="52"/>
      <c r="H100" s="52"/>
      <c r="I100" s="50"/>
    </row>
    <row r="101" spans="2:9" s="53" customFormat="1" ht="12.75">
      <c r="B101" s="51"/>
      <c r="C101" s="52"/>
      <c r="D101" s="52"/>
      <c r="E101" s="52"/>
      <c r="F101" s="52"/>
      <c r="G101" s="52"/>
      <c r="H101" s="52"/>
      <c r="I101" s="50"/>
    </row>
    <row r="102" spans="2:9" s="53" customFormat="1" ht="12.75">
      <c r="B102" s="51"/>
      <c r="C102" s="52"/>
      <c r="D102" s="52"/>
      <c r="E102" s="52"/>
      <c r="F102" s="52"/>
      <c r="G102" s="52"/>
      <c r="H102" s="52"/>
      <c r="I102" s="50"/>
    </row>
    <row r="103" spans="2:9" s="53" customFormat="1" ht="12.75">
      <c r="B103" s="51"/>
      <c r="C103" s="52"/>
      <c r="D103" s="52"/>
      <c r="E103" s="52"/>
      <c r="F103" s="52"/>
      <c r="G103" s="52"/>
      <c r="H103" s="52"/>
      <c r="I103" s="50"/>
    </row>
    <row r="104" spans="2:9" s="53" customFormat="1" ht="12.75">
      <c r="B104" s="51"/>
      <c r="C104" s="52"/>
      <c r="D104" s="52"/>
      <c r="E104" s="52"/>
      <c r="F104" s="52"/>
      <c r="G104" s="52"/>
      <c r="H104" s="52"/>
      <c r="I104" s="50"/>
    </row>
    <row r="105" spans="2:9" s="53" customFormat="1" ht="12.75">
      <c r="B105" s="51"/>
      <c r="C105" s="52"/>
      <c r="D105" s="52"/>
      <c r="E105" s="52"/>
      <c r="F105" s="52"/>
      <c r="G105" s="52"/>
      <c r="H105" s="52"/>
      <c r="I105" s="50"/>
    </row>
    <row r="106" spans="2:9" s="53" customFormat="1" ht="12.75">
      <c r="B106" s="51"/>
      <c r="C106" s="52"/>
      <c r="D106" s="52"/>
      <c r="E106" s="52"/>
      <c r="F106" s="52"/>
      <c r="G106" s="52"/>
      <c r="H106" s="52"/>
      <c r="I106" s="50"/>
    </row>
    <row r="107" spans="2:9" s="53" customFormat="1" ht="12.75">
      <c r="B107" s="51"/>
      <c r="C107" s="52"/>
      <c r="D107" s="52"/>
      <c r="E107" s="52"/>
      <c r="F107" s="52"/>
      <c r="G107" s="52"/>
      <c r="H107" s="52"/>
      <c r="I107" s="50"/>
    </row>
    <row r="108" spans="2:9" s="53" customFormat="1" ht="12.75">
      <c r="B108" s="51"/>
      <c r="C108" s="52"/>
      <c r="D108" s="52"/>
      <c r="E108" s="52"/>
      <c r="F108" s="52"/>
      <c r="G108" s="52"/>
      <c r="H108" s="52"/>
      <c r="I108" s="50"/>
    </row>
    <row r="109" spans="2:9" s="53" customFormat="1" ht="12.75">
      <c r="B109" s="51"/>
      <c r="C109" s="52"/>
      <c r="D109" s="52"/>
      <c r="E109" s="52"/>
      <c r="F109" s="52"/>
      <c r="G109" s="52"/>
      <c r="H109" s="52"/>
      <c r="I109" s="50"/>
    </row>
    <row r="110" spans="2:9" s="53" customFormat="1" ht="12.75">
      <c r="B110" s="51"/>
      <c r="C110" s="52"/>
      <c r="D110" s="52"/>
      <c r="E110" s="52"/>
      <c r="F110" s="52"/>
      <c r="G110" s="52"/>
      <c r="H110" s="52"/>
      <c r="I110" s="50"/>
    </row>
    <row r="111" spans="2:9" s="53" customFormat="1" ht="12.75">
      <c r="B111" s="51"/>
      <c r="C111" s="52"/>
      <c r="D111" s="52"/>
      <c r="E111" s="52"/>
      <c r="F111" s="52"/>
      <c r="G111" s="52"/>
      <c r="H111" s="52"/>
      <c r="I111" s="50"/>
    </row>
    <row r="112" spans="2:9" s="53" customFormat="1" ht="12.75">
      <c r="B112" s="51"/>
      <c r="C112" s="52"/>
      <c r="D112" s="52"/>
      <c r="E112" s="52"/>
      <c r="F112" s="52"/>
      <c r="G112" s="52"/>
      <c r="H112" s="52"/>
      <c r="I112" s="50"/>
    </row>
    <row r="113" spans="2:9" s="53" customFormat="1" ht="12.75">
      <c r="B113" s="51"/>
      <c r="C113" s="52"/>
      <c r="D113" s="52"/>
      <c r="E113" s="52"/>
      <c r="F113" s="52"/>
      <c r="G113" s="52"/>
      <c r="H113" s="52"/>
      <c r="I113" s="50"/>
    </row>
    <row r="114" spans="2:9" s="53" customFormat="1" ht="12.75">
      <c r="B114" s="51"/>
      <c r="C114" s="52"/>
      <c r="D114" s="52"/>
      <c r="E114" s="52"/>
      <c r="F114" s="52"/>
      <c r="G114" s="52"/>
      <c r="H114" s="52"/>
      <c r="I114" s="50"/>
    </row>
    <row r="115" spans="2:9" s="53" customFormat="1" ht="12.75">
      <c r="B115" s="51"/>
      <c r="C115" s="52"/>
      <c r="D115" s="52"/>
      <c r="E115" s="52"/>
      <c r="F115" s="52"/>
      <c r="G115" s="52"/>
      <c r="H115" s="52"/>
      <c r="I115" s="50"/>
    </row>
    <row r="116" spans="2:9" s="53" customFormat="1" ht="12.75">
      <c r="B116" s="51"/>
      <c r="C116" s="52"/>
      <c r="D116" s="52"/>
      <c r="E116" s="52"/>
      <c r="F116" s="52"/>
      <c r="G116" s="52"/>
      <c r="H116" s="52"/>
      <c r="I116" s="50"/>
    </row>
    <row r="117" spans="2:9" s="53" customFormat="1" ht="12.75">
      <c r="B117" s="51"/>
      <c r="C117" s="52"/>
      <c r="D117" s="52"/>
      <c r="E117" s="52"/>
      <c r="F117" s="52"/>
      <c r="G117" s="52"/>
      <c r="H117" s="52"/>
      <c r="I117" s="50"/>
    </row>
    <row r="118" spans="2:9" s="53" customFormat="1" ht="12.75">
      <c r="B118" s="51"/>
      <c r="C118" s="52"/>
      <c r="D118" s="52"/>
      <c r="E118" s="52"/>
      <c r="F118" s="52"/>
      <c r="G118" s="52"/>
      <c r="H118" s="52"/>
      <c r="I118" s="50"/>
    </row>
    <row r="119" spans="2:9" s="53" customFormat="1" ht="12.75">
      <c r="B119" s="51"/>
      <c r="C119" s="52"/>
      <c r="D119" s="52"/>
      <c r="E119" s="52"/>
      <c r="F119" s="52"/>
      <c r="G119" s="52"/>
      <c r="H119" s="52"/>
      <c r="I119" s="50"/>
    </row>
    <row r="120" spans="2:9" s="53" customFormat="1" ht="12.75">
      <c r="B120" s="51"/>
      <c r="C120" s="52"/>
      <c r="D120" s="52"/>
      <c r="E120" s="52"/>
      <c r="F120" s="52"/>
      <c r="G120" s="52"/>
      <c r="H120" s="52"/>
      <c r="I120" s="50"/>
    </row>
    <row r="121" spans="2:9" s="53" customFormat="1" ht="12.75">
      <c r="B121" s="51"/>
      <c r="C121" s="52"/>
      <c r="D121" s="52"/>
      <c r="E121" s="52"/>
      <c r="F121" s="52"/>
      <c r="G121" s="52"/>
      <c r="H121" s="52"/>
      <c r="I121" s="50"/>
    </row>
    <row r="122" spans="2:9" s="53" customFormat="1" ht="12.75">
      <c r="B122" s="51"/>
      <c r="C122" s="52"/>
      <c r="D122" s="52"/>
      <c r="E122" s="52"/>
      <c r="F122" s="52"/>
      <c r="G122" s="52"/>
      <c r="H122" s="52"/>
      <c r="I122" s="50"/>
    </row>
    <row r="123" spans="2:9" s="53" customFormat="1" ht="12.75">
      <c r="B123" s="51"/>
      <c r="C123" s="52"/>
      <c r="D123" s="52"/>
      <c r="E123" s="52"/>
      <c r="F123" s="52"/>
      <c r="G123" s="52"/>
      <c r="H123" s="52"/>
      <c r="I123" s="50"/>
    </row>
    <row r="124" spans="2:9" s="53" customFormat="1" ht="12.75">
      <c r="B124" s="51"/>
      <c r="C124" s="52"/>
      <c r="D124" s="52"/>
      <c r="E124" s="52"/>
      <c r="F124" s="52"/>
      <c r="G124" s="52"/>
      <c r="H124" s="52"/>
      <c r="I124" s="50"/>
    </row>
    <row r="125" spans="2:9" s="53" customFormat="1" ht="12.75">
      <c r="B125" s="51"/>
      <c r="C125" s="52"/>
      <c r="D125" s="52"/>
      <c r="E125" s="52"/>
      <c r="F125" s="52"/>
      <c r="G125" s="52"/>
      <c r="H125" s="52"/>
      <c r="I125" s="50"/>
    </row>
    <row r="126" spans="2:9" s="53" customFormat="1" ht="12.75">
      <c r="B126" s="51"/>
      <c r="C126" s="52"/>
      <c r="D126" s="52"/>
      <c r="E126" s="52"/>
      <c r="F126" s="52"/>
      <c r="G126" s="52"/>
      <c r="H126" s="52"/>
      <c r="I126" s="50"/>
    </row>
    <row r="127" spans="2:9" s="53" customFormat="1" ht="12.75">
      <c r="B127" s="51"/>
      <c r="C127" s="52"/>
      <c r="D127" s="52"/>
      <c r="E127" s="52"/>
      <c r="F127" s="52"/>
      <c r="G127" s="52"/>
      <c r="H127" s="52"/>
      <c r="I127" s="50"/>
    </row>
    <row r="128" spans="2:9" s="53" customFormat="1" ht="12.75">
      <c r="B128" s="51"/>
      <c r="C128" s="52"/>
      <c r="D128" s="52"/>
      <c r="E128" s="52"/>
      <c r="F128" s="52"/>
      <c r="G128" s="52"/>
      <c r="H128" s="52"/>
      <c r="I128" s="50"/>
    </row>
    <row r="129" spans="2:9" s="53" customFormat="1" ht="12.75">
      <c r="B129" s="51"/>
      <c r="C129" s="52"/>
      <c r="D129" s="52"/>
      <c r="E129" s="52"/>
      <c r="F129" s="52"/>
      <c r="G129" s="52"/>
      <c r="H129" s="52"/>
      <c r="I129" s="50"/>
    </row>
    <row r="130" spans="2:9" s="53" customFormat="1" ht="12.75">
      <c r="B130" s="51"/>
      <c r="C130" s="52"/>
      <c r="D130" s="52"/>
      <c r="E130" s="52"/>
      <c r="F130" s="52"/>
      <c r="G130" s="52"/>
      <c r="H130" s="52"/>
      <c r="I130" s="50"/>
    </row>
    <row r="131" spans="2:9" s="53" customFormat="1" ht="12.75">
      <c r="B131" s="51"/>
      <c r="C131" s="52"/>
      <c r="D131" s="52"/>
      <c r="E131" s="52"/>
      <c r="F131" s="52"/>
      <c r="G131" s="52"/>
      <c r="H131" s="52"/>
      <c r="I131" s="50"/>
    </row>
    <row r="132" spans="2:9" s="53" customFormat="1" ht="12.75">
      <c r="B132" s="51"/>
      <c r="C132" s="52"/>
      <c r="D132" s="52"/>
      <c r="E132" s="52"/>
      <c r="F132" s="52"/>
      <c r="G132" s="52"/>
      <c r="H132" s="52"/>
      <c r="I132" s="50"/>
    </row>
    <row r="133" spans="2:9" s="53" customFormat="1" ht="12.75">
      <c r="B133" s="51"/>
      <c r="C133" s="52"/>
      <c r="D133" s="52"/>
      <c r="E133" s="52"/>
      <c r="F133" s="52"/>
      <c r="G133" s="52"/>
      <c r="H133" s="52"/>
      <c r="I133" s="50"/>
    </row>
    <row r="134" spans="2:9" s="53" customFormat="1" ht="12.75">
      <c r="B134" s="51"/>
      <c r="C134" s="52"/>
      <c r="D134" s="52"/>
      <c r="E134" s="52"/>
      <c r="F134" s="52"/>
      <c r="G134" s="52"/>
      <c r="H134" s="52"/>
      <c r="I134" s="50"/>
    </row>
    <row r="135" spans="2:9" s="53" customFormat="1" ht="12.75">
      <c r="B135" s="51"/>
      <c r="C135" s="52"/>
      <c r="D135" s="52"/>
      <c r="E135" s="52"/>
      <c r="F135" s="52"/>
      <c r="G135" s="52"/>
      <c r="H135" s="52"/>
      <c r="I135" s="50"/>
    </row>
    <row r="136" spans="2:9" s="53" customFormat="1" ht="12.75">
      <c r="B136" s="51"/>
      <c r="C136" s="52"/>
      <c r="D136" s="52"/>
      <c r="E136" s="52"/>
      <c r="F136" s="52"/>
      <c r="G136" s="52"/>
      <c r="H136" s="52"/>
      <c r="I136" s="50"/>
    </row>
    <row r="137" spans="2:9" s="53" customFormat="1" ht="12.75">
      <c r="B137" s="51"/>
      <c r="C137" s="52"/>
      <c r="D137" s="52"/>
      <c r="E137" s="52"/>
      <c r="F137" s="52"/>
      <c r="G137" s="52"/>
      <c r="H137" s="52"/>
      <c r="I137" s="50"/>
    </row>
    <row r="138" spans="2:9" s="53" customFormat="1" ht="12.75">
      <c r="B138" s="51"/>
      <c r="C138" s="52"/>
      <c r="D138" s="52"/>
      <c r="E138" s="52"/>
      <c r="F138" s="52"/>
      <c r="G138" s="52"/>
      <c r="H138" s="52"/>
      <c r="I138" s="50"/>
    </row>
    <row r="139" spans="2:9" s="53" customFormat="1" ht="12.75">
      <c r="B139" s="51"/>
      <c r="C139" s="52"/>
      <c r="D139" s="52"/>
      <c r="E139" s="52"/>
      <c r="F139" s="52"/>
      <c r="G139" s="52"/>
      <c r="H139" s="52"/>
      <c r="I139" s="50"/>
    </row>
    <row r="140" spans="2:9" s="53" customFormat="1" ht="12.75">
      <c r="B140" s="51"/>
      <c r="C140" s="52"/>
      <c r="D140" s="52"/>
      <c r="E140" s="52"/>
      <c r="F140" s="52"/>
      <c r="G140" s="52"/>
      <c r="H140" s="52"/>
      <c r="I140" s="50"/>
    </row>
    <row r="141" spans="2:9" s="53" customFormat="1" ht="12.75">
      <c r="B141" s="51"/>
      <c r="C141" s="52"/>
      <c r="D141" s="52"/>
      <c r="E141" s="52"/>
      <c r="F141" s="52"/>
      <c r="G141" s="52"/>
      <c r="H141" s="52"/>
      <c r="I141" s="50"/>
    </row>
    <row r="142" spans="2:9" s="53" customFormat="1" ht="12.75">
      <c r="B142" s="51"/>
      <c r="C142" s="52"/>
      <c r="D142" s="52"/>
      <c r="E142" s="52"/>
      <c r="F142" s="52"/>
      <c r="G142" s="52"/>
      <c r="H142" s="52"/>
      <c r="I142" s="50"/>
    </row>
    <row r="143" spans="2:9" s="53" customFormat="1" ht="12.75">
      <c r="B143" s="51"/>
      <c r="C143" s="52"/>
      <c r="D143" s="52"/>
      <c r="E143" s="52"/>
      <c r="F143" s="52"/>
      <c r="G143" s="52"/>
      <c r="H143" s="52"/>
      <c r="I143" s="50"/>
    </row>
    <row r="144" spans="2:9" s="53" customFormat="1" ht="12.75">
      <c r="B144" s="51"/>
      <c r="C144" s="52"/>
      <c r="D144" s="52"/>
      <c r="E144" s="52"/>
      <c r="F144" s="52"/>
      <c r="G144" s="52"/>
      <c r="H144" s="52"/>
      <c r="I144" s="50"/>
    </row>
    <row r="145" spans="2:9" s="53" customFormat="1" ht="12.75">
      <c r="B145" s="51"/>
      <c r="C145" s="52"/>
      <c r="D145" s="52"/>
      <c r="E145" s="52"/>
      <c r="F145" s="52"/>
      <c r="G145" s="52"/>
      <c r="H145" s="52"/>
      <c r="I145" s="50"/>
    </row>
    <row r="146" spans="2:9" s="53" customFormat="1" ht="12.75">
      <c r="B146" s="51"/>
      <c r="C146" s="52"/>
      <c r="D146" s="52"/>
      <c r="E146" s="52"/>
      <c r="F146" s="52"/>
      <c r="G146" s="52"/>
      <c r="H146" s="52"/>
      <c r="I146" s="50"/>
    </row>
    <row r="147" spans="2:9" s="53" customFormat="1" ht="12.75">
      <c r="B147" s="51"/>
      <c r="C147" s="52"/>
      <c r="D147" s="52"/>
      <c r="E147" s="52"/>
      <c r="F147" s="52"/>
      <c r="G147" s="52"/>
      <c r="H147" s="52"/>
      <c r="I147" s="50"/>
    </row>
    <row r="148" spans="2:9" s="53" customFormat="1" ht="12.75">
      <c r="B148" s="51"/>
      <c r="C148" s="52"/>
      <c r="D148" s="52"/>
      <c r="E148" s="52"/>
      <c r="F148" s="52"/>
      <c r="G148" s="52"/>
      <c r="H148" s="52"/>
      <c r="I148" s="50"/>
    </row>
    <row r="149" spans="2:9" s="53" customFormat="1" ht="12.75">
      <c r="B149" s="51"/>
      <c r="C149" s="52"/>
      <c r="D149" s="52"/>
      <c r="E149" s="52"/>
      <c r="F149" s="52"/>
      <c r="G149" s="52"/>
      <c r="H149" s="52"/>
      <c r="I149" s="50"/>
    </row>
    <row r="150" spans="2:9" s="53" customFormat="1" ht="12.75">
      <c r="B150" s="51"/>
      <c r="C150" s="52"/>
      <c r="D150" s="52"/>
      <c r="E150" s="52"/>
      <c r="F150" s="52"/>
      <c r="G150" s="52"/>
      <c r="H150" s="52"/>
      <c r="I150" s="50"/>
    </row>
    <row r="151" spans="2:9" s="53" customFormat="1" ht="12.75">
      <c r="B151" s="51"/>
      <c r="C151" s="52"/>
      <c r="D151" s="52"/>
      <c r="E151" s="52"/>
      <c r="F151" s="52"/>
      <c r="G151" s="52"/>
      <c r="H151" s="52"/>
      <c r="I151" s="50"/>
    </row>
    <row r="152" spans="2:9" s="53" customFormat="1" ht="12.75">
      <c r="B152" s="51"/>
      <c r="C152" s="52"/>
      <c r="D152" s="52"/>
      <c r="E152" s="52"/>
      <c r="F152" s="52"/>
      <c r="G152" s="52"/>
      <c r="H152" s="52"/>
      <c r="I152" s="50"/>
    </row>
    <row r="153" spans="2:9" s="53" customFormat="1" ht="12.75">
      <c r="B153" s="51"/>
      <c r="C153" s="52"/>
      <c r="D153" s="52"/>
      <c r="E153" s="52"/>
      <c r="F153" s="52"/>
      <c r="G153" s="52"/>
      <c r="H153" s="52"/>
      <c r="I153" s="50"/>
    </row>
    <row r="154" spans="2:9" s="53" customFormat="1" ht="12.75">
      <c r="B154" s="51"/>
      <c r="C154" s="52"/>
      <c r="D154" s="52"/>
      <c r="E154" s="52"/>
      <c r="F154" s="52"/>
      <c r="G154" s="52"/>
      <c r="H154" s="52"/>
      <c r="I154" s="50"/>
    </row>
    <row r="155" spans="2:9" s="53" customFormat="1" ht="12.75">
      <c r="B155" s="51"/>
      <c r="C155" s="52"/>
      <c r="D155" s="52"/>
      <c r="E155" s="52"/>
      <c r="F155" s="52"/>
      <c r="G155" s="52"/>
      <c r="H155" s="52"/>
      <c r="I155" s="50"/>
    </row>
    <row r="156" spans="2:9" s="53" customFormat="1" ht="12.75">
      <c r="B156" s="51"/>
      <c r="C156" s="52"/>
      <c r="D156" s="52"/>
      <c r="E156" s="52"/>
      <c r="F156" s="52"/>
      <c r="G156" s="52"/>
      <c r="H156" s="52"/>
      <c r="I156" s="50"/>
    </row>
    <row r="157" spans="2:9" s="53" customFormat="1" ht="12.75">
      <c r="B157" s="51"/>
      <c r="C157" s="52"/>
      <c r="D157" s="52"/>
      <c r="E157" s="52"/>
      <c r="F157" s="52"/>
      <c r="G157" s="52"/>
      <c r="H157" s="52"/>
      <c r="I157" s="50"/>
    </row>
    <row r="158" spans="2:8" s="53" customFormat="1" ht="12.75">
      <c r="B158" s="51"/>
      <c r="C158" s="52"/>
      <c r="D158" s="52"/>
      <c r="E158" s="52"/>
      <c r="F158" s="52"/>
      <c r="G158" s="52"/>
      <c r="H158" s="52"/>
    </row>
    <row r="159" spans="2:8" s="53" customFormat="1" ht="12.75">
      <c r="B159" s="51"/>
      <c r="C159" s="52"/>
      <c r="D159" s="52"/>
      <c r="E159" s="52"/>
      <c r="F159" s="52"/>
      <c r="G159" s="52"/>
      <c r="H159" s="52"/>
    </row>
    <row r="160" spans="2:8" s="53" customFormat="1" ht="12.75">
      <c r="B160" s="51"/>
      <c r="C160" s="52"/>
      <c r="D160" s="52"/>
      <c r="E160" s="52"/>
      <c r="F160" s="52"/>
      <c r="G160" s="52"/>
      <c r="H160" s="52"/>
    </row>
    <row r="161" spans="2:8" s="53" customFormat="1" ht="12.75">
      <c r="B161" s="51"/>
      <c r="C161" s="52"/>
      <c r="D161" s="52"/>
      <c r="E161" s="52"/>
      <c r="F161" s="52"/>
      <c r="G161" s="52"/>
      <c r="H161" s="52"/>
    </row>
    <row r="162" spans="2:8" s="53" customFormat="1" ht="12.75">
      <c r="B162" s="51"/>
      <c r="C162" s="52"/>
      <c r="D162" s="52"/>
      <c r="E162" s="52"/>
      <c r="F162" s="52"/>
      <c r="G162" s="52"/>
      <c r="H162" s="52"/>
    </row>
    <row r="163" spans="2:8" s="53" customFormat="1" ht="12.75">
      <c r="B163" s="51"/>
      <c r="C163" s="52"/>
      <c r="D163" s="52"/>
      <c r="E163" s="52"/>
      <c r="F163" s="52"/>
      <c r="G163" s="52"/>
      <c r="H163" s="52"/>
    </row>
    <row r="164" spans="2:8" s="53" customFormat="1" ht="12.75">
      <c r="B164" s="51"/>
      <c r="C164" s="52"/>
      <c r="D164" s="52"/>
      <c r="E164" s="52"/>
      <c r="F164" s="52"/>
      <c r="G164" s="52"/>
      <c r="H164" s="52"/>
    </row>
    <row r="165" spans="2:8" s="53" customFormat="1" ht="12.75">
      <c r="B165" s="51"/>
      <c r="C165" s="52"/>
      <c r="D165" s="52"/>
      <c r="E165" s="52"/>
      <c r="F165" s="52"/>
      <c r="G165" s="52"/>
      <c r="H165" s="52"/>
    </row>
    <row r="166" spans="2:8" ht="12.75">
      <c r="B166" s="54"/>
      <c r="C166" s="55"/>
      <c r="D166" s="55"/>
      <c r="E166" s="55"/>
      <c r="F166" s="55"/>
      <c r="G166" s="55"/>
      <c r="H166" s="55"/>
    </row>
    <row r="167" spans="2:8" ht="12.75">
      <c r="B167" s="54"/>
      <c r="C167" s="55"/>
      <c r="D167" s="55"/>
      <c r="E167" s="55"/>
      <c r="F167" s="55"/>
      <c r="G167" s="55"/>
      <c r="H167" s="55"/>
    </row>
    <row r="168" spans="2:8" ht="12.75">
      <c r="B168" s="54"/>
      <c r="C168" s="55"/>
      <c r="D168" s="55"/>
      <c r="E168" s="55"/>
      <c r="F168" s="55"/>
      <c r="G168" s="55"/>
      <c r="H168" s="55"/>
    </row>
    <row r="169" spans="2:8" ht="12.75">
      <c r="B169" s="54"/>
      <c r="C169" s="55"/>
      <c r="D169" s="55"/>
      <c r="E169" s="55"/>
      <c r="F169" s="55"/>
      <c r="G169" s="55"/>
      <c r="H169" s="55"/>
    </row>
    <row r="170" spans="2:8" ht="12.75">
      <c r="B170" s="54"/>
      <c r="C170" s="55"/>
      <c r="D170" s="55"/>
      <c r="E170" s="55"/>
      <c r="F170" s="55"/>
      <c r="G170" s="55"/>
      <c r="H170" s="55"/>
    </row>
    <row r="171" spans="2:8" ht="12.75">
      <c r="B171" s="54"/>
      <c r="C171" s="55"/>
      <c r="D171" s="55"/>
      <c r="E171" s="55"/>
      <c r="F171" s="55"/>
      <c r="G171" s="55"/>
      <c r="H171" s="55"/>
    </row>
    <row r="172" spans="2:8" ht="12.75">
      <c r="B172" s="54"/>
      <c r="C172" s="55"/>
      <c r="D172" s="55"/>
      <c r="E172" s="55"/>
      <c r="F172" s="55"/>
      <c r="G172" s="55"/>
      <c r="H172" s="55"/>
    </row>
    <row r="173" spans="2:8" ht="12.75">
      <c r="B173" s="54"/>
      <c r="C173" s="55"/>
      <c r="D173" s="55"/>
      <c r="E173" s="55"/>
      <c r="F173" s="55"/>
      <c r="G173" s="55"/>
      <c r="H173" s="55"/>
    </row>
    <row r="174" spans="2:8" ht="12.75">
      <c r="B174" s="54"/>
      <c r="C174" s="55"/>
      <c r="D174" s="55"/>
      <c r="E174" s="55"/>
      <c r="F174" s="55"/>
      <c r="G174" s="55"/>
      <c r="H174" s="55"/>
    </row>
    <row r="175" spans="2:8" ht="12.75">
      <c r="B175" s="54"/>
      <c r="C175" s="55"/>
      <c r="D175" s="55"/>
      <c r="E175" s="55"/>
      <c r="F175" s="55"/>
      <c r="G175" s="55"/>
      <c r="H175" s="55"/>
    </row>
    <row r="176" spans="2:8" ht="12.75">
      <c r="B176" s="54"/>
      <c r="C176" s="55"/>
      <c r="D176" s="55"/>
      <c r="E176" s="55"/>
      <c r="F176" s="55"/>
      <c r="G176" s="55"/>
      <c r="H176" s="55"/>
    </row>
    <row r="177" spans="2:8" ht="12.75">
      <c r="B177" s="54"/>
      <c r="C177" s="55"/>
      <c r="D177" s="55"/>
      <c r="E177" s="55"/>
      <c r="F177" s="55"/>
      <c r="G177" s="55"/>
      <c r="H177" s="55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</sheetData>
  <mergeCells count="7">
    <mergeCell ref="G1:G3"/>
    <mergeCell ref="H1:H3"/>
    <mergeCell ref="I1:I3"/>
    <mergeCell ref="A1:A3"/>
    <mergeCell ref="B1:B3"/>
    <mergeCell ref="D1:D3"/>
    <mergeCell ref="F1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2004-09-20T12:22:59Z</cp:lastPrinted>
  <dcterms:created xsi:type="dcterms:W3CDTF">2003-04-30T07:11:30Z</dcterms:created>
  <dcterms:modified xsi:type="dcterms:W3CDTF">2004-07-02T07:58:47Z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