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tabRatio="601" activeTab="0"/>
  </bookViews>
  <sheets>
    <sheet name="Felhalm 9m 2elf" sheetId="1" r:id="rId1"/>
  </sheets>
  <definedNames>
    <definedName name="_xlnm.Print_Titles" localSheetId="0">'Felhalm 9m 2elf'!$1:$1</definedName>
    <definedName name="_xlnm.Print_Area" localSheetId="0">'Felhalm 9m 2elf'!$A$1:$I$184</definedName>
  </definedNames>
  <calcPr fullCalcOnLoad="1"/>
</workbook>
</file>

<file path=xl/sharedStrings.xml><?xml version="1.0" encoding="utf-8"?>
<sst xmlns="http://schemas.openxmlformats.org/spreadsheetml/2006/main" count="239" uniqueCount="222">
  <si>
    <t>Megnevezés</t>
  </si>
  <si>
    <t>Megjegyzés</t>
  </si>
  <si>
    <t>Közlekedés</t>
  </si>
  <si>
    <t>Taszári repülőtér polgári terminál építése I ütem</t>
  </si>
  <si>
    <t xml:space="preserve">Taszári repülőtér polgári terminál építése II. ütem </t>
  </si>
  <si>
    <t>Lórántffy Zs.u. és Rét u. közötti lépcső átépítés és rekonstrukció</t>
  </si>
  <si>
    <t>Földút és járdaépítési program 2003.</t>
  </si>
  <si>
    <t>Buszvárók telepítése 2003.</t>
  </si>
  <si>
    <t>Kanizsai u.- Malom tó között gyalogút építése</t>
  </si>
  <si>
    <t>Kossuth tér üzemeltetők által nem vállalt közmű-kiváltásai</t>
  </si>
  <si>
    <t>Kecelhegyi bérlakások kapcs. út terv. és eng.</t>
  </si>
  <si>
    <t>Földút és járdaépítési program 2004.</t>
  </si>
  <si>
    <r>
      <t>Ideiglenes parkoló építése Tele</t>
    </r>
    <r>
      <rPr>
        <sz val="9"/>
        <rFont val="Arial CE"/>
        <family val="2"/>
      </rPr>
      <t>ki u. 12-14.mögött</t>
    </r>
  </si>
  <si>
    <t>Finomságok Kft-nél buszforduló   kialakítása  önerő</t>
  </si>
  <si>
    <t>Közlekedés összesen</t>
  </si>
  <si>
    <t>Vízgazdálkodás</t>
  </si>
  <si>
    <t>Szennyvízcsat.építés, bony. 2003.</t>
  </si>
  <si>
    <t>Szennyvízcsatornázások műszaki ellenőrzése</t>
  </si>
  <si>
    <t>NA 600-as ivóvízvezeték bonyolítási díja</t>
  </si>
  <si>
    <t xml:space="preserve">Házi kisátemelők </t>
  </si>
  <si>
    <t>Koppány vezér u csapadékvíz elvez. terv</t>
  </si>
  <si>
    <t xml:space="preserve">Ivánfahegyalja vízvezeték építése </t>
  </si>
  <si>
    <t>Kanizsai u és egyéb csatornázatlan utcák szennyvízcsat.tervezése</t>
  </si>
  <si>
    <t>Ammóniamentesítés megvalósíthatósági tanulmány</t>
  </si>
  <si>
    <t>Ammónia-mentesítés eng.tervei</t>
  </si>
  <si>
    <t>Toponári víztoronynál védterület megvásárlása</t>
  </si>
  <si>
    <t>Cseri úton 3 db rácsos áteresz építése</t>
  </si>
  <si>
    <t>Szegfű u.59. csapadékvíz elvezetési terv és építés</t>
  </si>
  <si>
    <t xml:space="preserve">Cseri út É-i oldal csapadékvíz elvezetési terv </t>
  </si>
  <si>
    <t xml:space="preserve">Baross G. u.csapadékvíz elvezetési terv </t>
  </si>
  <si>
    <t>Vízgazdálkodás összesen</t>
  </si>
  <si>
    <t>Kisebb közvilágítási fejlesztések</t>
  </si>
  <si>
    <t>Városgazdálkodás</t>
  </si>
  <si>
    <t>Vásárcsarnok eng.terv és piac tömb szab.terv</t>
  </si>
  <si>
    <t>Nyugati temető utak és vízvételi hely építése</t>
  </si>
  <si>
    <t>Kaposfüredi temető parkoló építése</t>
  </si>
  <si>
    <t>Városi hulladéklerakó, komposztáló telep gépi berendezések</t>
  </si>
  <si>
    <t>Hősök temetője II. ütem</t>
  </si>
  <si>
    <t xml:space="preserve">Településszerkezeti terv </t>
  </si>
  <si>
    <t xml:space="preserve">Kaposkábel Kft üzletrész megvásárlása </t>
  </si>
  <si>
    <t>Füredi Holding  társaságnak Füredi sertéstelep felszámolása miatt fizetendő kártérítés</t>
  </si>
  <si>
    <t>Füredi II laktanya körny.véd.kármentesítése</t>
  </si>
  <si>
    <t>Keleti temető: parkoló bővítése</t>
  </si>
  <si>
    <t>Nyugati temető: parcella kialakításhoz infrastruktúra kiépítése</t>
  </si>
  <si>
    <t>Városi hulladéklerakó környezetvéd. előírt kötelezettségek teljesítése</t>
  </si>
  <si>
    <t>Németh István fasor és térsége zöldterület rekonstrukció</t>
  </si>
  <si>
    <t xml:space="preserve">Tűzoltóság részére vízszállító gépjármű beszerzés önerő </t>
  </si>
  <si>
    <t>Tűzoltóság részére tűzoltó fecskendő beszerzés önerő</t>
  </si>
  <si>
    <t>Töröcskei faluház díszkút kialakítása</t>
  </si>
  <si>
    <t>DRV Rt-től térítésmentesen átvett kerítés áthelyezése</t>
  </si>
  <si>
    <t>Vagyonvédelmi berendezések</t>
  </si>
  <si>
    <t>Kossuth téri szökőkút zenélő kúttá alakítása</t>
  </si>
  <si>
    <t>Városgazdálkodás összesen</t>
  </si>
  <si>
    <t xml:space="preserve"> Oktatás </t>
  </si>
  <si>
    <t>Kaposszentjakabi Óvoda bővítése</t>
  </si>
  <si>
    <t>450 fh.-es kollégium építése</t>
  </si>
  <si>
    <t>Szántó utcai óvoda bővítése</t>
  </si>
  <si>
    <t>Széchenyi SZKI tanétterem és tanszálló</t>
  </si>
  <si>
    <t>Kaposfüredi Ált.iskola tornaterem építése önerő</t>
  </si>
  <si>
    <t xml:space="preserve"> Oktatás összesen</t>
  </si>
  <si>
    <t>Egészségügy</t>
  </si>
  <si>
    <t>Terhesgondozó új helyen történő elhelyezésének tervezése</t>
  </si>
  <si>
    <t>Óvodai és Eü.kp.áthely. 48-as Ifjúság u 67. alá</t>
  </si>
  <si>
    <t>Búzavirág u. orvosi rendelő önálló hőfogadó kialakítás anyag</t>
  </si>
  <si>
    <t>Egészségügy összesen</t>
  </si>
  <si>
    <t xml:space="preserve"> Sport   </t>
  </si>
  <si>
    <t>Rákóczi pálya rekonstrukciója I-II. ütem</t>
  </si>
  <si>
    <t xml:space="preserve">Rákóczi Stadion rekonstrukció  III ütem </t>
  </si>
  <si>
    <t xml:space="preserve">Rákóczi pálya rekonstrukció,  első besz. </t>
  </si>
  <si>
    <t>Rákóczi pálya rek. megelőlegezett 2003.évi ÁFA visszafizetése</t>
  </si>
  <si>
    <t>Városi Fürdő rekonstrukció I.ütem terv és kivitelezés</t>
  </si>
  <si>
    <t>Jégcsarnok közműépítés</t>
  </si>
  <si>
    <t xml:space="preserve"> Sport összesen</t>
  </si>
  <si>
    <t xml:space="preserve"> Közigazgatás  </t>
  </si>
  <si>
    <t>Pm Hivatal informatikai fejlesztése 2003.áthúzódó</t>
  </si>
  <si>
    <t>Városháza Teleki u-i iskolaép.bőv.tervpályázat</t>
  </si>
  <si>
    <t>Polgármesteri Hivatal gépkocsi csere</t>
  </si>
  <si>
    <t>DÉDÁSZ ingatlan vásárlás</t>
  </si>
  <si>
    <t>Hatósági munkához szükséges lézeres távolságmérő beszerzése</t>
  </si>
  <si>
    <t>Hatósági munkához szükséges akusztikai mérőműszer beszerzése</t>
  </si>
  <si>
    <t xml:space="preserve"> Közigazgatás összesen  </t>
  </si>
  <si>
    <t xml:space="preserve"> Lakásgazdálkodás </t>
  </si>
  <si>
    <t>Nyugdíjasház építése</t>
  </si>
  <si>
    <t>Önk.bérlakásépítés I. Berzsenyi u. 69 db</t>
  </si>
  <si>
    <t>Nádasdi-Csillag u-i. bérlakásépítés 20 db</t>
  </si>
  <si>
    <t xml:space="preserve">Kecel hegyi 72db önk.bérlakás építés </t>
  </si>
  <si>
    <t xml:space="preserve"> Lakásgazdálkodás összesen </t>
  </si>
  <si>
    <t xml:space="preserve">Művelődés, kultúra </t>
  </si>
  <si>
    <t>Szentjakabi Bencés Apátság rekonstrukciója</t>
  </si>
  <si>
    <t>Bors István kisplasztikák kiöntése</t>
  </si>
  <si>
    <t>Művelődés, kultúra összesen</t>
  </si>
  <si>
    <t>Egyéb nem beruházási kiadások</t>
  </si>
  <si>
    <r>
      <t xml:space="preserve">Helyi támogatás: lakásép. vás. </t>
    </r>
    <r>
      <rPr>
        <sz val="9"/>
        <color indexed="12"/>
        <rFont val="Arial CE"/>
        <family val="2"/>
      </rPr>
      <t>2003.áthúzódó</t>
    </r>
    <r>
      <rPr>
        <sz val="9"/>
        <rFont val="Arial CE"/>
        <family val="2"/>
      </rPr>
      <t xml:space="preserve"> és 2004.</t>
    </r>
  </si>
  <si>
    <t>Lakásmobilitás</t>
  </si>
  <si>
    <t>Közműhozzájárulás</t>
  </si>
  <si>
    <t>Egyéb kisebb kiadások</t>
  </si>
  <si>
    <r>
      <t xml:space="preserve">Munkáltatói kölcsönalap </t>
    </r>
    <r>
      <rPr>
        <sz val="9"/>
        <color indexed="12"/>
        <rFont val="Arial CE"/>
        <family val="2"/>
      </rPr>
      <t>2003.áthúzódó</t>
    </r>
    <r>
      <rPr>
        <sz val="9"/>
        <color indexed="8"/>
        <rFont val="Arial CE"/>
        <family val="2"/>
      </rPr>
      <t xml:space="preserve"> és 2004.    </t>
    </r>
  </si>
  <si>
    <r>
      <t xml:space="preserve">Pályázatok előkészítése, tervezési feladatok </t>
    </r>
    <r>
      <rPr>
        <sz val="9"/>
        <color indexed="12"/>
        <rFont val="Arial CE"/>
        <family val="2"/>
      </rPr>
      <t>2003.áthúzódó</t>
    </r>
    <r>
      <rPr>
        <sz val="9"/>
        <rFont val="Arial CE"/>
        <family val="2"/>
      </rPr>
      <t xml:space="preserve"> és 2004.  </t>
    </r>
  </si>
  <si>
    <t>Engedélyezési és használatbavételi eng.eljárási díjak</t>
  </si>
  <si>
    <t>Kaposvár hosszútávú településfejlesztési koncepciójának kidolgozása</t>
  </si>
  <si>
    <t>Kaposvár szabályozási tervének elkészíttetése</t>
  </si>
  <si>
    <t>III. ipari park szabályozási terv</t>
  </si>
  <si>
    <t>III. ipari park művelési ágból kivonása</t>
  </si>
  <si>
    <t>Helyi védett épületek felújítása</t>
  </si>
  <si>
    <t>Izzó u. iparterület műv.ágból kivonása</t>
  </si>
  <si>
    <t>Kvár Kisgáti városrész II. ütem rendezési terv mód.</t>
  </si>
  <si>
    <t>Kaposfüred ÉNY-i lakóterület rendezési terv mód.</t>
  </si>
  <si>
    <t>Elkerülő út melletti 0474/6.hrsz.ingatlan megvásárlása</t>
  </si>
  <si>
    <t>Egyéb nem beruh.kiad. összesen</t>
  </si>
  <si>
    <t>Összesen:</t>
  </si>
  <si>
    <t xml:space="preserve"> KOMPENZÁCIÓS ÜGYLETEK</t>
  </si>
  <si>
    <t>Ady E.u.D-i tömb  közmű beruházás</t>
  </si>
  <si>
    <t>Ady E.u.D-i tömb  ingatlanvásárlás</t>
  </si>
  <si>
    <r>
      <t xml:space="preserve">Kisgát É-i oldal közműberuházás         </t>
    </r>
    <r>
      <rPr>
        <sz val="9"/>
        <rFont val="Arial CE"/>
        <family val="2"/>
      </rPr>
      <t xml:space="preserve"> ( BITT Kft. )</t>
    </r>
  </si>
  <si>
    <t>Kisgát É-i oldal lakóterület közműberuházás</t>
  </si>
  <si>
    <t xml:space="preserve"> Kompenzációs ügyek összesen:</t>
  </si>
  <si>
    <t>Felhalmozási kiadások összesen:</t>
  </si>
  <si>
    <t>Pótigény illetve átcsoportosítás</t>
  </si>
  <si>
    <t xml:space="preserve">   Módosított új előirányzat</t>
  </si>
  <si>
    <t>Eltérés                          (  +  -  )</t>
  </si>
  <si>
    <t>Módosított új előirányzat</t>
  </si>
  <si>
    <t>Pótigény ill. átcsoportosítás</t>
  </si>
  <si>
    <t>Szennyvízcsat. Kvár és térsége II.üt.céltámogatási pályázat előkészítése</t>
  </si>
  <si>
    <t>Szennyvízcsat.Töröcske városrész céltám.pályázathoz önerő</t>
  </si>
  <si>
    <t>Orvosi rendelők kialakítása terv  Pécsi u. 97/b    Húskombinát</t>
  </si>
  <si>
    <t>Címzett támogatás pályázatokhoz tanulmányterv korszerűsítés</t>
  </si>
  <si>
    <t>Átcsop.:pályázatok előkészítése, terv.feladatok ei-ból</t>
  </si>
  <si>
    <t>Fenyves köz vízellátási terv és vízjogi létesítési engedély</t>
  </si>
  <si>
    <r>
      <t xml:space="preserve">Vásárcsarnok bővítéshez terület biztosítása </t>
    </r>
    <r>
      <rPr>
        <sz val="9"/>
        <rFont val="Arial CE"/>
        <family val="2"/>
      </rPr>
      <t xml:space="preserve">  I.ütem Baross G. u. 11.</t>
    </r>
  </si>
  <si>
    <t>Tourinform tábla a Kossuth téren</t>
  </si>
  <si>
    <t>Teleki -Városház -Múzeum utcák csatlakozása térburkolat és térvilágítás</t>
  </si>
  <si>
    <t>"Közintézmények akadálymentesítése" PHARE pályázathoz tervek készítése</t>
  </si>
  <si>
    <t>Füredi II. laktanya út és teljes körű közmű hálózat ép.eng.tervdok.</t>
  </si>
  <si>
    <t>Atlétikai pálya garanciális visszatartás</t>
  </si>
  <si>
    <t>30 db önkormányzati bérlakás építése  Fő u. 84.   tervezés</t>
  </si>
  <si>
    <r>
      <t xml:space="preserve">"Gugyuló Jézus" </t>
    </r>
    <r>
      <rPr>
        <sz val="9"/>
        <color indexed="12"/>
        <rFont val="Arial CE"/>
        <family val="2"/>
      </rPr>
      <t xml:space="preserve">szobor restaurálás és másolat készítés </t>
    </r>
  </si>
  <si>
    <t xml:space="preserve">Info.társ. igényorientált inf.eszközei és rendszerei </t>
  </si>
  <si>
    <t>Pályázati anyagok előkészítése, másolása</t>
  </si>
  <si>
    <t>"Városkapu" emléktábla</t>
  </si>
  <si>
    <t>"Esterházy Pál herceg " emléktábla</t>
  </si>
  <si>
    <t>Pótigény</t>
  </si>
  <si>
    <t>Közlekedésfejlesztési koncepció készíttetése</t>
  </si>
  <si>
    <t>Vásártéri út - Vár u. tömb szabályozási terve</t>
  </si>
  <si>
    <t>Pótigény összesen</t>
  </si>
  <si>
    <t>Töröcskei faluház térkő burkolat</t>
  </si>
  <si>
    <t>Felhalmozási kiadások mindösszesen:</t>
  </si>
  <si>
    <t>1 db gépkocsi beszerzése Közter. Felügyelet részére</t>
  </si>
  <si>
    <t>2 db robogó beszerzése Közter. Felügyelet részére</t>
  </si>
  <si>
    <t>2004.évi               módosított előirányzat</t>
  </si>
  <si>
    <t xml:space="preserve">ROP pályázatokhoz intézmény fejl.terv </t>
  </si>
  <si>
    <t>Kisgát III. ütem szab.terv és régészeti hatástanulmány</t>
  </si>
  <si>
    <t xml:space="preserve">Bevétel terhére, </t>
  </si>
  <si>
    <t>Ezredév u. vízvezeték rekonstrukció terv</t>
  </si>
  <si>
    <t>Átcsop.: vízközmű koncessziós felújítás tart.-keretből</t>
  </si>
  <si>
    <t>Ezredév u. útkorszerűsítési terv</t>
  </si>
  <si>
    <t>Átcsoprtosítás: Városgondnokság</t>
  </si>
  <si>
    <t>"Hátsó udvarok program " tanulmányterv</t>
  </si>
  <si>
    <t>Áfonya u közvilágítás</t>
  </si>
  <si>
    <t>Közvilágítási fejlesztések</t>
  </si>
  <si>
    <t>Közvilágítási fejlesztések összesen</t>
  </si>
  <si>
    <t>Zöldfodorka u közvilágítás</t>
  </si>
  <si>
    <t>19/2004.(V.26.) VKMB hat.</t>
  </si>
  <si>
    <t>Szennyvízcsat. Sz.jakab és egyéb utcák céltám.</t>
  </si>
  <si>
    <t xml:space="preserve">Bruttó összeg, ebből tám 40% </t>
  </si>
  <si>
    <t>Kaposvárért Közalapítvány valósítja meg</t>
  </si>
  <si>
    <t>23/2004.(V.26.) VKMB hat./1.lakossági befiz:407eft</t>
  </si>
  <si>
    <t>23/2004.(V.26.) VKMB hat./2.lakossági befiz:366eft</t>
  </si>
  <si>
    <t xml:space="preserve">Hiány terhére  158/2004.(VI.3.) önk.hat. </t>
  </si>
  <si>
    <t>A pályázatot átütemezték</t>
  </si>
  <si>
    <t>Átcsop:Lórántffy u.lépcső átép.ei-ból</t>
  </si>
  <si>
    <t>Bűnmegelőzési program eszközei (szgk, tel. sz.gép)</t>
  </si>
  <si>
    <t>Szemetes konténer vásárlása (Cigány Kisebbségi Önkorm.pály.)</t>
  </si>
  <si>
    <t>Bevétel terhére</t>
  </si>
  <si>
    <t xml:space="preserve">Kinizsi SZKI áthely.volt Baross Koll. épületébe </t>
  </si>
  <si>
    <t>2004: XLII.tv. 1.sz.mell. 37.sor                                                          Bruttó összeg, ebből tám 92,7252 %, 82.500eft</t>
  </si>
  <si>
    <t>"Biztonságos Magyarországért" projektor beszerzése</t>
  </si>
  <si>
    <t>23/2004.(V.26.) VKMB hat./4.</t>
  </si>
  <si>
    <t>23/2004.(V.26.) VKMB hat./5.</t>
  </si>
  <si>
    <t>Körte u. ívóvízvezeték építése (Építőközösség bonyolításában)</t>
  </si>
  <si>
    <t>Ivánfahegyalja u. ívóvízvezeték építése (Építőközösség bonyolításában)</t>
  </si>
  <si>
    <t>Terület és szolgalmi jog vásárlás Rákóczi Stadion parkolóhoz</t>
  </si>
  <si>
    <t>Toponár-Kaposvár összekötő út PEA pály.önerő és ter.vásárlás</t>
  </si>
  <si>
    <t>DRV Rt-től átvett kerítés áthelyezése</t>
  </si>
  <si>
    <t>Festetich Karolina Óvoda   Óvoda Múzeum kialakítása</t>
  </si>
  <si>
    <t>Hulladékgyűjtő szigetek kialakításához pályázati önerő</t>
  </si>
  <si>
    <t xml:space="preserve">"eMagyarország pontok" kialakítása </t>
  </si>
  <si>
    <t>Bevétel terhére, IHM támogatás (2 db sz.gép a Tourinform irodába)</t>
  </si>
  <si>
    <r>
      <t>Átcsoportosítás:</t>
    </r>
    <r>
      <rPr>
        <sz val="9"/>
        <rFont val="Arial CE"/>
        <family val="2"/>
      </rPr>
      <t xml:space="preserve"> 1.725eft útfelújítás, 1.676eft int.felújítás VIS major kieg, 3.780eft int.felújítás olajtartályok,</t>
    </r>
    <r>
      <rPr>
        <i/>
        <sz val="9"/>
        <rFont val="Arial CE"/>
        <family val="2"/>
      </rPr>
      <t xml:space="preserve"> 1.009eft felhalm. Rákóczi Stadion első besz,496eft Töröcskei díszkút felhalm.kiad.</t>
    </r>
  </si>
  <si>
    <t xml:space="preserve">   -Semmelweis u útépítés</t>
  </si>
  <si>
    <t xml:space="preserve">   -Bodrog köz útépítés</t>
  </si>
  <si>
    <t xml:space="preserve">   -Zichy M. u járdaépítés</t>
  </si>
  <si>
    <t xml:space="preserve">   -Kőrösi Csoma S.u keleti oldal járdaépítés</t>
  </si>
  <si>
    <t>Buszvárók telepítése  9 db        2004.</t>
  </si>
  <si>
    <t>Piac-vásárcsarnok területés 454/A hrsz "üzletház"  105/840-ed tul. hányad igatlanvásárlás</t>
  </si>
  <si>
    <t xml:space="preserve">Átcsoportosítás </t>
  </si>
  <si>
    <t>Töröcske - Fenyves köz vízellátása kivitelezés</t>
  </si>
  <si>
    <t>Bevétel terhére            3 db</t>
  </si>
  <si>
    <t>115/2004.(IV.22.) önk.hat.</t>
  </si>
  <si>
    <t>Többlet kiadást az ÁFA megtérülés kompenzálja</t>
  </si>
  <si>
    <t>Legkorábban 2005.évben valósul meg.</t>
  </si>
  <si>
    <t>Átcsop.:pályázatok előkészítése, terv.feladatok ei-ból            II.Rákóczi Isk. Szjakabi Óvoda,  Béke u.Óvoda</t>
  </si>
  <si>
    <t>Berzsenyi Általános Iskola tanári mosdó kialakítása</t>
  </si>
  <si>
    <t>ÁNTSZ előírás</t>
  </si>
  <si>
    <t>Kaposmenti hulladékgazd.prg.pályázathoz megvalósít.tanulm.</t>
  </si>
  <si>
    <t>Pécsi u orvosi rendelő áthelyezéséhez ingatlan vásárlás</t>
  </si>
  <si>
    <t>Vár u. ingatlanok megvásárlása</t>
  </si>
  <si>
    <t xml:space="preserve">Toponári városrészben közvilágítási feladatok </t>
  </si>
  <si>
    <t>Toponári futballpálya felújítása</t>
  </si>
  <si>
    <t>Gyógyszertár mögött 2 db rendelő kialakítása</t>
  </si>
  <si>
    <t>Forrása átvett pénzeszköz</t>
  </si>
  <si>
    <t>Céltartalékban szereplő 3.000 eft kiegészítésére</t>
  </si>
  <si>
    <t>Céltartalékban szereplő 1.000 eft kiegészítésére</t>
  </si>
  <si>
    <t>x</t>
  </si>
  <si>
    <t>Átcsoportosítás Városgondnoksághoz</t>
  </si>
  <si>
    <t>Visszavezetés VKMB alapba</t>
  </si>
  <si>
    <t>A szerződéses összeg 33.750eft-ból 30.375eft kötelezettségvállalás</t>
  </si>
  <si>
    <t>A jóváhagyott 500eft ei. kiegészítése</t>
  </si>
  <si>
    <t>Céltartalékból</t>
  </si>
  <si>
    <t>Átcsoportosítás(-):ROP pályázatok tervdok.és kieg.Pécsi u  Isk. 2.875+500eft+134eft; eng.terv.buszvárók:50eft; Ezredév u. útterv:230eft; "Hátsó udvarok program" tan.terv:500eft;              (+) 6.000eft Vikár B.u útfelújításból</t>
  </si>
  <si>
    <t>Rákóczi Stadion pályakarbantartó gép</t>
  </si>
  <si>
    <t>Rákóczi Stadion pótmunkák</t>
  </si>
  <si>
    <t>Többletbevétel terhére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</si>
</sst>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</numFmts>
  <fonts count="22">
    <font>
      <sz val="10"/>
      <name val="Arial CE"/>
      <family val="0"/>
    </font>
    <font>
      <sz val="10"/>
      <name val="Times New Roman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4"/>
      <name val="Arial CE"/>
      <family val="2"/>
    </font>
    <font>
      <sz val="10"/>
      <color indexed="8"/>
      <name val="Arial CE"/>
      <family val="2"/>
    </font>
    <font>
      <sz val="9"/>
      <color indexed="12"/>
      <name val="Arial CE"/>
      <family val="2"/>
    </font>
    <font>
      <sz val="11"/>
      <color indexed="8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3" fontId="11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 wrapText="1"/>
    </xf>
    <xf numFmtId="3" fontId="11" fillId="0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2" xfId="0" applyFont="1" applyFill="1" applyBorder="1" applyAlignment="1">
      <alignment wrapText="1"/>
    </xf>
    <xf numFmtId="3" fontId="15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3" fontId="7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 wrapText="1"/>
    </xf>
    <xf numFmtId="0" fontId="15" fillId="0" borderId="2" xfId="0" applyFont="1" applyFill="1" applyBorder="1" applyAlignment="1">
      <alignment/>
    </xf>
    <xf numFmtId="164" fontId="6" fillId="0" borderId="2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3" fontId="10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2" borderId="1" xfId="0" applyFont="1" applyFill="1" applyBorder="1" applyAlignment="1">
      <alignment wrapText="1"/>
    </xf>
    <xf numFmtId="3" fontId="12" fillId="2" borderId="3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15" fillId="0" borderId="2" xfId="0" applyFont="1" applyFill="1" applyBorder="1" applyAlignment="1">
      <alignment/>
    </xf>
    <xf numFmtId="164" fontId="8" fillId="0" borderId="2" xfId="0" applyNumberFormat="1" applyFont="1" applyFill="1" applyBorder="1" applyAlignment="1">
      <alignment horizontal="left" wrapText="1"/>
    </xf>
    <xf numFmtId="0" fontId="15" fillId="0" borderId="3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7" fillId="0" borderId="2" xfId="0" applyFont="1" applyFill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70" fontId="15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left" wrapText="1"/>
    </xf>
    <xf numFmtId="170" fontId="3" fillId="0" borderId="1" xfId="0" applyNumberFormat="1" applyFont="1" applyFill="1" applyBorder="1" applyAlignment="1">
      <alignment horizontal="right"/>
    </xf>
    <xf numFmtId="170" fontId="3" fillId="2" borderId="1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 wrapText="1"/>
    </xf>
    <xf numFmtId="3" fontId="19" fillId="0" borderId="2" xfId="0" applyNumberFormat="1" applyFont="1" applyFill="1" applyBorder="1" applyAlignment="1">
      <alignment horizontal="left" wrapText="1"/>
    </xf>
    <xf numFmtId="3" fontId="18" fillId="0" borderId="1" xfId="0" applyNumberFormat="1" applyFont="1" applyFill="1" applyBorder="1" applyAlignment="1">
      <alignment horizontal="left" wrapText="1"/>
    </xf>
    <xf numFmtId="3" fontId="18" fillId="0" borderId="2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3" fontId="19" fillId="0" borderId="2" xfId="0" applyNumberFormat="1" applyFont="1" applyFill="1" applyBorder="1" applyAlignment="1">
      <alignment horizontal="left"/>
    </xf>
    <xf numFmtId="3" fontId="18" fillId="2" borderId="1" xfId="0" applyNumberFormat="1" applyFont="1" applyFill="1" applyBorder="1" applyAlignment="1">
      <alignment horizontal="left" wrapText="1"/>
    </xf>
    <xf numFmtId="3" fontId="18" fillId="2" borderId="3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 horizontal="left"/>
    </xf>
    <xf numFmtId="0" fontId="0" fillId="0" borderId="2" xfId="0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18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70" fontId="15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left" wrapText="1"/>
    </xf>
    <xf numFmtId="3" fontId="15" fillId="0" borderId="2" xfId="0" applyNumberFormat="1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left" wrapText="1"/>
    </xf>
    <xf numFmtId="164" fontId="6" fillId="0" borderId="3" xfId="0" applyNumberFormat="1" applyFont="1" applyFill="1" applyBorder="1" applyAlignment="1">
      <alignment horizontal="left" wrapText="1"/>
    </xf>
    <xf numFmtId="3" fontId="13" fillId="0" borderId="4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wrapText="1"/>
    </xf>
    <xf numFmtId="3" fontId="12" fillId="0" borderId="4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 horizontal="right"/>
    </xf>
    <xf numFmtId="170" fontId="3" fillId="4" borderId="1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left" wrapText="1"/>
    </xf>
    <xf numFmtId="3" fontId="0" fillId="0" borderId="2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 wrapText="1"/>
    </xf>
    <xf numFmtId="3" fontId="9" fillId="0" borderId="3" xfId="0" applyNumberFormat="1" applyFont="1" applyFill="1" applyBorder="1" applyAlignment="1">
      <alignment horizontal="left"/>
    </xf>
    <xf numFmtId="170" fontId="7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3" fontId="4" fillId="0" borderId="4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</cellXfs>
  <cellStyles count="10">
    <cellStyle name="Normal" xfId="0"/>
    <cellStyle name="Comma" xfId="15"/>
    <cellStyle name="Comma [0]" xfId="16"/>
    <cellStyle name="Normál_koncepció 2003" xfId="17"/>
    <cellStyle name="Normál_koncepció2002" xfId="18"/>
    <cellStyle name="Normál_koncepció2002_2003 tám_pály" xfId="19"/>
    <cellStyle name="Normál_Pályázatok 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8"/>
  <sheetViews>
    <sheetView tabSelected="1" zoomScale="75" zoomScaleNormal="75" workbookViewId="0" topLeftCell="A1">
      <pane xSplit="1" ySplit="1" topLeftCell="F9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7" sqref="H187"/>
    </sheetView>
  </sheetViews>
  <sheetFormatPr defaultColWidth="9.00390625" defaultRowHeight="12.75" outlineLevelRow="1" outlineLevelCol="1"/>
  <cols>
    <col min="1" max="1" width="59.875" style="8" customWidth="1"/>
    <col min="2" max="2" width="18.875" style="51" customWidth="1"/>
    <col min="3" max="5" width="12.75390625" style="51" hidden="1" customWidth="1" outlineLevel="1"/>
    <col min="6" max="6" width="18.75390625" style="51" customWidth="1" collapsed="1"/>
    <col min="7" max="7" width="17.125" style="51" customWidth="1"/>
    <col min="8" max="8" width="12.75390625" style="51" customWidth="1"/>
    <col min="9" max="9" width="45.00390625" style="72" customWidth="1"/>
    <col min="10" max="61" width="9.125" style="13" customWidth="1"/>
    <col min="62" max="16384" width="9.125" style="14" customWidth="1"/>
  </cols>
  <sheetData>
    <row r="1" spans="1:9" s="2" customFormat="1" ht="48" customHeight="1">
      <c r="A1" s="1" t="s">
        <v>0</v>
      </c>
      <c r="B1" s="58" t="s">
        <v>148</v>
      </c>
      <c r="C1" s="80" t="s">
        <v>117</v>
      </c>
      <c r="D1" s="57" t="s">
        <v>118</v>
      </c>
      <c r="E1" s="57" t="s">
        <v>119</v>
      </c>
      <c r="F1" s="58" t="s">
        <v>121</v>
      </c>
      <c r="G1" s="58" t="s">
        <v>120</v>
      </c>
      <c r="H1" s="58" t="s">
        <v>119</v>
      </c>
      <c r="I1" s="58" t="s">
        <v>1</v>
      </c>
    </row>
    <row r="2" spans="1:61" s="5" customFormat="1" ht="22.5" customHeight="1">
      <c r="A2" s="3" t="s">
        <v>2</v>
      </c>
      <c r="B2" s="105"/>
      <c r="C2" s="105"/>
      <c r="D2" s="105"/>
      <c r="E2" s="105"/>
      <c r="F2" s="105"/>
      <c r="G2" s="105"/>
      <c r="H2" s="105"/>
      <c r="I2" s="10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s="9" customFormat="1" ht="27.75" customHeight="1">
      <c r="A3" s="6" t="s">
        <v>3</v>
      </c>
      <c r="B3" s="7">
        <f>14020-2575</f>
        <v>11445</v>
      </c>
      <c r="C3" s="7"/>
      <c r="D3" s="7">
        <f aca="true" t="shared" si="0" ref="D3:D19">+B3+C3</f>
        <v>11445</v>
      </c>
      <c r="E3" s="7">
        <f aca="true" t="shared" si="1" ref="E3:E19">+D3-B3</f>
        <v>0</v>
      </c>
      <c r="F3" s="7">
        <f aca="true" t="shared" si="2" ref="F3:F11">+C3</f>
        <v>0</v>
      </c>
      <c r="G3" s="7">
        <f aca="true" t="shared" si="3" ref="G3:G11">+D3</f>
        <v>11445</v>
      </c>
      <c r="H3" s="7">
        <f aca="true" t="shared" si="4" ref="H3:H11">+E3</f>
        <v>0</v>
      </c>
      <c r="I3" s="6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s="9" customFormat="1" ht="24.75" customHeight="1">
      <c r="A4" s="6" t="s">
        <v>4</v>
      </c>
      <c r="B4" s="7">
        <v>110592</v>
      </c>
      <c r="C4" s="7"/>
      <c r="D4" s="7">
        <f t="shared" si="0"/>
        <v>110592</v>
      </c>
      <c r="E4" s="7">
        <f t="shared" si="1"/>
        <v>0</v>
      </c>
      <c r="F4" s="7">
        <f t="shared" si="2"/>
        <v>0</v>
      </c>
      <c r="G4" s="7">
        <f t="shared" si="3"/>
        <v>110592</v>
      </c>
      <c r="H4" s="7">
        <f t="shared" si="4"/>
        <v>0</v>
      </c>
      <c r="I4" s="6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s="9" customFormat="1" ht="52.5" customHeight="1">
      <c r="A5" s="6" t="s">
        <v>5</v>
      </c>
      <c r="B5" s="10">
        <f>6000+3100</f>
        <v>9100</v>
      </c>
      <c r="C5" s="10">
        <v>-9100</v>
      </c>
      <c r="D5" s="10">
        <f t="shared" si="0"/>
        <v>0</v>
      </c>
      <c r="E5" s="10">
        <f t="shared" si="1"/>
        <v>-9100</v>
      </c>
      <c r="F5" s="10">
        <f t="shared" si="2"/>
        <v>-9100</v>
      </c>
      <c r="G5" s="10">
        <f t="shared" si="3"/>
        <v>0</v>
      </c>
      <c r="H5" s="59">
        <f t="shared" si="4"/>
        <v>-9100</v>
      </c>
      <c r="I5" s="60" t="s">
        <v>187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s="9" customFormat="1" ht="21.75" customHeight="1">
      <c r="A6" s="11" t="s">
        <v>6</v>
      </c>
      <c r="B6" s="10">
        <v>1028</v>
      </c>
      <c r="C6" s="10"/>
      <c r="D6" s="10">
        <f t="shared" si="0"/>
        <v>1028</v>
      </c>
      <c r="E6" s="10">
        <f t="shared" si="1"/>
        <v>0</v>
      </c>
      <c r="F6" s="10">
        <f t="shared" si="2"/>
        <v>0</v>
      </c>
      <c r="G6" s="10">
        <f t="shared" si="3"/>
        <v>1028</v>
      </c>
      <c r="H6" s="10">
        <f t="shared" si="4"/>
        <v>0</v>
      </c>
      <c r="I6" s="64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s="9" customFormat="1" ht="21" customHeight="1">
      <c r="A7" s="11" t="s">
        <v>7</v>
      </c>
      <c r="B7" s="10">
        <v>989</v>
      </c>
      <c r="C7" s="10"/>
      <c r="D7" s="10">
        <f t="shared" si="0"/>
        <v>989</v>
      </c>
      <c r="E7" s="10">
        <f t="shared" si="1"/>
        <v>0</v>
      </c>
      <c r="F7" s="10">
        <f t="shared" si="2"/>
        <v>0</v>
      </c>
      <c r="G7" s="10">
        <f t="shared" si="3"/>
        <v>989</v>
      </c>
      <c r="H7" s="10">
        <f t="shared" si="4"/>
        <v>0</v>
      </c>
      <c r="I7" s="64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s="9" customFormat="1" ht="24.75" customHeight="1">
      <c r="A8" s="11" t="s">
        <v>8</v>
      </c>
      <c r="B8" s="10">
        <v>184</v>
      </c>
      <c r="C8" s="10"/>
      <c r="D8" s="10">
        <f t="shared" si="0"/>
        <v>184</v>
      </c>
      <c r="E8" s="10">
        <f t="shared" si="1"/>
        <v>0</v>
      </c>
      <c r="F8" s="10">
        <f t="shared" si="2"/>
        <v>0</v>
      </c>
      <c r="G8" s="10">
        <f t="shared" si="3"/>
        <v>184</v>
      </c>
      <c r="H8" s="10">
        <f t="shared" si="4"/>
        <v>0</v>
      </c>
      <c r="I8" s="64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s="9" customFormat="1" ht="24.75" customHeight="1">
      <c r="A9" s="11" t="s">
        <v>9</v>
      </c>
      <c r="B9" s="10">
        <f>3307</f>
        <v>3307</v>
      </c>
      <c r="C9" s="10">
        <v>-862</v>
      </c>
      <c r="D9" s="10">
        <f t="shared" si="0"/>
        <v>2445</v>
      </c>
      <c r="E9" s="10">
        <f t="shared" si="1"/>
        <v>-862</v>
      </c>
      <c r="F9" s="10">
        <f t="shared" si="2"/>
        <v>-862</v>
      </c>
      <c r="G9" s="10">
        <f t="shared" si="3"/>
        <v>2445</v>
      </c>
      <c r="H9" s="10">
        <f t="shared" si="4"/>
        <v>-862</v>
      </c>
      <c r="I9" s="64" t="s">
        <v>213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s="9" customFormat="1" ht="24.75" customHeight="1">
      <c r="A10" s="11" t="s">
        <v>10</v>
      </c>
      <c r="B10" s="10">
        <v>187</v>
      </c>
      <c r="C10" s="10"/>
      <c r="D10" s="10">
        <f t="shared" si="0"/>
        <v>187</v>
      </c>
      <c r="E10" s="10">
        <f t="shared" si="1"/>
        <v>0</v>
      </c>
      <c r="F10" s="10">
        <f t="shared" si="2"/>
        <v>0</v>
      </c>
      <c r="G10" s="10">
        <f t="shared" si="3"/>
        <v>187</v>
      </c>
      <c r="H10" s="10">
        <f t="shared" si="4"/>
        <v>0</v>
      </c>
      <c r="I10" s="6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9" ht="21" customHeight="1">
      <c r="A11" s="18" t="s">
        <v>11</v>
      </c>
      <c r="B11" s="12">
        <f>15000+4850</f>
        <v>19850</v>
      </c>
      <c r="C11" s="12">
        <f>SUM(C12:C15)*-1</f>
        <v>-19133</v>
      </c>
      <c r="D11" s="12">
        <f t="shared" si="0"/>
        <v>717</v>
      </c>
      <c r="E11" s="12">
        <f t="shared" si="1"/>
        <v>-19133</v>
      </c>
      <c r="F11" s="12">
        <f t="shared" si="2"/>
        <v>-19133</v>
      </c>
      <c r="G11" s="12">
        <f t="shared" si="3"/>
        <v>717</v>
      </c>
      <c r="H11" s="59">
        <f t="shared" si="4"/>
        <v>-19133</v>
      </c>
      <c r="I11" s="63"/>
    </row>
    <row r="12" spans="1:9" ht="21" customHeight="1">
      <c r="A12" s="9" t="s">
        <v>188</v>
      </c>
      <c r="B12" s="12" t="s">
        <v>212</v>
      </c>
      <c r="C12" s="12">
        <f>2408+38</f>
        <v>2446</v>
      </c>
      <c r="D12" s="12" t="e">
        <f>+B12+C12</f>
        <v>#VALUE!</v>
      </c>
      <c r="E12" s="12" t="e">
        <f>+D12-B12</f>
        <v>#VALUE!</v>
      </c>
      <c r="F12" s="12">
        <f aca="true" t="shared" si="5" ref="F12:F17">+C12</f>
        <v>2446</v>
      </c>
      <c r="G12" s="29">
        <v>2446</v>
      </c>
      <c r="H12" s="103">
        <v>2446</v>
      </c>
      <c r="I12" s="63"/>
    </row>
    <row r="13" spans="1:9" ht="21" customHeight="1">
      <c r="A13" s="9" t="s">
        <v>189</v>
      </c>
      <c r="B13" s="12" t="s">
        <v>212</v>
      </c>
      <c r="C13" s="12">
        <v>2501</v>
      </c>
      <c r="D13" s="12" t="e">
        <f>+B13+C13</f>
        <v>#VALUE!</v>
      </c>
      <c r="E13" s="12" t="e">
        <f>+D13-B13</f>
        <v>#VALUE!</v>
      </c>
      <c r="F13" s="12">
        <f t="shared" si="5"/>
        <v>2501</v>
      </c>
      <c r="G13" s="29">
        <v>2501</v>
      </c>
      <c r="H13" s="103">
        <v>2501</v>
      </c>
      <c r="I13" s="63"/>
    </row>
    <row r="14" spans="1:9" ht="21" customHeight="1">
      <c r="A14" s="100" t="s">
        <v>190</v>
      </c>
      <c r="B14" s="12" t="s">
        <v>212</v>
      </c>
      <c r="C14" s="12">
        <v>1579</v>
      </c>
      <c r="D14" s="12" t="e">
        <f>+B14+C14</f>
        <v>#VALUE!</v>
      </c>
      <c r="E14" s="12" t="e">
        <f>+D14-B14</f>
        <v>#VALUE!</v>
      </c>
      <c r="F14" s="12">
        <f t="shared" si="5"/>
        <v>1579</v>
      </c>
      <c r="G14" s="29">
        <v>1579</v>
      </c>
      <c r="H14" s="103">
        <v>1579</v>
      </c>
      <c r="I14" s="63"/>
    </row>
    <row r="15" spans="1:9" ht="21" customHeight="1">
      <c r="A15" s="100" t="s">
        <v>191</v>
      </c>
      <c r="B15" s="12" t="s">
        <v>212</v>
      </c>
      <c r="C15" s="12">
        <v>12607</v>
      </c>
      <c r="D15" s="12" t="e">
        <f>+B15+C15</f>
        <v>#VALUE!</v>
      </c>
      <c r="E15" s="12" t="e">
        <f>+D15-B15</f>
        <v>#VALUE!</v>
      </c>
      <c r="F15" s="12">
        <f t="shared" si="5"/>
        <v>12607</v>
      </c>
      <c r="G15" s="29">
        <v>12607</v>
      </c>
      <c r="H15" s="103">
        <v>12607</v>
      </c>
      <c r="I15" s="63"/>
    </row>
    <row r="16" spans="1:9" ht="21" customHeight="1">
      <c r="A16" s="9" t="s">
        <v>192</v>
      </c>
      <c r="B16" s="12">
        <f>3300+940</f>
        <v>4240</v>
      </c>
      <c r="C16" s="12">
        <v>50</v>
      </c>
      <c r="D16" s="12">
        <f t="shared" si="0"/>
        <v>4290</v>
      </c>
      <c r="E16" s="12">
        <f t="shared" si="1"/>
        <v>50</v>
      </c>
      <c r="F16" s="12">
        <f t="shared" si="5"/>
        <v>50</v>
      </c>
      <c r="G16" s="12">
        <f aca="true" t="shared" si="6" ref="G16:H20">+D16</f>
        <v>4290</v>
      </c>
      <c r="H16" s="59">
        <f t="shared" si="6"/>
        <v>50</v>
      </c>
      <c r="I16" s="94"/>
    </row>
    <row r="17" spans="1:9" ht="24" customHeight="1">
      <c r="A17" s="9" t="s">
        <v>12</v>
      </c>
      <c r="B17" s="12">
        <v>800</v>
      </c>
      <c r="C17" s="12">
        <v>-800</v>
      </c>
      <c r="D17" s="12">
        <f t="shared" si="0"/>
        <v>0</v>
      </c>
      <c r="E17" s="12">
        <f t="shared" si="1"/>
        <v>-800</v>
      </c>
      <c r="F17" s="12">
        <f t="shared" si="5"/>
        <v>-800</v>
      </c>
      <c r="G17" s="12">
        <f t="shared" si="6"/>
        <v>0</v>
      </c>
      <c r="H17" s="12">
        <f t="shared" si="6"/>
        <v>-800</v>
      </c>
      <c r="I17" s="63"/>
    </row>
    <row r="18" spans="1:9" ht="24" customHeight="1">
      <c r="A18" s="9" t="s">
        <v>13</v>
      </c>
      <c r="B18" s="12">
        <v>2700</v>
      </c>
      <c r="C18" s="12"/>
      <c r="D18" s="12">
        <f t="shared" si="0"/>
        <v>2700</v>
      </c>
      <c r="E18" s="12">
        <f t="shared" si="1"/>
        <v>0</v>
      </c>
      <c r="F18" s="12">
        <f>+C18</f>
        <v>0</v>
      </c>
      <c r="G18" s="12">
        <f t="shared" si="6"/>
        <v>2700</v>
      </c>
      <c r="H18" s="12">
        <f t="shared" si="6"/>
        <v>0</v>
      </c>
      <c r="I18" s="63"/>
    </row>
    <row r="19" spans="1:9" ht="27" customHeight="1">
      <c r="A19" s="9" t="s">
        <v>130</v>
      </c>
      <c r="B19" s="12">
        <v>5000</v>
      </c>
      <c r="C19" s="12"/>
      <c r="D19" s="12">
        <f t="shared" si="0"/>
        <v>5000</v>
      </c>
      <c r="E19" s="12">
        <f t="shared" si="1"/>
        <v>0</v>
      </c>
      <c r="F19" s="12">
        <f>+C19</f>
        <v>0</v>
      </c>
      <c r="G19" s="12">
        <f t="shared" si="6"/>
        <v>5000</v>
      </c>
      <c r="H19" s="12">
        <f t="shared" si="6"/>
        <v>0</v>
      </c>
      <c r="I19" s="63"/>
    </row>
    <row r="20" spans="1:9" ht="24" customHeight="1">
      <c r="A20" s="90" t="s">
        <v>141</v>
      </c>
      <c r="B20" s="22">
        <v>14750</v>
      </c>
      <c r="C20" s="12"/>
      <c r="D20" s="12">
        <f>+B20+C20</f>
        <v>14750</v>
      </c>
      <c r="E20" s="12">
        <f>+D20-B20</f>
        <v>0</v>
      </c>
      <c r="F20" s="12">
        <f>+C20</f>
        <v>0</v>
      </c>
      <c r="G20" s="12">
        <v>14750</v>
      </c>
      <c r="H20" s="12">
        <f t="shared" si="6"/>
        <v>0</v>
      </c>
      <c r="I20" s="63"/>
    </row>
    <row r="21" spans="1:9" ht="24" customHeight="1">
      <c r="A21" s="90" t="s">
        <v>154</v>
      </c>
      <c r="B21" s="22">
        <v>0</v>
      </c>
      <c r="C21" s="12">
        <v>230</v>
      </c>
      <c r="D21" s="12">
        <f>+B21+C21</f>
        <v>230</v>
      </c>
      <c r="E21" s="12">
        <f>+D21-B21</f>
        <v>230</v>
      </c>
      <c r="F21" s="12">
        <f>+C21</f>
        <v>230</v>
      </c>
      <c r="G21" s="12">
        <v>14750</v>
      </c>
      <c r="H21" s="59">
        <f>+E21</f>
        <v>230</v>
      </c>
      <c r="I21" s="53" t="s">
        <v>126</v>
      </c>
    </row>
    <row r="22" spans="1:9" ht="17.25" customHeight="1">
      <c r="A22" s="90" t="s">
        <v>181</v>
      </c>
      <c r="B22" s="22">
        <v>0</v>
      </c>
      <c r="C22" s="12">
        <v>2500</v>
      </c>
      <c r="D22" s="12">
        <f>+B22+C22</f>
        <v>2500</v>
      </c>
      <c r="E22" s="12">
        <f>+D22-B22</f>
        <v>2500</v>
      </c>
      <c r="F22" s="12">
        <f>+C22</f>
        <v>2500</v>
      </c>
      <c r="G22" s="12">
        <f>+D22</f>
        <v>2500</v>
      </c>
      <c r="H22" s="12">
        <f>+E22</f>
        <v>2500</v>
      </c>
      <c r="I22" s="63"/>
    </row>
    <row r="23" spans="1:61" s="18" customFormat="1" ht="21.75" customHeight="1">
      <c r="A23" s="15" t="s">
        <v>14</v>
      </c>
      <c r="B23" s="16">
        <f aca="true" t="shared" si="7" ref="B23:H23">SUM(B3:B22)</f>
        <v>184172</v>
      </c>
      <c r="C23" s="16">
        <f t="shared" si="7"/>
        <v>-7982</v>
      </c>
      <c r="D23" s="16" t="e">
        <f t="shared" si="7"/>
        <v>#VALUE!</v>
      </c>
      <c r="E23" s="16" t="e">
        <f t="shared" si="7"/>
        <v>#VALUE!</v>
      </c>
      <c r="F23" s="16">
        <f t="shared" si="7"/>
        <v>-7982</v>
      </c>
      <c r="G23" s="16">
        <f t="shared" si="7"/>
        <v>190710</v>
      </c>
      <c r="H23" s="16">
        <f t="shared" si="7"/>
        <v>-7982</v>
      </c>
      <c r="I23" s="6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1:61" s="18" customFormat="1" ht="24.75" customHeight="1">
      <c r="A24" s="3" t="s">
        <v>15</v>
      </c>
      <c r="B24" s="19"/>
      <c r="C24" s="19"/>
      <c r="D24" s="19"/>
      <c r="E24" s="19"/>
      <c r="F24" s="19"/>
      <c r="G24" s="19"/>
      <c r="H24" s="19"/>
      <c r="I24" s="60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61" s="9" customFormat="1" ht="25.5" customHeight="1">
      <c r="A25" s="11" t="s">
        <v>16</v>
      </c>
      <c r="B25" s="7">
        <v>53570</v>
      </c>
      <c r="C25" s="7"/>
      <c r="D25" s="7">
        <f aca="true" t="shared" si="8" ref="D25:D46">+B25+C25</f>
        <v>53570</v>
      </c>
      <c r="E25" s="7">
        <f aca="true" t="shared" si="9" ref="E25:E46">+D25-B25</f>
        <v>0</v>
      </c>
      <c r="F25" s="7">
        <f aca="true" t="shared" si="10" ref="F25:F46">+C25</f>
        <v>0</v>
      </c>
      <c r="G25" s="7">
        <f aca="true" t="shared" si="11" ref="G25:G46">+D25</f>
        <v>53570</v>
      </c>
      <c r="H25" s="7">
        <f aca="true" t="shared" si="12" ref="H25:H46">+E25</f>
        <v>0</v>
      </c>
      <c r="I25" s="65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s="9" customFormat="1" ht="21.75" customHeight="1">
      <c r="A26" s="11" t="s">
        <v>17</v>
      </c>
      <c r="B26" s="7">
        <v>724</v>
      </c>
      <c r="C26" s="7"/>
      <c r="D26" s="7">
        <f t="shared" si="8"/>
        <v>724</v>
      </c>
      <c r="E26" s="7">
        <f t="shared" si="9"/>
        <v>0</v>
      </c>
      <c r="F26" s="7">
        <f t="shared" si="10"/>
        <v>0</v>
      </c>
      <c r="G26" s="7">
        <f t="shared" si="11"/>
        <v>724</v>
      </c>
      <c r="H26" s="7">
        <f t="shared" si="12"/>
        <v>0</v>
      </c>
      <c r="I26" s="65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s="9" customFormat="1" ht="21" customHeight="1">
      <c r="A27" s="20" t="s">
        <v>18</v>
      </c>
      <c r="B27" s="10">
        <v>825</v>
      </c>
      <c r="C27" s="10"/>
      <c r="D27" s="10">
        <f t="shared" si="8"/>
        <v>825</v>
      </c>
      <c r="E27" s="10">
        <f t="shared" si="9"/>
        <v>0</v>
      </c>
      <c r="F27" s="10">
        <f t="shared" si="10"/>
        <v>0</v>
      </c>
      <c r="G27" s="10">
        <f t="shared" si="11"/>
        <v>825</v>
      </c>
      <c r="H27" s="10">
        <f t="shared" si="12"/>
        <v>0</v>
      </c>
      <c r="I27" s="64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s="9" customFormat="1" ht="24.75" customHeight="1">
      <c r="A28" s="11" t="s">
        <v>122</v>
      </c>
      <c r="B28" s="10">
        <v>125</v>
      </c>
      <c r="C28" s="10"/>
      <c r="D28" s="10">
        <f t="shared" si="8"/>
        <v>125</v>
      </c>
      <c r="E28" s="10">
        <f t="shared" si="9"/>
        <v>0</v>
      </c>
      <c r="F28" s="10">
        <f t="shared" si="10"/>
        <v>0</v>
      </c>
      <c r="G28" s="10">
        <f t="shared" si="11"/>
        <v>125</v>
      </c>
      <c r="H28" s="10">
        <f t="shared" si="12"/>
        <v>0</v>
      </c>
      <c r="I28" s="64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s="9" customFormat="1" ht="17.25" customHeight="1">
      <c r="A29" s="11" t="s">
        <v>19</v>
      </c>
      <c r="B29" s="10">
        <v>75</v>
      </c>
      <c r="C29" s="10"/>
      <c r="D29" s="10">
        <f t="shared" si="8"/>
        <v>75</v>
      </c>
      <c r="E29" s="10">
        <f t="shared" si="9"/>
        <v>0</v>
      </c>
      <c r="F29" s="10">
        <f t="shared" si="10"/>
        <v>0</v>
      </c>
      <c r="G29" s="10">
        <f t="shared" si="11"/>
        <v>75</v>
      </c>
      <c r="H29" s="10">
        <f t="shared" si="12"/>
        <v>0</v>
      </c>
      <c r="I29" s="64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s="9" customFormat="1" ht="19.5" customHeight="1">
      <c r="A30" s="11" t="s">
        <v>20</v>
      </c>
      <c r="B30" s="10">
        <v>300</v>
      </c>
      <c r="C30" s="10">
        <v>-50</v>
      </c>
      <c r="D30" s="10">
        <f t="shared" si="8"/>
        <v>250</v>
      </c>
      <c r="E30" s="10">
        <f t="shared" si="9"/>
        <v>-50</v>
      </c>
      <c r="F30" s="10">
        <f t="shared" si="10"/>
        <v>-50</v>
      </c>
      <c r="G30" s="10">
        <f t="shared" si="11"/>
        <v>250</v>
      </c>
      <c r="H30" s="10">
        <f t="shared" si="12"/>
        <v>-50</v>
      </c>
      <c r="I30" s="64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s="9" customFormat="1" ht="18.75" customHeight="1">
      <c r="A31" s="11" t="s">
        <v>21</v>
      </c>
      <c r="B31" s="10">
        <v>300</v>
      </c>
      <c r="C31" s="10">
        <v>-300</v>
      </c>
      <c r="D31" s="10">
        <f t="shared" si="8"/>
        <v>0</v>
      </c>
      <c r="E31" s="10">
        <f t="shared" si="9"/>
        <v>-300</v>
      </c>
      <c r="F31" s="10">
        <f t="shared" si="10"/>
        <v>-300</v>
      </c>
      <c r="G31" s="10">
        <f t="shared" si="11"/>
        <v>0</v>
      </c>
      <c r="H31" s="10">
        <f t="shared" si="12"/>
        <v>-300</v>
      </c>
      <c r="I31" s="64" t="s">
        <v>214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s="9" customFormat="1" ht="24.75" customHeight="1">
      <c r="A32" s="11" t="s">
        <v>22</v>
      </c>
      <c r="B32" s="10">
        <v>600</v>
      </c>
      <c r="C32" s="10"/>
      <c r="D32" s="10">
        <f t="shared" si="8"/>
        <v>600</v>
      </c>
      <c r="E32" s="10">
        <f t="shared" si="9"/>
        <v>0</v>
      </c>
      <c r="F32" s="10">
        <f t="shared" si="10"/>
        <v>0</v>
      </c>
      <c r="G32" s="10">
        <f t="shared" si="11"/>
        <v>600</v>
      </c>
      <c r="H32" s="10">
        <f t="shared" si="12"/>
        <v>0</v>
      </c>
      <c r="I32" s="64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s="9" customFormat="1" ht="24.75" customHeight="1">
      <c r="A33" s="11" t="s">
        <v>23</v>
      </c>
      <c r="B33" s="10">
        <f>4750+50</f>
        <v>4800</v>
      </c>
      <c r="C33" s="10"/>
      <c r="D33" s="10">
        <f t="shared" si="8"/>
        <v>4800</v>
      </c>
      <c r="E33" s="10">
        <f t="shared" si="9"/>
        <v>0</v>
      </c>
      <c r="F33" s="10">
        <f t="shared" si="10"/>
        <v>0</v>
      </c>
      <c r="G33" s="10">
        <f t="shared" si="11"/>
        <v>4800</v>
      </c>
      <c r="H33" s="12">
        <f t="shared" si="12"/>
        <v>0</v>
      </c>
      <c r="I33" s="5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9" ht="30" customHeight="1">
      <c r="A34" s="9" t="s">
        <v>162</v>
      </c>
      <c r="B34" s="12">
        <v>90287</v>
      </c>
      <c r="C34" s="12">
        <f>+B34/0.6-90287</f>
        <v>60191.33333333334</v>
      </c>
      <c r="D34" s="12">
        <f t="shared" si="8"/>
        <v>150478.33333333334</v>
      </c>
      <c r="E34" s="12">
        <f t="shared" si="9"/>
        <v>60191.33333333334</v>
      </c>
      <c r="F34" s="12">
        <f t="shared" si="10"/>
        <v>60191.33333333334</v>
      </c>
      <c r="G34" s="12">
        <f t="shared" si="11"/>
        <v>150478.33333333334</v>
      </c>
      <c r="H34" s="59">
        <f t="shared" si="12"/>
        <v>60191.33333333334</v>
      </c>
      <c r="I34" s="63" t="s">
        <v>163</v>
      </c>
    </row>
    <row r="35" spans="1:9" ht="27.75" customHeight="1">
      <c r="A35" s="9" t="s">
        <v>123</v>
      </c>
      <c r="B35" s="12">
        <v>21631</v>
      </c>
      <c r="C35" s="12"/>
      <c r="D35" s="12">
        <f t="shared" si="8"/>
        <v>21631</v>
      </c>
      <c r="E35" s="12">
        <f t="shared" si="9"/>
        <v>0</v>
      </c>
      <c r="F35" s="12">
        <f t="shared" si="10"/>
        <v>0</v>
      </c>
      <c r="G35" s="12">
        <f t="shared" si="11"/>
        <v>21631</v>
      </c>
      <c r="H35" s="12">
        <f t="shared" si="12"/>
        <v>0</v>
      </c>
      <c r="I35" s="63"/>
    </row>
    <row r="36" spans="1:9" ht="25.5" customHeight="1">
      <c r="A36" s="9" t="s">
        <v>24</v>
      </c>
      <c r="B36" s="12">
        <v>20000</v>
      </c>
      <c r="C36" s="12"/>
      <c r="D36" s="12">
        <f t="shared" si="8"/>
        <v>20000</v>
      </c>
      <c r="E36" s="12">
        <f t="shared" si="9"/>
        <v>0</v>
      </c>
      <c r="F36" s="12">
        <f t="shared" si="10"/>
        <v>0</v>
      </c>
      <c r="G36" s="12">
        <f t="shared" si="11"/>
        <v>20000</v>
      </c>
      <c r="H36" s="12">
        <f t="shared" si="12"/>
        <v>0</v>
      </c>
      <c r="I36" s="63"/>
    </row>
    <row r="37" spans="1:9" ht="26.25" customHeight="1">
      <c r="A37" s="9" t="s">
        <v>25</v>
      </c>
      <c r="B37" s="12">
        <v>250</v>
      </c>
      <c r="C37" s="12"/>
      <c r="D37" s="12">
        <f t="shared" si="8"/>
        <v>250</v>
      </c>
      <c r="E37" s="12">
        <f t="shared" si="9"/>
        <v>0</v>
      </c>
      <c r="F37" s="12">
        <f t="shared" si="10"/>
        <v>0</v>
      </c>
      <c r="G37" s="12">
        <f t="shared" si="11"/>
        <v>250</v>
      </c>
      <c r="H37" s="12">
        <f t="shared" si="12"/>
        <v>0</v>
      </c>
      <c r="I37" s="63"/>
    </row>
    <row r="38" spans="1:9" ht="25.5" customHeight="1">
      <c r="A38" s="9" t="s">
        <v>26</v>
      </c>
      <c r="B38" s="12">
        <v>2000</v>
      </c>
      <c r="C38" s="12">
        <v>-1249</v>
      </c>
      <c r="D38" s="12">
        <f t="shared" si="8"/>
        <v>751</v>
      </c>
      <c r="E38" s="12">
        <f t="shared" si="9"/>
        <v>-1249</v>
      </c>
      <c r="F38" s="12">
        <f t="shared" si="10"/>
        <v>-1249</v>
      </c>
      <c r="G38" s="12">
        <f t="shared" si="11"/>
        <v>751</v>
      </c>
      <c r="H38" s="12">
        <f t="shared" si="12"/>
        <v>-1249</v>
      </c>
      <c r="I38" s="63"/>
    </row>
    <row r="39" spans="1:9" ht="26.25" customHeight="1">
      <c r="A39" s="9" t="s">
        <v>27</v>
      </c>
      <c r="B39" s="12">
        <v>1700</v>
      </c>
      <c r="C39" s="12"/>
      <c r="D39" s="12">
        <f t="shared" si="8"/>
        <v>1700</v>
      </c>
      <c r="E39" s="12">
        <f t="shared" si="9"/>
        <v>0</v>
      </c>
      <c r="F39" s="12">
        <f t="shared" si="10"/>
        <v>0</v>
      </c>
      <c r="G39" s="12">
        <f t="shared" si="11"/>
        <v>1700</v>
      </c>
      <c r="H39" s="12">
        <f t="shared" si="12"/>
        <v>0</v>
      </c>
      <c r="I39" s="63"/>
    </row>
    <row r="40" spans="1:9" ht="26.25" customHeight="1">
      <c r="A40" s="9" t="s">
        <v>28</v>
      </c>
      <c r="B40" s="12">
        <v>1800</v>
      </c>
      <c r="C40" s="12">
        <v>-1400</v>
      </c>
      <c r="D40" s="12">
        <f t="shared" si="8"/>
        <v>400</v>
      </c>
      <c r="E40" s="12">
        <f t="shared" si="9"/>
        <v>-1400</v>
      </c>
      <c r="F40" s="12">
        <f t="shared" si="10"/>
        <v>-1400</v>
      </c>
      <c r="G40" s="12">
        <f t="shared" si="11"/>
        <v>400</v>
      </c>
      <c r="H40" s="12">
        <f t="shared" si="12"/>
        <v>-1400</v>
      </c>
      <c r="I40" s="63"/>
    </row>
    <row r="41" spans="1:9" ht="20.25" customHeight="1">
      <c r="A41" s="9" t="s">
        <v>29</v>
      </c>
      <c r="B41" s="12">
        <v>400</v>
      </c>
      <c r="C41" s="12">
        <v>350</v>
      </c>
      <c r="D41" s="12">
        <f t="shared" si="8"/>
        <v>750</v>
      </c>
      <c r="E41" s="12">
        <f t="shared" si="9"/>
        <v>350</v>
      </c>
      <c r="F41" s="12">
        <f t="shared" si="10"/>
        <v>350</v>
      </c>
      <c r="G41" s="12">
        <f t="shared" si="11"/>
        <v>750</v>
      </c>
      <c r="H41" s="59">
        <f t="shared" si="12"/>
        <v>350</v>
      </c>
      <c r="I41" s="63"/>
    </row>
    <row r="42" spans="1:9" ht="20.25" customHeight="1">
      <c r="A42" s="9" t="s">
        <v>127</v>
      </c>
      <c r="B42" s="12">
        <v>288</v>
      </c>
      <c r="C42" s="12"/>
      <c r="D42" s="12">
        <f>+B42+C42</f>
        <v>288</v>
      </c>
      <c r="E42" s="12">
        <f>+D42-B42</f>
        <v>0</v>
      </c>
      <c r="F42" s="12">
        <f aca="true" t="shared" si="13" ref="F42:H44">+C42</f>
        <v>0</v>
      </c>
      <c r="G42" s="12">
        <f t="shared" si="13"/>
        <v>288</v>
      </c>
      <c r="H42" s="12">
        <f t="shared" si="13"/>
        <v>0</v>
      </c>
      <c r="I42" s="64"/>
    </row>
    <row r="43" spans="1:9" ht="20.25" customHeight="1">
      <c r="A43" s="9" t="s">
        <v>152</v>
      </c>
      <c r="B43" s="12">
        <v>0</v>
      </c>
      <c r="C43" s="12">
        <v>300</v>
      </c>
      <c r="D43" s="12">
        <f>+B43+C43</f>
        <v>300</v>
      </c>
      <c r="E43" s="12">
        <f>+D43-B43</f>
        <v>300</v>
      </c>
      <c r="F43" s="12">
        <f t="shared" si="13"/>
        <v>300</v>
      </c>
      <c r="G43" s="12">
        <f t="shared" si="13"/>
        <v>300</v>
      </c>
      <c r="H43" s="59">
        <f t="shared" si="13"/>
        <v>300</v>
      </c>
      <c r="I43" s="53" t="s">
        <v>153</v>
      </c>
    </row>
    <row r="44" spans="1:9" ht="20.25" customHeight="1">
      <c r="A44" s="9" t="s">
        <v>178</v>
      </c>
      <c r="B44" s="12">
        <v>0</v>
      </c>
      <c r="C44" s="12">
        <v>1150</v>
      </c>
      <c r="D44" s="12">
        <f>+B44+C44</f>
        <v>1150</v>
      </c>
      <c r="E44" s="12">
        <f>+D44-B44</f>
        <v>1150</v>
      </c>
      <c r="F44" s="12">
        <f t="shared" si="13"/>
        <v>1150</v>
      </c>
      <c r="G44" s="12">
        <f t="shared" si="13"/>
        <v>1150</v>
      </c>
      <c r="H44" s="59">
        <f t="shared" si="13"/>
        <v>1150</v>
      </c>
      <c r="I44" s="63" t="s">
        <v>176</v>
      </c>
    </row>
    <row r="45" spans="1:9" ht="30" customHeight="1">
      <c r="A45" s="9" t="s">
        <v>179</v>
      </c>
      <c r="B45" s="12">
        <v>0</v>
      </c>
      <c r="C45" s="12">
        <v>1011</v>
      </c>
      <c r="D45" s="12">
        <f t="shared" si="8"/>
        <v>1011</v>
      </c>
      <c r="E45" s="12">
        <f t="shared" si="9"/>
        <v>1011</v>
      </c>
      <c r="F45" s="12">
        <f t="shared" si="10"/>
        <v>1011</v>
      </c>
      <c r="G45" s="12">
        <f t="shared" si="11"/>
        <v>1011</v>
      </c>
      <c r="H45" s="59">
        <f t="shared" si="12"/>
        <v>1011</v>
      </c>
      <c r="I45" s="63" t="s">
        <v>177</v>
      </c>
    </row>
    <row r="46" spans="1:61" s="18" customFormat="1" ht="24.75" customHeight="1">
      <c r="A46" s="15" t="s">
        <v>30</v>
      </c>
      <c r="B46" s="16">
        <f>SUM(B25:B45)</f>
        <v>199675</v>
      </c>
      <c r="C46" s="16">
        <f>SUM(C25:C45)</f>
        <v>60003.33333333334</v>
      </c>
      <c r="D46" s="16">
        <f t="shared" si="8"/>
        <v>259678.33333333334</v>
      </c>
      <c r="E46" s="16">
        <f t="shared" si="9"/>
        <v>60003.33333333334</v>
      </c>
      <c r="F46" s="16">
        <f t="shared" si="10"/>
        <v>60003.33333333334</v>
      </c>
      <c r="G46" s="16">
        <f t="shared" si="11"/>
        <v>259678.33333333334</v>
      </c>
      <c r="H46" s="61">
        <f t="shared" si="12"/>
        <v>60003.33333333334</v>
      </c>
      <c r="I46" s="66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s="24" customFormat="1" ht="25.5" customHeight="1">
      <c r="A47" s="3" t="s">
        <v>158</v>
      </c>
      <c r="B47" s="22"/>
      <c r="C47" s="22"/>
      <c r="D47" s="22"/>
      <c r="E47" s="22"/>
      <c r="F47" s="22"/>
      <c r="G47" s="22"/>
      <c r="H47" s="22"/>
      <c r="I47" s="67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</row>
    <row r="48" spans="1:61" s="24" customFormat="1" ht="21.75" customHeight="1">
      <c r="A48" s="56" t="s">
        <v>31</v>
      </c>
      <c r="B48" s="22">
        <v>2000</v>
      </c>
      <c r="C48" s="22"/>
      <c r="D48" s="12">
        <f>+B48+C48</f>
        <v>2000</v>
      </c>
      <c r="E48" s="12">
        <f>+D48-B48</f>
        <v>0</v>
      </c>
      <c r="F48" s="12">
        <f aca="true" t="shared" si="14" ref="F48:H49">+C48</f>
        <v>0</v>
      </c>
      <c r="G48" s="12">
        <f t="shared" si="14"/>
        <v>2000</v>
      </c>
      <c r="H48" s="12">
        <f t="shared" si="14"/>
        <v>0</v>
      </c>
      <c r="I48" s="67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</row>
    <row r="49" spans="1:61" s="24" customFormat="1" ht="21.75" customHeight="1">
      <c r="A49" s="56" t="s">
        <v>157</v>
      </c>
      <c r="B49" s="12">
        <v>0</v>
      </c>
      <c r="C49" s="12">
        <v>815</v>
      </c>
      <c r="D49" s="12">
        <f>+B49+C49</f>
        <v>815</v>
      </c>
      <c r="E49" s="12">
        <f>+D49-B49</f>
        <v>815</v>
      </c>
      <c r="F49" s="12">
        <f t="shared" si="14"/>
        <v>815</v>
      </c>
      <c r="G49" s="12">
        <f t="shared" si="14"/>
        <v>815</v>
      </c>
      <c r="H49" s="59">
        <f t="shared" si="14"/>
        <v>815</v>
      </c>
      <c r="I49" s="67" t="s">
        <v>165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</row>
    <row r="50" spans="1:61" s="24" customFormat="1" ht="21.75" customHeight="1">
      <c r="A50" s="56" t="s">
        <v>160</v>
      </c>
      <c r="B50" s="12">
        <v>0</v>
      </c>
      <c r="C50" s="12">
        <v>731</v>
      </c>
      <c r="D50" s="12">
        <f>+B50+C50</f>
        <v>731</v>
      </c>
      <c r="E50" s="12">
        <f>+D50-B50</f>
        <v>731</v>
      </c>
      <c r="F50" s="12">
        <f aca="true" t="shared" si="15" ref="F50:H51">+C50</f>
        <v>731</v>
      </c>
      <c r="G50" s="12">
        <f t="shared" si="15"/>
        <v>731</v>
      </c>
      <c r="H50" s="59">
        <f t="shared" si="15"/>
        <v>731</v>
      </c>
      <c r="I50" s="67" t="s">
        <v>166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</row>
    <row r="51" spans="1:9" ht="21.75" customHeight="1">
      <c r="A51" s="90" t="s">
        <v>206</v>
      </c>
      <c r="B51" s="22">
        <v>0</v>
      </c>
      <c r="C51" s="12">
        <v>2550</v>
      </c>
      <c r="D51" s="12">
        <v>2550</v>
      </c>
      <c r="E51" s="12">
        <f>+D51-B51</f>
        <v>2550</v>
      </c>
      <c r="F51" s="12">
        <f t="shared" si="15"/>
        <v>2550</v>
      </c>
      <c r="G51" s="12">
        <f t="shared" si="15"/>
        <v>2550</v>
      </c>
      <c r="H51" s="12">
        <f t="shared" si="15"/>
        <v>2550</v>
      </c>
      <c r="I51" s="63"/>
    </row>
    <row r="52" spans="1:61" s="18" customFormat="1" ht="24.75" customHeight="1">
      <c r="A52" s="15" t="s">
        <v>159</v>
      </c>
      <c r="B52" s="16">
        <f>SUM(B48:B51)</f>
        <v>2000</v>
      </c>
      <c r="C52" s="16">
        <f aca="true" t="shared" si="16" ref="C52:H52">SUM(C48:C51)</f>
        <v>4096</v>
      </c>
      <c r="D52" s="16">
        <f t="shared" si="16"/>
        <v>6096</v>
      </c>
      <c r="E52" s="16">
        <f t="shared" si="16"/>
        <v>4096</v>
      </c>
      <c r="F52" s="16">
        <f t="shared" si="16"/>
        <v>4096</v>
      </c>
      <c r="G52" s="16">
        <f t="shared" si="16"/>
        <v>6096</v>
      </c>
      <c r="H52" s="16">
        <f t="shared" si="16"/>
        <v>4096</v>
      </c>
      <c r="I52" s="66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s="18" customFormat="1" ht="24.75" customHeight="1">
      <c r="A53" s="3" t="s">
        <v>32</v>
      </c>
      <c r="B53" s="19"/>
      <c r="C53" s="19"/>
      <c r="D53" s="19"/>
      <c r="E53" s="19"/>
      <c r="F53" s="19"/>
      <c r="G53" s="19"/>
      <c r="H53" s="19"/>
      <c r="I53" s="60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s="9" customFormat="1" ht="24" customHeight="1">
      <c r="A54" s="11" t="s">
        <v>33</v>
      </c>
      <c r="B54" s="10">
        <v>1500</v>
      </c>
      <c r="C54" s="10"/>
      <c r="D54" s="10">
        <f aca="true" t="shared" si="17" ref="D54:D91">+B54+C54</f>
        <v>1500</v>
      </c>
      <c r="E54" s="10">
        <f aca="true" t="shared" si="18" ref="E54:E92">+D54-B54</f>
        <v>0</v>
      </c>
      <c r="F54" s="10">
        <f aca="true" t="shared" si="19" ref="F54:F84">+C54</f>
        <v>0</v>
      </c>
      <c r="G54" s="10">
        <f aca="true" t="shared" si="20" ref="G54:G84">+D54</f>
        <v>1500</v>
      </c>
      <c r="H54" s="10">
        <f aca="true" t="shared" si="21" ref="H54:H84">+E54</f>
        <v>0</v>
      </c>
      <c r="I54" s="64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1:61" s="9" customFormat="1" ht="24" customHeight="1">
      <c r="A55" s="20" t="s">
        <v>34</v>
      </c>
      <c r="B55" s="10">
        <v>211</v>
      </c>
      <c r="C55" s="10"/>
      <c r="D55" s="10">
        <f t="shared" si="17"/>
        <v>211</v>
      </c>
      <c r="E55" s="10">
        <f t="shared" si="18"/>
        <v>0</v>
      </c>
      <c r="F55" s="10">
        <f t="shared" si="19"/>
        <v>0</v>
      </c>
      <c r="G55" s="10">
        <f t="shared" si="20"/>
        <v>211</v>
      </c>
      <c r="H55" s="10">
        <f t="shared" si="21"/>
        <v>0</v>
      </c>
      <c r="I55" s="64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1:61" s="9" customFormat="1" ht="24" customHeight="1">
      <c r="A56" s="20" t="s">
        <v>35</v>
      </c>
      <c r="B56" s="10">
        <v>1757</v>
      </c>
      <c r="C56" s="10"/>
      <c r="D56" s="10">
        <f t="shared" si="17"/>
        <v>1757</v>
      </c>
      <c r="E56" s="10">
        <f t="shared" si="18"/>
        <v>0</v>
      </c>
      <c r="F56" s="10">
        <f t="shared" si="19"/>
        <v>0</v>
      </c>
      <c r="G56" s="10">
        <f t="shared" si="20"/>
        <v>1757</v>
      </c>
      <c r="H56" s="10">
        <f t="shared" si="21"/>
        <v>0</v>
      </c>
      <c r="I56" s="64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</row>
    <row r="57" spans="1:61" s="9" customFormat="1" ht="22.5" customHeight="1">
      <c r="A57" s="11" t="s">
        <v>36</v>
      </c>
      <c r="B57" s="7">
        <v>26250</v>
      </c>
      <c r="C57" s="7"/>
      <c r="D57" s="7">
        <f t="shared" si="17"/>
        <v>26250</v>
      </c>
      <c r="E57" s="7">
        <f t="shared" si="18"/>
        <v>0</v>
      </c>
      <c r="F57" s="7">
        <f t="shared" si="19"/>
        <v>0</v>
      </c>
      <c r="G57" s="7">
        <f t="shared" si="20"/>
        <v>26250</v>
      </c>
      <c r="H57" s="7">
        <f t="shared" si="21"/>
        <v>0</v>
      </c>
      <c r="I57" s="65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</row>
    <row r="58" spans="1:61" s="9" customFormat="1" ht="21.75" customHeight="1">
      <c r="A58" s="11" t="s">
        <v>37</v>
      </c>
      <c r="B58" s="7">
        <v>900</v>
      </c>
      <c r="C58" s="7">
        <v>-900</v>
      </c>
      <c r="D58" s="7">
        <f t="shared" si="17"/>
        <v>0</v>
      </c>
      <c r="E58" s="7">
        <f t="shared" si="18"/>
        <v>-900</v>
      </c>
      <c r="F58" s="7">
        <f t="shared" si="19"/>
        <v>-900</v>
      </c>
      <c r="G58" s="7">
        <f t="shared" si="20"/>
        <v>0</v>
      </c>
      <c r="H58" s="7">
        <f t="shared" si="21"/>
        <v>-900</v>
      </c>
      <c r="I58" s="65" t="s">
        <v>155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:61" s="9" customFormat="1" ht="21" customHeight="1">
      <c r="A59" s="11" t="s">
        <v>38</v>
      </c>
      <c r="B59" s="7">
        <v>19689</v>
      </c>
      <c r="C59" s="7"/>
      <c r="D59" s="7">
        <f t="shared" si="17"/>
        <v>19689</v>
      </c>
      <c r="E59" s="7">
        <f t="shared" si="18"/>
        <v>0</v>
      </c>
      <c r="F59" s="7">
        <f t="shared" si="19"/>
        <v>0</v>
      </c>
      <c r="G59" s="7">
        <f t="shared" si="20"/>
        <v>19689</v>
      </c>
      <c r="H59" s="7">
        <f t="shared" si="21"/>
        <v>0</v>
      </c>
      <c r="I59" s="65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</row>
    <row r="60" spans="1:61" s="9" customFormat="1" ht="20.25" customHeight="1">
      <c r="A60" s="11" t="s">
        <v>132</v>
      </c>
      <c r="B60" s="10">
        <f>3713+225</f>
        <v>3938</v>
      </c>
      <c r="C60" s="10"/>
      <c r="D60" s="10">
        <f t="shared" si="17"/>
        <v>3938</v>
      </c>
      <c r="E60" s="10">
        <f t="shared" si="18"/>
        <v>0</v>
      </c>
      <c r="F60" s="10">
        <f t="shared" si="19"/>
        <v>0</v>
      </c>
      <c r="G60" s="10">
        <f t="shared" si="20"/>
        <v>3938</v>
      </c>
      <c r="H60" s="10">
        <f t="shared" si="21"/>
        <v>0</v>
      </c>
      <c r="I60" s="53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</row>
    <row r="61" spans="1:61" s="28" customFormat="1" ht="21.75" customHeight="1">
      <c r="A61" s="25" t="s">
        <v>39</v>
      </c>
      <c r="B61" s="26">
        <v>6750</v>
      </c>
      <c r="C61" s="26"/>
      <c r="D61" s="26">
        <f t="shared" si="17"/>
        <v>6750</v>
      </c>
      <c r="E61" s="26">
        <f t="shared" si="18"/>
        <v>0</v>
      </c>
      <c r="F61" s="26">
        <f t="shared" si="19"/>
        <v>0</v>
      </c>
      <c r="G61" s="26">
        <f t="shared" si="20"/>
        <v>6750</v>
      </c>
      <c r="H61" s="26">
        <f t="shared" si="21"/>
        <v>0</v>
      </c>
      <c r="I61" s="6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</row>
    <row r="62" spans="1:9" s="27" customFormat="1" ht="27.75" customHeight="1">
      <c r="A62" s="25" t="s">
        <v>40</v>
      </c>
      <c r="B62" s="26">
        <v>2000</v>
      </c>
      <c r="C62" s="26"/>
      <c r="D62" s="26">
        <f t="shared" si="17"/>
        <v>2000</v>
      </c>
      <c r="E62" s="26">
        <f t="shared" si="18"/>
        <v>0</v>
      </c>
      <c r="F62" s="26">
        <f t="shared" si="19"/>
        <v>0</v>
      </c>
      <c r="G62" s="26">
        <f t="shared" si="20"/>
        <v>2000</v>
      </c>
      <c r="H62" s="26">
        <f t="shared" si="21"/>
        <v>0</v>
      </c>
      <c r="I62" s="68"/>
    </row>
    <row r="63" spans="1:9" ht="21.75" customHeight="1">
      <c r="A63" s="9" t="s">
        <v>41</v>
      </c>
      <c r="B63" s="29">
        <v>21616</v>
      </c>
      <c r="C63" s="29"/>
      <c r="D63" s="29">
        <f t="shared" si="17"/>
        <v>21616</v>
      </c>
      <c r="E63" s="29">
        <f t="shared" si="18"/>
        <v>0</v>
      </c>
      <c r="F63" s="29">
        <f t="shared" si="19"/>
        <v>0</v>
      </c>
      <c r="G63" s="29">
        <f t="shared" si="20"/>
        <v>21616</v>
      </c>
      <c r="H63" s="29">
        <f t="shared" si="21"/>
        <v>0</v>
      </c>
      <c r="I63" s="69"/>
    </row>
    <row r="64" spans="1:9" ht="19.5" customHeight="1">
      <c r="A64" s="9" t="s">
        <v>42</v>
      </c>
      <c r="B64" s="26">
        <v>2600</v>
      </c>
      <c r="C64" s="26"/>
      <c r="D64" s="26">
        <f t="shared" si="17"/>
        <v>2600</v>
      </c>
      <c r="E64" s="26">
        <f t="shared" si="18"/>
        <v>0</v>
      </c>
      <c r="F64" s="26">
        <f t="shared" si="19"/>
        <v>0</v>
      </c>
      <c r="G64" s="26">
        <f t="shared" si="20"/>
        <v>2600</v>
      </c>
      <c r="H64" s="26">
        <f t="shared" si="21"/>
        <v>0</v>
      </c>
      <c r="I64" s="68"/>
    </row>
    <row r="65" spans="1:9" ht="21" customHeight="1">
      <c r="A65" s="9" t="s">
        <v>43</v>
      </c>
      <c r="B65" s="26">
        <f>1500+249</f>
        <v>1749</v>
      </c>
      <c r="C65" s="26"/>
      <c r="D65" s="26">
        <f t="shared" si="17"/>
        <v>1749</v>
      </c>
      <c r="E65" s="26">
        <f t="shared" si="18"/>
        <v>0</v>
      </c>
      <c r="F65" s="26">
        <f t="shared" si="19"/>
        <v>0</v>
      </c>
      <c r="G65" s="26">
        <f t="shared" si="20"/>
        <v>1749</v>
      </c>
      <c r="H65" s="10">
        <f t="shared" si="21"/>
        <v>0</v>
      </c>
      <c r="I65" s="68"/>
    </row>
    <row r="66" spans="1:9" ht="20.25" customHeight="1">
      <c r="A66" s="9" t="s">
        <v>128</v>
      </c>
      <c r="B66" s="26">
        <f>12000+6000</f>
        <v>18000</v>
      </c>
      <c r="C66" s="26">
        <v>4500</v>
      </c>
      <c r="D66" s="26">
        <f t="shared" si="17"/>
        <v>22500</v>
      </c>
      <c r="E66" s="26">
        <f t="shared" si="18"/>
        <v>4500</v>
      </c>
      <c r="F66" s="26">
        <f t="shared" si="19"/>
        <v>4500</v>
      </c>
      <c r="G66" s="26">
        <f t="shared" si="20"/>
        <v>22500</v>
      </c>
      <c r="H66" s="59">
        <f t="shared" si="21"/>
        <v>4500</v>
      </c>
      <c r="I66" s="68" t="s">
        <v>140</v>
      </c>
    </row>
    <row r="67" spans="1:9" ht="28.5" customHeight="1">
      <c r="A67" s="9" t="s">
        <v>193</v>
      </c>
      <c r="B67" s="26">
        <v>0</v>
      </c>
      <c r="C67" s="26">
        <v>2550</v>
      </c>
      <c r="D67" s="26">
        <f>+B67+C67</f>
        <v>2550</v>
      </c>
      <c r="E67" s="26">
        <f>+D67-B67</f>
        <v>2550</v>
      </c>
      <c r="F67" s="26">
        <f>+C67</f>
        <v>2550</v>
      </c>
      <c r="G67" s="26">
        <f>+D67</f>
        <v>2550</v>
      </c>
      <c r="H67" s="59">
        <f>+E67</f>
        <v>2550</v>
      </c>
      <c r="I67" s="68" t="s">
        <v>167</v>
      </c>
    </row>
    <row r="68" spans="1:9" ht="24.75" customHeight="1">
      <c r="A68" s="9" t="s">
        <v>44</v>
      </c>
      <c r="B68" s="26">
        <v>5050</v>
      </c>
      <c r="C68" s="26"/>
      <c r="D68" s="26">
        <f t="shared" si="17"/>
        <v>5050</v>
      </c>
      <c r="E68" s="26">
        <f t="shared" si="18"/>
        <v>0</v>
      </c>
      <c r="F68" s="26">
        <f t="shared" si="19"/>
        <v>0</v>
      </c>
      <c r="G68" s="26">
        <f t="shared" si="20"/>
        <v>5050</v>
      </c>
      <c r="H68" s="26">
        <f t="shared" si="21"/>
        <v>0</v>
      </c>
      <c r="I68" s="68"/>
    </row>
    <row r="69" spans="1:9" ht="16.5" customHeight="1">
      <c r="A69" s="9" t="s">
        <v>45</v>
      </c>
      <c r="B69" s="29">
        <v>6941</v>
      </c>
      <c r="C69" s="29"/>
      <c r="D69" s="29">
        <f t="shared" si="17"/>
        <v>6941</v>
      </c>
      <c r="E69" s="29">
        <f t="shared" si="18"/>
        <v>0</v>
      </c>
      <c r="F69" s="29">
        <f t="shared" si="19"/>
        <v>0</v>
      </c>
      <c r="G69" s="29">
        <f t="shared" si="20"/>
        <v>6941</v>
      </c>
      <c r="H69" s="29">
        <f t="shared" si="21"/>
        <v>0</v>
      </c>
      <c r="I69" s="69"/>
    </row>
    <row r="70" spans="1:9" ht="19.5" customHeight="1">
      <c r="A70" s="9" t="s">
        <v>46</v>
      </c>
      <c r="B70" s="26">
        <v>12000</v>
      </c>
      <c r="C70" s="26">
        <v>-12000</v>
      </c>
      <c r="D70" s="26">
        <f t="shared" si="17"/>
        <v>0</v>
      </c>
      <c r="E70" s="26">
        <f t="shared" si="18"/>
        <v>-12000</v>
      </c>
      <c r="F70" s="26">
        <f t="shared" si="19"/>
        <v>-12000</v>
      </c>
      <c r="G70" s="26">
        <f t="shared" si="20"/>
        <v>0</v>
      </c>
      <c r="H70" s="26">
        <f t="shared" si="21"/>
        <v>-12000</v>
      </c>
      <c r="I70" s="65" t="s">
        <v>168</v>
      </c>
    </row>
    <row r="71" spans="1:9" ht="18" customHeight="1">
      <c r="A71" s="9" t="s">
        <v>47</v>
      </c>
      <c r="B71" s="29">
        <v>12000</v>
      </c>
      <c r="C71" s="29">
        <v>6600</v>
      </c>
      <c r="D71" s="29">
        <f t="shared" si="17"/>
        <v>18600</v>
      </c>
      <c r="E71" s="29">
        <f t="shared" si="18"/>
        <v>6600</v>
      </c>
      <c r="F71" s="29">
        <f t="shared" si="19"/>
        <v>6600</v>
      </c>
      <c r="G71" s="29">
        <f t="shared" si="20"/>
        <v>18600</v>
      </c>
      <c r="H71" s="103">
        <f t="shared" si="21"/>
        <v>6600</v>
      </c>
      <c r="I71" s="65" t="s">
        <v>194</v>
      </c>
    </row>
    <row r="72" spans="1:9" ht="20.25" customHeight="1">
      <c r="A72" s="101" t="s">
        <v>48</v>
      </c>
      <c r="B72" s="32">
        <v>400</v>
      </c>
      <c r="C72" s="32">
        <v>496</v>
      </c>
      <c r="D72" s="32">
        <f t="shared" si="17"/>
        <v>896</v>
      </c>
      <c r="E72" s="32">
        <f t="shared" si="18"/>
        <v>496</v>
      </c>
      <c r="F72" s="32">
        <f t="shared" si="19"/>
        <v>496</v>
      </c>
      <c r="G72" s="32">
        <f t="shared" si="20"/>
        <v>896</v>
      </c>
      <c r="H72" s="32">
        <f t="shared" si="21"/>
        <v>496</v>
      </c>
      <c r="I72" s="102" t="s">
        <v>169</v>
      </c>
    </row>
    <row r="73" spans="1:9" ht="21.75" customHeight="1">
      <c r="A73" s="21" t="s">
        <v>49</v>
      </c>
      <c r="B73" s="12">
        <v>500</v>
      </c>
      <c r="C73" s="12"/>
      <c r="D73" s="12">
        <f t="shared" si="17"/>
        <v>500</v>
      </c>
      <c r="E73" s="12">
        <f t="shared" si="18"/>
        <v>0</v>
      </c>
      <c r="F73" s="12">
        <f t="shared" si="19"/>
        <v>0</v>
      </c>
      <c r="G73" s="12">
        <f t="shared" si="20"/>
        <v>500</v>
      </c>
      <c r="H73" s="12">
        <f t="shared" si="21"/>
        <v>0</v>
      </c>
      <c r="I73" s="63"/>
    </row>
    <row r="74" spans="1:9" ht="19.5" customHeight="1">
      <c r="A74" s="9" t="s">
        <v>50</v>
      </c>
      <c r="B74" s="12">
        <v>500</v>
      </c>
      <c r="C74" s="12"/>
      <c r="D74" s="12">
        <f t="shared" si="17"/>
        <v>500</v>
      </c>
      <c r="E74" s="12">
        <f t="shared" si="18"/>
        <v>0</v>
      </c>
      <c r="F74" s="12">
        <f t="shared" si="19"/>
        <v>0</v>
      </c>
      <c r="G74" s="12">
        <f t="shared" si="20"/>
        <v>500</v>
      </c>
      <c r="H74" s="12">
        <f t="shared" si="21"/>
        <v>0</v>
      </c>
      <c r="I74" s="63"/>
    </row>
    <row r="75" spans="1:9" ht="19.5" customHeight="1">
      <c r="A75" s="9" t="s">
        <v>51</v>
      </c>
      <c r="B75" s="12">
        <v>3000</v>
      </c>
      <c r="C75" s="12">
        <v>-3000</v>
      </c>
      <c r="D75" s="12">
        <f t="shared" si="17"/>
        <v>0</v>
      </c>
      <c r="E75" s="12">
        <f t="shared" si="18"/>
        <v>-3000</v>
      </c>
      <c r="F75" s="12">
        <f t="shared" si="19"/>
        <v>-3000</v>
      </c>
      <c r="G75" s="12">
        <f t="shared" si="20"/>
        <v>0</v>
      </c>
      <c r="H75" s="12">
        <f t="shared" si="21"/>
        <v>-3000</v>
      </c>
      <c r="I75" s="63" t="s">
        <v>164</v>
      </c>
    </row>
    <row r="76" spans="1:9" ht="19.5" customHeight="1">
      <c r="A76" s="9" t="s">
        <v>170</v>
      </c>
      <c r="B76" s="12">
        <v>2200</v>
      </c>
      <c r="C76" s="12"/>
      <c r="D76" s="12">
        <f t="shared" si="17"/>
        <v>2200</v>
      </c>
      <c r="E76" s="12">
        <f t="shared" si="18"/>
        <v>0</v>
      </c>
      <c r="F76" s="12">
        <f t="shared" si="19"/>
        <v>0</v>
      </c>
      <c r="G76" s="12">
        <f t="shared" si="20"/>
        <v>2200</v>
      </c>
      <c r="H76" s="10">
        <f t="shared" si="21"/>
        <v>0</v>
      </c>
      <c r="I76" s="63"/>
    </row>
    <row r="77" spans="1:9" ht="19.5" customHeight="1">
      <c r="A77" s="9" t="s">
        <v>129</v>
      </c>
      <c r="B77" s="12">
        <v>50</v>
      </c>
      <c r="C77" s="12"/>
      <c r="D77" s="12">
        <f t="shared" si="17"/>
        <v>50</v>
      </c>
      <c r="E77" s="12">
        <f t="shared" si="18"/>
        <v>0</v>
      </c>
      <c r="F77" s="12">
        <f t="shared" si="19"/>
        <v>0</v>
      </c>
      <c r="G77" s="12">
        <f t="shared" si="20"/>
        <v>50</v>
      </c>
      <c r="H77" s="10">
        <f t="shared" si="21"/>
        <v>0</v>
      </c>
      <c r="I77" s="63"/>
    </row>
    <row r="78" spans="1:9" ht="19.5" customHeight="1">
      <c r="A78" s="9" t="s">
        <v>138</v>
      </c>
      <c r="B78" s="12">
        <v>250</v>
      </c>
      <c r="C78" s="12"/>
      <c r="D78" s="12">
        <f t="shared" si="17"/>
        <v>250</v>
      </c>
      <c r="E78" s="12">
        <f t="shared" si="18"/>
        <v>0</v>
      </c>
      <c r="F78" s="12">
        <f t="shared" si="19"/>
        <v>0</v>
      </c>
      <c r="G78" s="12">
        <f t="shared" si="20"/>
        <v>250</v>
      </c>
      <c r="H78" s="10">
        <f t="shared" si="21"/>
        <v>0</v>
      </c>
      <c r="I78" s="63"/>
    </row>
    <row r="79" spans="1:9" ht="19.5" customHeight="1">
      <c r="A79" s="9" t="s">
        <v>139</v>
      </c>
      <c r="B79" s="12">
        <v>500</v>
      </c>
      <c r="C79" s="12"/>
      <c r="D79" s="12">
        <f>+B79+C79</f>
        <v>500</v>
      </c>
      <c r="E79" s="12">
        <f>+D79-B79</f>
        <v>0</v>
      </c>
      <c r="F79" s="12">
        <f aca="true" t="shared" si="22" ref="F79:H81">+C79</f>
        <v>0</v>
      </c>
      <c r="G79" s="12">
        <f t="shared" si="22"/>
        <v>500</v>
      </c>
      <c r="H79" s="10">
        <f t="shared" si="22"/>
        <v>0</v>
      </c>
      <c r="I79" s="63"/>
    </row>
    <row r="80" spans="1:9" ht="19.5" customHeight="1">
      <c r="A80" s="9" t="s">
        <v>156</v>
      </c>
      <c r="B80" s="12">
        <v>0</v>
      </c>
      <c r="C80" s="12">
        <v>500</v>
      </c>
      <c r="D80" s="12">
        <f>+B80+C80</f>
        <v>500</v>
      </c>
      <c r="E80" s="12">
        <f>+D80-B80</f>
        <v>500</v>
      </c>
      <c r="F80" s="12">
        <f t="shared" si="22"/>
        <v>500</v>
      </c>
      <c r="G80" s="12">
        <f t="shared" si="22"/>
        <v>500</v>
      </c>
      <c r="H80" s="59">
        <f t="shared" si="22"/>
        <v>500</v>
      </c>
      <c r="I80" s="53" t="s">
        <v>126</v>
      </c>
    </row>
    <row r="81" spans="1:9" ht="19.5" customHeight="1">
      <c r="A81" s="9" t="s">
        <v>171</v>
      </c>
      <c r="B81" s="12">
        <v>0</v>
      </c>
      <c r="C81" s="12">
        <v>469</v>
      </c>
      <c r="D81" s="12">
        <f>+B81+C81</f>
        <v>469</v>
      </c>
      <c r="E81" s="12">
        <f>+D81-B81</f>
        <v>469</v>
      </c>
      <c r="F81" s="12">
        <f t="shared" si="22"/>
        <v>469</v>
      </c>
      <c r="G81" s="12">
        <f t="shared" si="22"/>
        <v>469</v>
      </c>
      <c r="H81" s="59">
        <f t="shared" si="22"/>
        <v>469</v>
      </c>
      <c r="I81" s="53" t="s">
        <v>196</v>
      </c>
    </row>
    <row r="82" spans="1:9" ht="17.25" customHeight="1">
      <c r="A82" s="90" t="s">
        <v>203</v>
      </c>
      <c r="B82" s="22">
        <v>0</v>
      </c>
      <c r="C82" s="12">
        <v>8000</v>
      </c>
      <c r="D82" s="12">
        <f>+B82+C82</f>
        <v>8000</v>
      </c>
      <c r="E82" s="12">
        <f>+D82-B82</f>
        <v>8000</v>
      </c>
      <c r="F82" s="12">
        <f aca="true" t="shared" si="23" ref="F82:H83">+C82</f>
        <v>8000</v>
      </c>
      <c r="G82" s="12">
        <f t="shared" si="23"/>
        <v>8000</v>
      </c>
      <c r="H82" s="12">
        <f t="shared" si="23"/>
        <v>8000</v>
      </c>
      <c r="I82" s="63" t="s">
        <v>209</v>
      </c>
    </row>
    <row r="83" spans="1:61" s="50" customFormat="1" ht="17.25" customHeight="1">
      <c r="A83" s="9" t="s">
        <v>184</v>
      </c>
      <c r="B83" s="22">
        <v>0</v>
      </c>
      <c r="C83" s="32">
        <v>400</v>
      </c>
      <c r="D83" s="32">
        <f>+B83+C83</f>
        <v>400</v>
      </c>
      <c r="E83" s="32">
        <f>+D83-B83</f>
        <v>400</v>
      </c>
      <c r="F83" s="32">
        <f t="shared" si="23"/>
        <v>400</v>
      </c>
      <c r="G83" s="12">
        <f t="shared" si="23"/>
        <v>400</v>
      </c>
      <c r="H83" s="12">
        <f t="shared" si="23"/>
        <v>400</v>
      </c>
      <c r="I83" s="63" t="s">
        <v>217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</row>
    <row r="84" spans="1:61" s="18" customFormat="1" ht="24.75" customHeight="1">
      <c r="A84" s="15" t="s">
        <v>52</v>
      </c>
      <c r="B84" s="16">
        <f>SUM(B54:B83)</f>
        <v>150351</v>
      </c>
      <c r="C84" s="16">
        <f>SUM(C54:C83)</f>
        <v>7615</v>
      </c>
      <c r="D84" s="16">
        <f t="shared" si="17"/>
        <v>157966</v>
      </c>
      <c r="E84" s="16">
        <f t="shared" si="18"/>
        <v>7615</v>
      </c>
      <c r="F84" s="16">
        <f t="shared" si="19"/>
        <v>7615</v>
      </c>
      <c r="G84" s="16">
        <f t="shared" si="20"/>
        <v>157966</v>
      </c>
      <c r="H84" s="61">
        <f t="shared" si="21"/>
        <v>7615</v>
      </c>
      <c r="I84" s="6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1:61" s="18" customFormat="1" ht="24.75" customHeight="1">
      <c r="A85" s="3" t="s">
        <v>53</v>
      </c>
      <c r="B85" s="19"/>
      <c r="C85" s="19"/>
      <c r="D85" s="19">
        <f t="shared" si="17"/>
        <v>0</v>
      </c>
      <c r="E85" s="19">
        <f t="shared" si="18"/>
        <v>0</v>
      </c>
      <c r="F85" s="19"/>
      <c r="G85" s="19"/>
      <c r="H85" s="19"/>
      <c r="I85" s="60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1:61" s="9" customFormat="1" ht="21.75" customHeight="1">
      <c r="A86" s="20" t="s">
        <v>54</v>
      </c>
      <c r="B86" s="10">
        <v>19</v>
      </c>
      <c r="C86" s="10"/>
      <c r="D86" s="10">
        <f t="shared" si="17"/>
        <v>19</v>
      </c>
      <c r="E86" s="10">
        <f t="shared" si="18"/>
        <v>0</v>
      </c>
      <c r="F86" s="10">
        <f aca="true" t="shared" si="24" ref="F86:H93">+C86</f>
        <v>0</v>
      </c>
      <c r="G86" s="10">
        <f t="shared" si="24"/>
        <v>19</v>
      </c>
      <c r="H86" s="10">
        <f t="shared" si="24"/>
        <v>0</v>
      </c>
      <c r="I86" s="64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</row>
    <row r="87" spans="1:61" s="9" customFormat="1" ht="21.75" customHeight="1">
      <c r="A87" s="20" t="s">
        <v>55</v>
      </c>
      <c r="B87" s="10">
        <f>20787+2341</f>
        <v>23128</v>
      </c>
      <c r="C87" s="10"/>
      <c r="D87" s="10">
        <f t="shared" si="17"/>
        <v>23128</v>
      </c>
      <c r="E87" s="10">
        <f t="shared" si="18"/>
        <v>0</v>
      </c>
      <c r="F87" s="10">
        <f t="shared" si="24"/>
        <v>0</v>
      </c>
      <c r="G87" s="10">
        <f t="shared" si="24"/>
        <v>23128</v>
      </c>
      <c r="H87" s="10">
        <f t="shared" si="24"/>
        <v>0</v>
      </c>
      <c r="I87" s="64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</row>
    <row r="88" spans="1:61" s="9" customFormat="1" ht="21.75" customHeight="1">
      <c r="A88" s="11" t="s">
        <v>56</v>
      </c>
      <c r="B88" s="10">
        <v>4500</v>
      </c>
      <c r="C88" s="10"/>
      <c r="D88" s="10">
        <f t="shared" si="17"/>
        <v>4500</v>
      </c>
      <c r="E88" s="10">
        <f t="shared" si="18"/>
        <v>0</v>
      </c>
      <c r="F88" s="10">
        <f t="shared" si="24"/>
        <v>0</v>
      </c>
      <c r="G88" s="10">
        <f t="shared" si="24"/>
        <v>4500</v>
      </c>
      <c r="H88" s="10">
        <f t="shared" si="24"/>
        <v>0</v>
      </c>
      <c r="I88" s="64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</row>
    <row r="89" spans="1:61" s="28" customFormat="1" ht="21.75" customHeight="1">
      <c r="A89" s="25" t="s">
        <v>57</v>
      </c>
      <c r="B89" s="29">
        <f>936983+182680</f>
        <v>1119663</v>
      </c>
      <c r="C89" s="29"/>
      <c r="D89" s="29">
        <f t="shared" si="17"/>
        <v>1119663</v>
      </c>
      <c r="E89" s="29">
        <f t="shared" si="18"/>
        <v>0</v>
      </c>
      <c r="F89" s="29">
        <f t="shared" si="24"/>
        <v>0</v>
      </c>
      <c r="G89" s="29">
        <f t="shared" si="24"/>
        <v>1119663</v>
      </c>
      <c r="H89" s="29">
        <f t="shared" si="24"/>
        <v>0</v>
      </c>
      <c r="I89" s="69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1:61" s="28" customFormat="1" ht="26.25" customHeight="1">
      <c r="A90" s="31" t="s">
        <v>173</v>
      </c>
      <c r="B90" s="26">
        <v>11768</v>
      </c>
      <c r="C90" s="26">
        <v>82500</v>
      </c>
      <c r="D90" s="26">
        <f t="shared" si="17"/>
        <v>94268</v>
      </c>
      <c r="E90" s="26">
        <f t="shared" si="18"/>
        <v>82500</v>
      </c>
      <c r="F90" s="26">
        <f t="shared" si="24"/>
        <v>82500</v>
      </c>
      <c r="G90" s="26">
        <f t="shared" si="24"/>
        <v>94268</v>
      </c>
      <c r="H90" s="59">
        <f t="shared" si="24"/>
        <v>82500</v>
      </c>
      <c r="I90" s="64" t="s">
        <v>174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1:9" ht="23.25" customHeight="1">
      <c r="A91" s="21" t="s">
        <v>58</v>
      </c>
      <c r="B91" s="12">
        <v>6750</v>
      </c>
      <c r="C91" s="12"/>
      <c r="D91" s="12">
        <f t="shared" si="17"/>
        <v>6750</v>
      </c>
      <c r="E91" s="12">
        <f t="shared" si="18"/>
        <v>0</v>
      </c>
      <c r="F91" s="12">
        <f aca="true" t="shared" si="25" ref="F91:H92">+C91</f>
        <v>0</v>
      </c>
      <c r="G91" s="12">
        <f t="shared" si="25"/>
        <v>6750</v>
      </c>
      <c r="H91" s="12">
        <f t="shared" si="25"/>
        <v>0</v>
      </c>
      <c r="I91" s="63"/>
    </row>
    <row r="92" spans="1:9" ht="17.25" customHeight="1">
      <c r="A92" s="90" t="s">
        <v>201</v>
      </c>
      <c r="B92" s="22">
        <v>0</v>
      </c>
      <c r="C92" s="12">
        <v>125</v>
      </c>
      <c r="D92" s="12">
        <f>+B92+C92</f>
        <v>125</v>
      </c>
      <c r="E92" s="12">
        <f t="shared" si="18"/>
        <v>125</v>
      </c>
      <c r="F92" s="12">
        <f t="shared" si="25"/>
        <v>125</v>
      </c>
      <c r="G92" s="12">
        <f t="shared" si="25"/>
        <v>125</v>
      </c>
      <c r="H92" s="12">
        <f t="shared" si="25"/>
        <v>125</v>
      </c>
      <c r="I92" s="63" t="s">
        <v>202</v>
      </c>
    </row>
    <row r="93" spans="1:61" s="18" customFormat="1" ht="24.75" customHeight="1">
      <c r="A93" s="15" t="s">
        <v>59</v>
      </c>
      <c r="B93" s="16">
        <f>SUM(B86:B92)</f>
        <v>1165828</v>
      </c>
      <c r="C93" s="16">
        <f>SUM(C86:C92)</f>
        <v>82625</v>
      </c>
      <c r="D93" s="16">
        <f aca="true" t="shared" si="26" ref="D93:D127">+B93+C93</f>
        <v>1248453</v>
      </c>
      <c r="E93" s="16">
        <f aca="true" t="shared" si="27" ref="E93:E127">+D93-B93</f>
        <v>82625</v>
      </c>
      <c r="F93" s="16">
        <f t="shared" si="24"/>
        <v>82625</v>
      </c>
      <c r="G93" s="16">
        <f t="shared" si="24"/>
        <v>1248453</v>
      </c>
      <c r="H93" s="16">
        <f t="shared" si="24"/>
        <v>82625</v>
      </c>
      <c r="I93" s="6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1:61" s="18" customFormat="1" ht="24.75" customHeight="1">
      <c r="A94" s="3" t="s">
        <v>60</v>
      </c>
      <c r="B94" s="19"/>
      <c r="C94" s="19"/>
      <c r="D94" s="19"/>
      <c r="E94" s="19"/>
      <c r="F94" s="19"/>
      <c r="G94" s="19"/>
      <c r="H94" s="19"/>
      <c r="I94" s="60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1:61" s="9" customFormat="1" ht="19.5" customHeight="1">
      <c r="A95" s="11" t="s">
        <v>61</v>
      </c>
      <c r="B95" s="10">
        <v>325</v>
      </c>
      <c r="C95" s="10"/>
      <c r="D95" s="10">
        <f t="shared" si="26"/>
        <v>325</v>
      </c>
      <c r="E95" s="10">
        <f t="shared" si="27"/>
        <v>0</v>
      </c>
      <c r="F95" s="10">
        <f aca="true" t="shared" si="28" ref="F95:H99">+C95</f>
        <v>0</v>
      </c>
      <c r="G95" s="10">
        <f t="shared" si="28"/>
        <v>325</v>
      </c>
      <c r="H95" s="10">
        <f t="shared" si="28"/>
        <v>0</v>
      </c>
      <c r="I95" s="64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</row>
    <row r="96" spans="1:61" s="9" customFormat="1" ht="19.5" customHeight="1">
      <c r="A96" s="11" t="s">
        <v>62</v>
      </c>
      <c r="B96" s="10">
        <v>1842</v>
      </c>
      <c r="C96" s="10">
        <v>-680</v>
      </c>
      <c r="D96" s="10">
        <f t="shared" si="26"/>
        <v>1162</v>
      </c>
      <c r="E96" s="10">
        <f t="shared" si="27"/>
        <v>-680</v>
      </c>
      <c r="F96" s="10">
        <f t="shared" si="28"/>
        <v>-680</v>
      </c>
      <c r="G96" s="10">
        <f t="shared" si="28"/>
        <v>1162</v>
      </c>
      <c r="H96" s="10">
        <f t="shared" si="28"/>
        <v>-680</v>
      </c>
      <c r="I96" s="64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</row>
    <row r="97" spans="1:61" s="9" customFormat="1" ht="19.5" customHeight="1">
      <c r="A97" s="11" t="s">
        <v>63</v>
      </c>
      <c r="B97" s="10">
        <v>275</v>
      </c>
      <c r="C97" s="10"/>
      <c r="D97" s="10">
        <f t="shared" si="26"/>
        <v>275</v>
      </c>
      <c r="E97" s="10">
        <f t="shared" si="27"/>
        <v>0</v>
      </c>
      <c r="F97" s="10">
        <f t="shared" si="28"/>
        <v>0</v>
      </c>
      <c r="G97" s="10">
        <f t="shared" si="28"/>
        <v>275</v>
      </c>
      <c r="H97" s="10">
        <f t="shared" si="28"/>
        <v>0</v>
      </c>
      <c r="I97" s="64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</row>
    <row r="98" spans="1:9" ht="19.5" customHeight="1">
      <c r="A98" s="9" t="s">
        <v>124</v>
      </c>
      <c r="B98" s="12">
        <v>1500</v>
      </c>
      <c r="C98" s="12"/>
      <c r="D98" s="12">
        <f t="shared" si="26"/>
        <v>1500</v>
      </c>
      <c r="E98" s="12">
        <f t="shared" si="27"/>
        <v>0</v>
      </c>
      <c r="F98" s="12">
        <f t="shared" si="28"/>
        <v>0</v>
      </c>
      <c r="G98" s="12">
        <f t="shared" si="28"/>
        <v>1500</v>
      </c>
      <c r="H98" s="12">
        <f t="shared" si="28"/>
        <v>0</v>
      </c>
      <c r="I98" s="63"/>
    </row>
    <row r="99" spans="1:61" s="18" customFormat="1" ht="24.75" customHeight="1">
      <c r="A99" s="15" t="s">
        <v>64</v>
      </c>
      <c r="B99" s="16">
        <f>SUM(B95:B98)</f>
        <v>3942</v>
      </c>
      <c r="C99" s="16">
        <f>SUM(C95:C98)</f>
        <v>-680</v>
      </c>
      <c r="D99" s="16">
        <f t="shared" si="26"/>
        <v>3262</v>
      </c>
      <c r="E99" s="16">
        <f t="shared" si="27"/>
        <v>-680</v>
      </c>
      <c r="F99" s="16">
        <f t="shared" si="28"/>
        <v>-680</v>
      </c>
      <c r="G99" s="16">
        <f t="shared" si="28"/>
        <v>3262</v>
      </c>
      <c r="H99" s="16">
        <f t="shared" si="28"/>
        <v>-680</v>
      </c>
      <c r="I99" s="6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1:61" s="18" customFormat="1" ht="24.75" customHeight="1">
      <c r="A100" s="3" t="s">
        <v>65</v>
      </c>
      <c r="B100" s="19"/>
      <c r="C100" s="19"/>
      <c r="D100" s="19"/>
      <c r="E100" s="19"/>
      <c r="F100" s="19"/>
      <c r="G100" s="19"/>
      <c r="H100" s="19"/>
      <c r="I100" s="60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1:61" s="9" customFormat="1" ht="21.75" customHeight="1">
      <c r="A101" s="20" t="s">
        <v>66</v>
      </c>
      <c r="B101" s="7">
        <f>341+33887</f>
        <v>34228</v>
      </c>
      <c r="C101" s="7"/>
      <c r="D101" s="7">
        <f t="shared" si="26"/>
        <v>34228</v>
      </c>
      <c r="E101" s="7">
        <f t="shared" si="27"/>
        <v>0</v>
      </c>
      <c r="F101" s="7">
        <f aca="true" t="shared" si="29" ref="F101:H110">+C101</f>
        <v>0</v>
      </c>
      <c r="G101" s="7">
        <f t="shared" si="29"/>
        <v>34228</v>
      </c>
      <c r="H101" s="7">
        <f t="shared" si="29"/>
        <v>0</v>
      </c>
      <c r="I101" s="65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</row>
    <row r="102" spans="1:61" s="9" customFormat="1" ht="21.75" customHeight="1">
      <c r="A102" s="11" t="s">
        <v>67</v>
      </c>
      <c r="B102" s="7">
        <v>147488</v>
      </c>
      <c r="C102" s="7"/>
      <c r="D102" s="7">
        <f t="shared" si="26"/>
        <v>147488</v>
      </c>
      <c r="E102" s="7">
        <f t="shared" si="27"/>
        <v>0</v>
      </c>
      <c r="F102" s="7">
        <f t="shared" si="29"/>
        <v>0</v>
      </c>
      <c r="G102" s="7">
        <f t="shared" si="29"/>
        <v>147488</v>
      </c>
      <c r="H102" s="7">
        <f t="shared" si="29"/>
        <v>0</v>
      </c>
      <c r="I102" s="65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</row>
    <row r="103" spans="1:61" s="9" customFormat="1" ht="18.75" customHeight="1">
      <c r="A103" s="20" t="s">
        <v>68</v>
      </c>
      <c r="B103" s="10">
        <v>1231</v>
      </c>
      <c r="C103" s="10">
        <v>1009</v>
      </c>
      <c r="D103" s="10">
        <f t="shared" si="26"/>
        <v>2240</v>
      </c>
      <c r="E103" s="10">
        <f t="shared" si="27"/>
        <v>1009</v>
      </c>
      <c r="F103" s="10">
        <f t="shared" si="29"/>
        <v>1009</v>
      </c>
      <c r="G103" s="10">
        <f t="shared" si="29"/>
        <v>2240</v>
      </c>
      <c r="H103" s="59">
        <f t="shared" si="29"/>
        <v>1009</v>
      </c>
      <c r="I103" s="63" t="s">
        <v>169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</row>
    <row r="104" spans="1:9" ht="17.25" customHeight="1">
      <c r="A104" s="90" t="s">
        <v>220</v>
      </c>
      <c r="B104" s="22">
        <v>0</v>
      </c>
      <c r="C104" s="12">
        <v>2280</v>
      </c>
      <c r="D104" s="12">
        <f>+B104+C104</f>
        <v>2280</v>
      </c>
      <c r="E104" s="12">
        <f t="shared" si="27"/>
        <v>2280</v>
      </c>
      <c r="F104" s="12">
        <f t="shared" si="29"/>
        <v>2280</v>
      </c>
      <c r="G104" s="12">
        <f t="shared" si="29"/>
        <v>2280</v>
      </c>
      <c r="H104" s="12">
        <f t="shared" si="29"/>
        <v>2280</v>
      </c>
      <c r="I104" s="63" t="s">
        <v>221</v>
      </c>
    </row>
    <row r="105" spans="1:9" ht="17.25" customHeight="1">
      <c r="A105" s="90" t="s">
        <v>219</v>
      </c>
      <c r="B105" s="22">
        <v>0</v>
      </c>
      <c r="C105" s="12">
        <v>3714</v>
      </c>
      <c r="D105" s="12">
        <f>+B105+C105</f>
        <v>3714</v>
      </c>
      <c r="E105" s="12">
        <f>+D105-B105</f>
        <v>3714</v>
      </c>
      <c r="F105" s="12">
        <f>+C105</f>
        <v>3714</v>
      </c>
      <c r="G105" s="12">
        <f>+D105</f>
        <v>3714</v>
      </c>
      <c r="H105" s="12">
        <f>+E105</f>
        <v>3714</v>
      </c>
      <c r="I105" s="63"/>
    </row>
    <row r="106" spans="1:61" s="9" customFormat="1" ht="21.75" customHeight="1">
      <c r="A106" s="11" t="s">
        <v>69</v>
      </c>
      <c r="B106" s="10">
        <v>20091</v>
      </c>
      <c r="C106" s="10"/>
      <c r="D106" s="10">
        <f t="shared" si="26"/>
        <v>20091</v>
      </c>
      <c r="E106" s="10">
        <f t="shared" si="27"/>
        <v>0</v>
      </c>
      <c r="F106" s="10">
        <f t="shared" si="29"/>
        <v>0</v>
      </c>
      <c r="G106" s="10">
        <f t="shared" si="29"/>
        <v>20091</v>
      </c>
      <c r="H106" s="10">
        <f t="shared" si="29"/>
        <v>0</v>
      </c>
      <c r="I106" s="64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</row>
    <row r="107" spans="1:61" s="9" customFormat="1" ht="21.75" customHeight="1">
      <c r="A107" s="11" t="s">
        <v>70</v>
      </c>
      <c r="B107" s="7">
        <v>22470</v>
      </c>
      <c r="C107" s="7"/>
      <c r="D107" s="7">
        <f t="shared" si="26"/>
        <v>22470</v>
      </c>
      <c r="E107" s="7">
        <f t="shared" si="27"/>
        <v>0</v>
      </c>
      <c r="F107" s="7">
        <f t="shared" si="29"/>
        <v>0</v>
      </c>
      <c r="G107" s="7">
        <f t="shared" si="29"/>
        <v>22470</v>
      </c>
      <c r="H107" s="7">
        <f t="shared" si="29"/>
        <v>0</v>
      </c>
      <c r="I107" s="6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</row>
    <row r="108" spans="1:61" s="9" customFormat="1" ht="21.75" customHeight="1">
      <c r="A108" s="11" t="s">
        <v>71</v>
      </c>
      <c r="B108" s="10">
        <v>10023</v>
      </c>
      <c r="C108" s="10"/>
      <c r="D108" s="10">
        <f t="shared" si="26"/>
        <v>10023</v>
      </c>
      <c r="E108" s="10">
        <f t="shared" si="27"/>
        <v>0</v>
      </c>
      <c r="F108" s="10">
        <f t="shared" si="29"/>
        <v>0</v>
      </c>
      <c r="G108" s="10">
        <f t="shared" si="29"/>
        <v>10023</v>
      </c>
      <c r="H108" s="10">
        <f t="shared" si="29"/>
        <v>0</v>
      </c>
      <c r="I108" s="64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</row>
    <row r="109" spans="1:61" s="9" customFormat="1" ht="18.75" customHeight="1">
      <c r="A109" s="11" t="s">
        <v>133</v>
      </c>
      <c r="B109" s="10">
        <v>75</v>
      </c>
      <c r="C109" s="10"/>
      <c r="D109" s="10">
        <f t="shared" si="26"/>
        <v>75</v>
      </c>
      <c r="E109" s="10">
        <f t="shared" si="27"/>
        <v>0</v>
      </c>
      <c r="F109" s="10">
        <f t="shared" si="29"/>
        <v>0</v>
      </c>
      <c r="G109" s="10">
        <f t="shared" si="29"/>
        <v>75</v>
      </c>
      <c r="H109" s="10">
        <f t="shared" si="29"/>
        <v>0</v>
      </c>
      <c r="I109" s="64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</row>
    <row r="110" spans="1:61" s="18" customFormat="1" ht="24.75" customHeight="1">
      <c r="A110" s="15" t="s">
        <v>72</v>
      </c>
      <c r="B110" s="16">
        <f>SUM(B101:B109)</f>
        <v>235606</v>
      </c>
      <c r="C110" s="16">
        <f>SUM(C101:C109)</f>
        <v>7003</v>
      </c>
      <c r="D110" s="16">
        <f t="shared" si="26"/>
        <v>242609</v>
      </c>
      <c r="E110" s="16">
        <f t="shared" si="27"/>
        <v>7003</v>
      </c>
      <c r="F110" s="16">
        <f t="shared" si="29"/>
        <v>7003</v>
      </c>
      <c r="G110" s="16">
        <f t="shared" si="29"/>
        <v>242609</v>
      </c>
      <c r="H110" s="61">
        <f t="shared" si="29"/>
        <v>7003</v>
      </c>
      <c r="I110" s="66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1:61" s="18" customFormat="1" ht="24.75" customHeight="1">
      <c r="A111" s="3" t="s">
        <v>73</v>
      </c>
      <c r="B111" s="19"/>
      <c r="C111" s="19"/>
      <c r="D111" s="19"/>
      <c r="E111" s="19"/>
      <c r="F111" s="19"/>
      <c r="G111" s="19"/>
      <c r="H111" s="19"/>
      <c r="I111" s="60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1:61" s="9" customFormat="1" ht="21.75" customHeight="1">
      <c r="A112" s="20" t="s">
        <v>74</v>
      </c>
      <c r="B112" s="10">
        <v>6396</v>
      </c>
      <c r="C112" s="10"/>
      <c r="D112" s="10">
        <f t="shared" si="26"/>
        <v>6396</v>
      </c>
      <c r="E112" s="10">
        <f t="shared" si="27"/>
        <v>0</v>
      </c>
      <c r="F112" s="10">
        <f aca="true" t="shared" si="30" ref="F112:F123">+C112</f>
        <v>0</v>
      </c>
      <c r="G112" s="10">
        <f aca="true" t="shared" si="31" ref="G112:G123">+D112</f>
        <v>6396</v>
      </c>
      <c r="H112" s="10">
        <f aca="true" t="shared" si="32" ref="H112:H123">+E112</f>
        <v>0</v>
      </c>
      <c r="I112" s="64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</row>
    <row r="113" spans="1:61" s="9" customFormat="1" ht="21.75" customHeight="1">
      <c r="A113" s="11" t="s">
        <v>75</v>
      </c>
      <c r="B113" s="10">
        <f>3312-504-352</f>
        <v>2456</v>
      </c>
      <c r="C113" s="10"/>
      <c r="D113" s="10">
        <f t="shared" si="26"/>
        <v>2456</v>
      </c>
      <c r="E113" s="10">
        <f t="shared" si="27"/>
        <v>0</v>
      </c>
      <c r="F113" s="10">
        <f t="shared" si="30"/>
        <v>0</v>
      </c>
      <c r="G113" s="10">
        <f t="shared" si="31"/>
        <v>2456</v>
      </c>
      <c r="H113" s="10">
        <f t="shared" si="32"/>
        <v>0</v>
      </c>
      <c r="I113" s="64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</row>
    <row r="114" spans="1:61" s="9" customFormat="1" ht="21.75" customHeight="1">
      <c r="A114" s="11" t="s">
        <v>136</v>
      </c>
      <c r="B114" s="10">
        <v>51250</v>
      </c>
      <c r="C114" s="10"/>
      <c r="D114" s="10">
        <f t="shared" si="26"/>
        <v>51250</v>
      </c>
      <c r="E114" s="10">
        <f t="shared" si="27"/>
        <v>0</v>
      </c>
      <c r="F114" s="10">
        <f t="shared" si="30"/>
        <v>0</v>
      </c>
      <c r="G114" s="10">
        <f t="shared" si="31"/>
        <v>51250</v>
      </c>
      <c r="H114" s="10">
        <f t="shared" si="32"/>
        <v>0</v>
      </c>
      <c r="I114" s="64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</row>
    <row r="115" spans="1:61" s="9" customFormat="1" ht="21.75" customHeight="1">
      <c r="A115" s="20" t="s">
        <v>147</v>
      </c>
      <c r="B115" s="10">
        <v>1220</v>
      </c>
      <c r="C115" s="10"/>
      <c r="D115" s="10">
        <f t="shared" si="26"/>
        <v>1220</v>
      </c>
      <c r="E115" s="10">
        <f t="shared" si="27"/>
        <v>0</v>
      </c>
      <c r="F115" s="10">
        <f t="shared" si="30"/>
        <v>0</v>
      </c>
      <c r="G115" s="10">
        <f t="shared" si="31"/>
        <v>1220</v>
      </c>
      <c r="H115" s="10">
        <f t="shared" si="32"/>
        <v>0</v>
      </c>
      <c r="I115" s="64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</row>
    <row r="116" spans="1:61" s="9" customFormat="1" ht="21.75" customHeight="1">
      <c r="A116" s="20" t="s">
        <v>76</v>
      </c>
      <c r="B116" s="10">
        <v>8000</v>
      </c>
      <c r="C116" s="10"/>
      <c r="D116" s="10">
        <f t="shared" si="26"/>
        <v>8000</v>
      </c>
      <c r="E116" s="10">
        <f t="shared" si="27"/>
        <v>0</v>
      </c>
      <c r="F116" s="10">
        <f t="shared" si="30"/>
        <v>0</v>
      </c>
      <c r="G116" s="10">
        <f t="shared" si="31"/>
        <v>8000</v>
      </c>
      <c r="H116" s="10">
        <f t="shared" si="32"/>
        <v>0</v>
      </c>
      <c r="I116" s="64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</row>
    <row r="117" spans="1:61" s="28" customFormat="1" ht="21.75" customHeight="1">
      <c r="A117" s="25" t="s">
        <v>77</v>
      </c>
      <c r="B117" s="26">
        <v>20000</v>
      </c>
      <c r="C117" s="26"/>
      <c r="D117" s="26">
        <f t="shared" si="26"/>
        <v>20000</v>
      </c>
      <c r="E117" s="26">
        <f t="shared" si="27"/>
        <v>0</v>
      </c>
      <c r="F117" s="26">
        <f t="shared" si="30"/>
        <v>0</v>
      </c>
      <c r="G117" s="26">
        <f t="shared" si="31"/>
        <v>20000</v>
      </c>
      <c r="H117" s="26">
        <f t="shared" si="32"/>
        <v>0</v>
      </c>
      <c r="I117" s="68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1:9" ht="23.25" customHeight="1">
      <c r="A118" s="30" t="s">
        <v>78</v>
      </c>
      <c r="B118" s="12">
        <v>150</v>
      </c>
      <c r="C118" s="12"/>
      <c r="D118" s="12">
        <f t="shared" si="26"/>
        <v>150</v>
      </c>
      <c r="E118" s="12">
        <f t="shared" si="27"/>
        <v>0</v>
      </c>
      <c r="F118" s="12">
        <f t="shared" si="30"/>
        <v>0</v>
      </c>
      <c r="G118" s="12">
        <f t="shared" si="31"/>
        <v>150</v>
      </c>
      <c r="H118" s="12">
        <f t="shared" si="32"/>
        <v>0</v>
      </c>
      <c r="I118" s="63"/>
    </row>
    <row r="119" spans="1:9" ht="24.75" customHeight="1">
      <c r="A119" s="30" t="s">
        <v>79</v>
      </c>
      <c r="B119" s="12">
        <v>200</v>
      </c>
      <c r="C119" s="12"/>
      <c r="D119" s="12">
        <f t="shared" si="26"/>
        <v>200</v>
      </c>
      <c r="E119" s="12">
        <f t="shared" si="27"/>
        <v>0</v>
      </c>
      <c r="F119" s="12">
        <f t="shared" si="30"/>
        <v>0</v>
      </c>
      <c r="G119" s="12">
        <f t="shared" si="31"/>
        <v>200</v>
      </c>
      <c r="H119" s="12">
        <f t="shared" si="32"/>
        <v>0</v>
      </c>
      <c r="I119" s="63"/>
    </row>
    <row r="120" spans="1:61" s="31" customFormat="1" ht="21.75" customHeight="1">
      <c r="A120" s="52" t="s">
        <v>146</v>
      </c>
      <c r="B120" s="79">
        <v>3000</v>
      </c>
      <c r="C120" s="79">
        <v>-350</v>
      </c>
      <c r="D120" s="79">
        <f>+B120+C120</f>
        <v>2650</v>
      </c>
      <c r="E120" s="79">
        <f>+D120-B120</f>
        <v>-350</v>
      </c>
      <c r="F120" s="79">
        <f aca="true" t="shared" si="33" ref="F120:H121">+C120</f>
        <v>-350</v>
      </c>
      <c r="G120" s="79">
        <f t="shared" si="33"/>
        <v>2650</v>
      </c>
      <c r="H120" s="59">
        <f t="shared" si="33"/>
        <v>-350</v>
      </c>
      <c r="I120" s="78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</row>
    <row r="121" spans="1:61" s="31" customFormat="1" ht="21.75" customHeight="1">
      <c r="A121" s="52" t="s">
        <v>185</v>
      </c>
      <c r="B121" s="79">
        <v>0</v>
      </c>
      <c r="C121" s="79">
        <v>695</v>
      </c>
      <c r="D121" s="79">
        <f>+B121+C121</f>
        <v>695</v>
      </c>
      <c r="E121" s="79">
        <f>+D121-B121</f>
        <v>695</v>
      </c>
      <c r="F121" s="79">
        <f t="shared" si="33"/>
        <v>695</v>
      </c>
      <c r="G121" s="79">
        <f t="shared" si="33"/>
        <v>695</v>
      </c>
      <c r="H121" s="59">
        <f t="shared" si="33"/>
        <v>695</v>
      </c>
      <c r="I121" s="78" t="s">
        <v>186</v>
      </c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</row>
    <row r="122" spans="1:61" s="31" customFormat="1" ht="21.75" customHeight="1">
      <c r="A122" s="54" t="s">
        <v>175</v>
      </c>
      <c r="B122" s="98">
        <v>0</v>
      </c>
      <c r="C122" s="98">
        <v>470</v>
      </c>
      <c r="D122" s="98">
        <f t="shared" si="26"/>
        <v>470</v>
      </c>
      <c r="E122" s="98">
        <f t="shared" si="27"/>
        <v>470</v>
      </c>
      <c r="F122" s="98">
        <f t="shared" si="30"/>
        <v>470</v>
      </c>
      <c r="G122" s="98">
        <f t="shared" si="31"/>
        <v>470</v>
      </c>
      <c r="H122" s="59">
        <f t="shared" si="32"/>
        <v>470</v>
      </c>
      <c r="I122" s="99" t="s">
        <v>172</v>
      </c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</row>
    <row r="123" spans="1:61" s="18" customFormat="1" ht="24.75" customHeight="1">
      <c r="A123" s="15" t="s">
        <v>80</v>
      </c>
      <c r="B123" s="16">
        <f>SUM(B112:B122)</f>
        <v>92672</v>
      </c>
      <c r="C123" s="16">
        <f>SUM(C112:C122)</f>
        <v>815</v>
      </c>
      <c r="D123" s="16">
        <f t="shared" si="26"/>
        <v>93487</v>
      </c>
      <c r="E123" s="16">
        <f t="shared" si="27"/>
        <v>815</v>
      </c>
      <c r="F123" s="16">
        <f t="shared" si="30"/>
        <v>815</v>
      </c>
      <c r="G123" s="16">
        <f t="shared" si="31"/>
        <v>93487</v>
      </c>
      <c r="H123" s="16">
        <f t="shared" si="32"/>
        <v>815</v>
      </c>
      <c r="I123" s="66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</row>
    <row r="124" spans="1:61" s="18" customFormat="1" ht="24.75" customHeight="1">
      <c r="A124" s="3" t="s">
        <v>81</v>
      </c>
      <c r="B124" s="19"/>
      <c r="C124" s="19"/>
      <c r="D124" s="19"/>
      <c r="E124" s="19"/>
      <c r="F124" s="19"/>
      <c r="G124" s="19"/>
      <c r="H124" s="19"/>
      <c r="I124" s="60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</row>
    <row r="125" spans="1:61" s="9" customFormat="1" ht="21" customHeight="1">
      <c r="A125" s="20" t="s">
        <v>82</v>
      </c>
      <c r="B125" s="79">
        <f>2723+112-79</f>
        <v>2756</v>
      </c>
      <c r="C125" s="79"/>
      <c r="D125" s="79">
        <f t="shared" si="26"/>
        <v>2756</v>
      </c>
      <c r="E125" s="79">
        <f t="shared" si="27"/>
        <v>0</v>
      </c>
      <c r="F125" s="79">
        <f aca="true" t="shared" si="34" ref="F125:H130">+C125</f>
        <v>0</v>
      </c>
      <c r="G125" s="79">
        <f t="shared" si="34"/>
        <v>2756</v>
      </c>
      <c r="H125" s="79">
        <f t="shared" si="34"/>
        <v>0</v>
      </c>
      <c r="I125" s="7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</row>
    <row r="126" spans="1:61" s="9" customFormat="1" ht="21" customHeight="1">
      <c r="A126" s="11" t="s">
        <v>83</v>
      </c>
      <c r="B126" s="10">
        <v>80</v>
      </c>
      <c r="C126" s="10"/>
      <c r="D126" s="10">
        <f t="shared" si="26"/>
        <v>80</v>
      </c>
      <c r="E126" s="10">
        <f t="shared" si="27"/>
        <v>0</v>
      </c>
      <c r="F126" s="10">
        <f t="shared" si="34"/>
        <v>0</v>
      </c>
      <c r="G126" s="10">
        <f t="shared" si="34"/>
        <v>80</v>
      </c>
      <c r="H126" s="10">
        <f t="shared" si="34"/>
        <v>0</v>
      </c>
      <c r="I126" s="64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</row>
    <row r="127" spans="1:61" s="9" customFormat="1" ht="21" customHeight="1">
      <c r="A127" s="11" t="s">
        <v>84</v>
      </c>
      <c r="B127" s="10">
        <v>501</v>
      </c>
      <c r="C127" s="10"/>
      <c r="D127" s="10">
        <f t="shared" si="26"/>
        <v>501</v>
      </c>
      <c r="E127" s="10">
        <f t="shared" si="27"/>
        <v>0</v>
      </c>
      <c r="F127" s="10">
        <f t="shared" si="34"/>
        <v>0</v>
      </c>
      <c r="G127" s="10">
        <f t="shared" si="34"/>
        <v>501</v>
      </c>
      <c r="H127" s="10">
        <f t="shared" si="34"/>
        <v>0</v>
      </c>
      <c r="I127" s="64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</row>
    <row r="128" spans="1:61" s="9" customFormat="1" ht="24" customHeight="1">
      <c r="A128" s="11" t="s">
        <v>85</v>
      </c>
      <c r="B128" s="10">
        <f>625+200</f>
        <v>825</v>
      </c>
      <c r="C128" s="10"/>
      <c r="D128" s="10">
        <f>+B128+C128</f>
        <v>825</v>
      </c>
      <c r="E128" s="10">
        <f>+D128-B128</f>
        <v>0</v>
      </c>
      <c r="F128" s="10">
        <f t="shared" si="34"/>
        <v>0</v>
      </c>
      <c r="G128" s="10">
        <f t="shared" si="34"/>
        <v>825</v>
      </c>
      <c r="H128" s="10">
        <f t="shared" si="34"/>
        <v>0</v>
      </c>
      <c r="I128" s="64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</row>
    <row r="129" spans="1:9" ht="22.5" customHeight="1">
      <c r="A129" s="21" t="s">
        <v>134</v>
      </c>
      <c r="B129" s="12">
        <f>1500+763</f>
        <v>2263</v>
      </c>
      <c r="C129" s="12"/>
      <c r="D129" s="12">
        <f>+B129+C129</f>
        <v>2263</v>
      </c>
      <c r="E129" s="12">
        <f>+D129-B129</f>
        <v>0</v>
      </c>
      <c r="F129" s="12">
        <f t="shared" si="34"/>
        <v>0</v>
      </c>
      <c r="G129" s="12">
        <f t="shared" si="34"/>
        <v>2263</v>
      </c>
      <c r="H129" s="10">
        <f t="shared" si="34"/>
        <v>0</v>
      </c>
      <c r="I129" s="53"/>
    </row>
    <row r="130" spans="1:61" s="18" customFormat="1" ht="24.75" customHeight="1">
      <c r="A130" s="15" t="s">
        <v>86</v>
      </c>
      <c r="B130" s="16">
        <f>SUM(B125:B129)</f>
        <v>6425</v>
      </c>
      <c r="C130" s="16">
        <f>SUM(C125:C129)</f>
        <v>0</v>
      </c>
      <c r="D130" s="16">
        <f>+B130+C130</f>
        <v>6425</v>
      </c>
      <c r="E130" s="16">
        <f>+D130-B130</f>
        <v>0</v>
      </c>
      <c r="F130" s="16">
        <f t="shared" si="34"/>
        <v>0</v>
      </c>
      <c r="G130" s="16">
        <f t="shared" si="34"/>
        <v>6425</v>
      </c>
      <c r="H130" s="16">
        <f t="shared" si="34"/>
        <v>0</v>
      </c>
      <c r="I130" s="6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</row>
    <row r="131" spans="1:61" s="18" customFormat="1" ht="24.75" customHeight="1">
      <c r="A131" s="3" t="s">
        <v>87</v>
      </c>
      <c r="B131" s="33"/>
      <c r="C131" s="33"/>
      <c r="D131" s="33"/>
      <c r="E131" s="33"/>
      <c r="F131" s="33"/>
      <c r="G131" s="33"/>
      <c r="H131" s="33"/>
      <c r="I131" s="60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</row>
    <row r="132" spans="1:61" s="9" customFormat="1" ht="19.5" customHeight="1">
      <c r="A132" s="20" t="s">
        <v>88</v>
      </c>
      <c r="B132" s="10">
        <v>2225</v>
      </c>
      <c r="C132" s="10"/>
      <c r="D132" s="10">
        <f>+B132+C132</f>
        <v>2225</v>
      </c>
      <c r="E132" s="10">
        <f>+D132-B132</f>
        <v>0</v>
      </c>
      <c r="F132" s="10">
        <f aca="true" t="shared" si="35" ref="F132:H135">+C132</f>
        <v>0</v>
      </c>
      <c r="G132" s="10">
        <f t="shared" si="35"/>
        <v>2225</v>
      </c>
      <c r="H132" s="10">
        <f t="shared" si="35"/>
        <v>0</v>
      </c>
      <c r="I132" s="64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</row>
    <row r="133" spans="1:61" s="9" customFormat="1" ht="28.5" customHeight="1">
      <c r="A133" s="11" t="s">
        <v>135</v>
      </c>
      <c r="B133" s="7">
        <v>745</v>
      </c>
      <c r="C133" s="7"/>
      <c r="D133" s="7">
        <f>+B133+C133</f>
        <v>745</v>
      </c>
      <c r="E133" s="7">
        <f>+D133-B133</f>
        <v>0</v>
      </c>
      <c r="F133" s="7">
        <f t="shared" si="35"/>
        <v>0</v>
      </c>
      <c r="G133" s="7">
        <f t="shared" si="35"/>
        <v>745</v>
      </c>
      <c r="H133" s="7">
        <f t="shared" si="35"/>
        <v>0</v>
      </c>
      <c r="I133" s="65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</row>
    <row r="134" spans="1:9" ht="21.75" customHeight="1">
      <c r="A134" s="21" t="s">
        <v>89</v>
      </c>
      <c r="B134" s="12">
        <v>1500</v>
      </c>
      <c r="C134" s="12"/>
      <c r="D134" s="12">
        <f>+B134+C134</f>
        <v>1500</v>
      </c>
      <c r="E134" s="12">
        <f>+D134-B134</f>
        <v>0</v>
      </c>
      <c r="F134" s="12">
        <f t="shared" si="35"/>
        <v>0</v>
      </c>
      <c r="G134" s="12">
        <f t="shared" si="35"/>
        <v>1500</v>
      </c>
      <c r="H134" s="12">
        <f t="shared" si="35"/>
        <v>0</v>
      </c>
      <c r="I134" s="63"/>
    </row>
    <row r="135" spans="1:61" s="50" customFormat="1" ht="25.5" customHeight="1">
      <c r="A135" s="9" t="s">
        <v>144</v>
      </c>
      <c r="B135" s="87">
        <v>263</v>
      </c>
      <c r="C135" s="12"/>
      <c r="D135" s="12">
        <f>+B135+C135</f>
        <v>263</v>
      </c>
      <c r="E135" s="12">
        <f>+D135-B135</f>
        <v>0</v>
      </c>
      <c r="F135" s="32">
        <f>+C135</f>
        <v>0</v>
      </c>
      <c r="G135" s="32">
        <v>263</v>
      </c>
      <c r="H135" s="12">
        <f t="shared" si="35"/>
        <v>0</v>
      </c>
      <c r="I135" s="63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</row>
    <row r="136" spans="1:61" s="18" customFormat="1" ht="24.75" customHeight="1">
      <c r="A136" s="15" t="s">
        <v>90</v>
      </c>
      <c r="B136" s="16">
        <f>SUM(B132:B135)</f>
        <v>4733</v>
      </c>
      <c r="C136" s="16">
        <f>SUM(C132:C135)</f>
        <v>0</v>
      </c>
      <c r="D136" s="16">
        <f aca="true" t="shared" si="36" ref="D136:D171">+B136+C136</f>
        <v>4733</v>
      </c>
      <c r="E136" s="16">
        <f aca="true" t="shared" si="37" ref="E136:E171">+D136-B136</f>
        <v>0</v>
      </c>
      <c r="F136" s="16">
        <f>+C136</f>
        <v>0</v>
      </c>
      <c r="G136" s="16">
        <f>+D136</f>
        <v>4733</v>
      </c>
      <c r="H136" s="16">
        <f>+E136</f>
        <v>0</v>
      </c>
      <c r="I136" s="66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</row>
    <row r="137" spans="1:61" s="18" customFormat="1" ht="24.75" customHeight="1">
      <c r="A137" s="3" t="s">
        <v>91</v>
      </c>
      <c r="B137" s="19"/>
      <c r="C137" s="19"/>
      <c r="D137" s="19"/>
      <c r="E137" s="19"/>
      <c r="F137" s="19"/>
      <c r="G137" s="19"/>
      <c r="H137" s="19"/>
      <c r="I137" s="60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</row>
    <row r="138" spans="1:61" s="9" customFormat="1" ht="15.75" customHeight="1">
      <c r="A138" s="9" t="s">
        <v>92</v>
      </c>
      <c r="B138" s="10">
        <f>1200+20000</f>
        <v>21200</v>
      </c>
      <c r="C138" s="10"/>
      <c r="D138" s="10">
        <f t="shared" si="36"/>
        <v>21200</v>
      </c>
      <c r="E138" s="10">
        <f t="shared" si="37"/>
        <v>0</v>
      </c>
      <c r="F138" s="10">
        <f aca="true" t="shared" si="38" ref="F138:F163">+C138</f>
        <v>0</v>
      </c>
      <c r="G138" s="10">
        <f aca="true" t="shared" si="39" ref="G138:G163">+D138</f>
        <v>21200</v>
      </c>
      <c r="H138" s="10">
        <f aca="true" t="shared" si="40" ref="H138:H163">+E138</f>
        <v>0</v>
      </c>
      <c r="I138" s="64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</row>
    <row r="139" spans="1:9" ht="16.5" customHeight="1">
      <c r="A139" s="9" t="s">
        <v>93</v>
      </c>
      <c r="B139" s="12">
        <v>1000</v>
      </c>
      <c r="C139" s="12"/>
      <c r="D139" s="12">
        <f t="shared" si="36"/>
        <v>1000</v>
      </c>
      <c r="E139" s="12">
        <f t="shared" si="37"/>
        <v>0</v>
      </c>
      <c r="F139" s="12">
        <f t="shared" si="38"/>
        <v>0</v>
      </c>
      <c r="G139" s="12">
        <f t="shared" si="39"/>
        <v>1000</v>
      </c>
      <c r="H139" s="12">
        <f t="shared" si="40"/>
        <v>0</v>
      </c>
      <c r="I139" s="63"/>
    </row>
    <row r="140" spans="1:9" ht="16.5" customHeight="1">
      <c r="A140" s="9" t="s">
        <v>94</v>
      </c>
      <c r="B140" s="12">
        <v>6000</v>
      </c>
      <c r="C140" s="12"/>
      <c r="D140" s="12">
        <f t="shared" si="36"/>
        <v>6000</v>
      </c>
      <c r="E140" s="12">
        <f t="shared" si="37"/>
        <v>0</v>
      </c>
      <c r="F140" s="12">
        <f t="shared" si="38"/>
        <v>0</v>
      </c>
      <c r="G140" s="12">
        <f t="shared" si="39"/>
        <v>6000</v>
      </c>
      <c r="H140" s="12">
        <f t="shared" si="40"/>
        <v>0</v>
      </c>
      <c r="I140" s="63"/>
    </row>
    <row r="141" spans="1:9" ht="16.5" customHeight="1">
      <c r="A141" s="9" t="s">
        <v>95</v>
      </c>
      <c r="B141" s="12">
        <v>7000</v>
      </c>
      <c r="C141" s="12">
        <v>1000</v>
      </c>
      <c r="D141" s="12">
        <f t="shared" si="36"/>
        <v>8000</v>
      </c>
      <c r="E141" s="12">
        <f t="shared" si="37"/>
        <v>1000</v>
      </c>
      <c r="F141" s="12">
        <f t="shared" si="38"/>
        <v>1000</v>
      </c>
      <c r="G141" s="12">
        <f t="shared" si="39"/>
        <v>8000</v>
      </c>
      <c r="H141" s="59">
        <f t="shared" si="40"/>
        <v>1000</v>
      </c>
      <c r="I141" s="63"/>
    </row>
    <row r="142" spans="1:61" s="9" customFormat="1" ht="18" customHeight="1">
      <c r="A142" s="34" t="s">
        <v>96</v>
      </c>
      <c r="B142" s="10">
        <f>2610+3000</f>
        <v>5610</v>
      </c>
      <c r="C142" s="10"/>
      <c r="D142" s="10">
        <f t="shared" si="36"/>
        <v>5610</v>
      </c>
      <c r="E142" s="10">
        <f t="shared" si="37"/>
        <v>0</v>
      </c>
      <c r="F142" s="10">
        <f t="shared" si="38"/>
        <v>0</v>
      </c>
      <c r="G142" s="10">
        <f t="shared" si="39"/>
        <v>5610</v>
      </c>
      <c r="H142" s="10">
        <f t="shared" si="40"/>
        <v>0</v>
      </c>
      <c r="I142" s="64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</row>
    <row r="143" spans="1:61" s="73" customFormat="1" ht="62.25" customHeight="1">
      <c r="A143" s="73" t="s">
        <v>97</v>
      </c>
      <c r="B143" s="74">
        <f>937+6000+5000-1348</f>
        <v>10589</v>
      </c>
      <c r="C143" s="74">
        <f>-3375-134-50-230-500+6000</f>
        <v>1711</v>
      </c>
      <c r="D143" s="74">
        <f t="shared" si="36"/>
        <v>12300</v>
      </c>
      <c r="E143" s="74">
        <f t="shared" si="37"/>
        <v>1711</v>
      </c>
      <c r="F143" s="74">
        <f t="shared" si="38"/>
        <v>1711</v>
      </c>
      <c r="G143" s="74">
        <f t="shared" si="39"/>
        <v>12300</v>
      </c>
      <c r="H143" s="77">
        <f t="shared" si="40"/>
        <v>1711</v>
      </c>
      <c r="I143" s="75" t="s">
        <v>218</v>
      </c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</row>
    <row r="144" spans="1:9" ht="20.25" customHeight="1">
      <c r="A144" s="21" t="s">
        <v>98</v>
      </c>
      <c r="B144" s="12">
        <v>2000</v>
      </c>
      <c r="C144" s="12"/>
      <c r="D144" s="12">
        <f t="shared" si="36"/>
        <v>2000</v>
      </c>
      <c r="E144" s="12">
        <f t="shared" si="37"/>
        <v>0</v>
      </c>
      <c r="F144" s="12">
        <f t="shared" si="38"/>
        <v>0</v>
      </c>
      <c r="G144" s="12">
        <f t="shared" si="39"/>
        <v>2000</v>
      </c>
      <c r="H144" s="12">
        <f t="shared" si="40"/>
        <v>0</v>
      </c>
      <c r="I144" s="63"/>
    </row>
    <row r="145" spans="1:61" s="9" customFormat="1" ht="27.75" customHeight="1">
      <c r="A145" s="35" t="s">
        <v>99</v>
      </c>
      <c r="B145" s="10">
        <v>1250</v>
      </c>
      <c r="C145" s="10"/>
      <c r="D145" s="10">
        <f t="shared" si="36"/>
        <v>1250</v>
      </c>
      <c r="E145" s="10">
        <f t="shared" si="37"/>
        <v>0</v>
      </c>
      <c r="F145" s="10">
        <f t="shared" si="38"/>
        <v>0</v>
      </c>
      <c r="G145" s="10">
        <f t="shared" si="39"/>
        <v>1250</v>
      </c>
      <c r="H145" s="10">
        <f t="shared" si="40"/>
        <v>0</v>
      </c>
      <c r="I145" s="64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</row>
    <row r="146" spans="1:9" ht="27.75" customHeight="1">
      <c r="A146" s="21" t="s">
        <v>100</v>
      </c>
      <c r="B146" s="12">
        <v>20000</v>
      </c>
      <c r="C146" s="12">
        <v>-16625</v>
      </c>
      <c r="D146" s="12">
        <f t="shared" si="36"/>
        <v>3375</v>
      </c>
      <c r="E146" s="12">
        <f t="shared" si="37"/>
        <v>-16625</v>
      </c>
      <c r="F146" s="12">
        <f t="shared" si="38"/>
        <v>-16625</v>
      </c>
      <c r="G146" s="12">
        <f t="shared" si="39"/>
        <v>3375</v>
      </c>
      <c r="H146" s="12">
        <f t="shared" si="40"/>
        <v>-16625</v>
      </c>
      <c r="I146" s="64" t="s">
        <v>215</v>
      </c>
    </row>
    <row r="147" spans="1:61" s="9" customFormat="1" ht="30.75" customHeight="1">
      <c r="A147" s="83" t="s">
        <v>131</v>
      </c>
      <c r="B147" s="81">
        <v>1563</v>
      </c>
      <c r="C147" s="81"/>
      <c r="D147" s="81">
        <f t="shared" si="36"/>
        <v>1563</v>
      </c>
      <c r="E147" s="81">
        <f t="shared" si="37"/>
        <v>0</v>
      </c>
      <c r="F147" s="81">
        <f t="shared" si="38"/>
        <v>0</v>
      </c>
      <c r="G147" s="81">
        <f t="shared" si="39"/>
        <v>1563</v>
      </c>
      <c r="H147" s="81">
        <f t="shared" si="40"/>
        <v>0</v>
      </c>
      <c r="I147" s="82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</row>
    <row r="148" spans="1:61" s="9" customFormat="1" ht="21.75" customHeight="1">
      <c r="A148" s="11" t="s">
        <v>101</v>
      </c>
      <c r="B148" s="10">
        <v>3000</v>
      </c>
      <c r="C148" s="10">
        <v>-3000</v>
      </c>
      <c r="D148" s="10">
        <f t="shared" si="36"/>
        <v>0</v>
      </c>
      <c r="E148" s="10">
        <f t="shared" si="37"/>
        <v>-3000</v>
      </c>
      <c r="F148" s="10">
        <f t="shared" si="38"/>
        <v>-3000</v>
      </c>
      <c r="G148" s="10">
        <f t="shared" si="39"/>
        <v>0</v>
      </c>
      <c r="H148" s="10">
        <f t="shared" si="40"/>
        <v>-3000</v>
      </c>
      <c r="I148" s="64" t="s">
        <v>199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</row>
    <row r="149" spans="1:9" ht="18.75" customHeight="1">
      <c r="A149" s="21" t="s">
        <v>102</v>
      </c>
      <c r="B149" s="12">
        <v>21242</v>
      </c>
      <c r="C149" s="12">
        <v>-21242</v>
      </c>
      <c r="D149" s="12">
        <f t="shared" si="36"/>
        <v>0</v>
      </c>
      <c r="E149" s="12">
        <f t="shared" si="37"/>
        <v>-21242</v>
      </c>
      <c r="F149" s="12">
        <f t="shared" si="38"/>
        <v>-21242</v>
      </c>
      <c r="G149" s="12">
        <f t="shared" si="39"/>
        <v>0</v>
      </c>
      <c r="H149" s="12">
        <f t="shared" si="40"/>
        <v>-21242</v>
      </c>
      <c r="I149" s="64" t="s">
        <v>199</v>
      </c>
    </row>
    <row r="150" spans="1:9" ht="18" customHeight="1">
      <c r="A150" s="21" t="s">
        <v>104</v>
      </c>
      <c r="B150" s="29">
        <v>2469</v>
      </c>
      <c r="C150" s="29"/>
      <c r="D150" s="29">
        <f t="shared" si="36"/>
        <v>2469</v>
      </c>
      <c r="E150" s="29">
        <f t="shared" si="37"/>
        <v>0</v>
      </c>
      <c r="F150" s="29">
        <f t="shared" si="38"/>
        <v>0</v>
      </c>
      <c r="G150" s="29">
        <f t="shared" si="39"/>
        <v>2469</v>
      </c>
      <c r="H150" s="29">
        <f t="shared" si="40"/>
        <v>0</v>
      </c>
      <c r="I150" s="69"/>
    </row>
    <row r="151" spans="1:9" ht="19.5" customHeight="1">
      <c r="A151" s="21" t="s">
        <v>105</v>
      </c>
      <c r="B151" s="29">
        <v>100</v>
      </c>
      <c r="C151" s="29"/>
      <c r="D151" s="29">
        <f t="shared" si="36"/>
        <v>100</v>
      </c>
      <c r="E151" s="29">
        <f t="shared" si="37"/>
        <v>0</v>
      </c>
      <c r="F151" s="29">
        <f t="shared" si="38"/>
        <v>0</v>
      </c>
      <c r="G151" s="29">
        <f t="shared" si="39"/>
        <v>100</v>
      </c>
      <c r="H151" s="29">
        <f t="shared" si="40"/>
        <v>0</v>
      </c>
      <c r="I151" s="69"/>
    </row>
    <row r="152" spans="1:9" ht="20.25" customHeight="1">
      <c r="A152" s="21" t="s">
        <v>106</v>
      </c>
      <c r="B152" s="29">
        <v>1875</v>
      </c>
      <c r="C152" s="29"/>
      <c r="D152" s="29">
        <f t="shared" si="36"/>
        <v>1875</v>
      </c>
      <c r="E152" s="29">
        <f t="shared" si="37"/>
        <v>0</v>
      </c>
      <c r="F152" s="29">
        <f t="shared" si="38"/>
        <v>0</v>
      </c>
      <c r="G152" s="29">
        <f t="shared" si="39"/>
        <v>1875</v>
      </c>
      <c r="H152" s="29">
        <f t="shared" si="40"/>
        <v>0</v>
      </c>
      <c r="I152" s="69"/>
    </row>
    <row r="153" spans="1:9" ht="18.75" customHeight="1">
      <c r="A153" s="21" t="s">
        <v>107</v>
      </c>
      <c r="B153" s="26">
        <v>1013</v>
      </c>
      <c r="C153" s="26"/>
      <c r="D153" s="26">
        <f t="shared" si="36"/>
        <v>1013</v>
      </c>
      <c r="E153" s="26">
        <f t="shared" si="37"/>
        <v>0</v>
      </c>
      <c r="F153" s="26">
        <f t="shared" si="38"/>
        <v>0</v>
      </c>
      <c r="G153" s="26">
        <f t="shared" si="39"/>
        <v>1013</v>
      </c>
      <c r="H153" s="26">
        <f t="shared" si="40"/>
        <v>0</v>
      </c>
      <c r="I153" s="68"/>
    </row>
    <row r="154" spans="1:9" ht="18.75" customHeight="1">
      <c r="A154" s="21" t="s">
        <v>137</v>
      </c>
      <c r="B154" s="26">
        <v>100</v>
      </c>
      <c r="C154" s="26"/>
      <c r="D154" s="26">
        <f t="shared" si="36"/>
        <v>100</v>
      </c>
      <c r="E154" s="26">
        <f t="shared" si="37"/>
        <v>0</v>
      </c>
      <c r="F154" s="26">
        <f t="shared" si="38"/>
        <v>0</v>
      </c>
      <c r="G154" s="26">
        <f t="shared" si="39"/>
        <v>100</v>
      </c>
      <c r="H154" s="26">
        <f t="shared" si="40"/>
        <v>0</v>
      </c>
      <c r="I154" s="53"/>
    </row>
    <row r="155" spans="1:9" ht="18.75" customHeight="1">
      <c r="A155" s="21" t="s">
        <v>142</v>
      </c>
      <c r="B155" s="26">
        <v>120</v>
      </c>
      <c r="C155" s="26"/>
      <c r="D155" s="26">
        <f t="shared" si="36"/>
        <v>120</v>
      </c>
      <c r="E155" s="26">
        <f t="shared" si="37"/>
        <v>0</v>
      </c>
      <c r="F155" s="26">
        <f t="shared" si="38"/>
        <v>0</v>
      </c>
      <c r="G155" s="26">
        <f t="shared" si="39"/>
        <v>120</v>
      </c>
      <c r="H155" s="26">
        <f t="shared" si="40"/>
        <v>0</v>
      </c>
      <c r="I155" s="68"/>
    </row>
    <row r="156" spans="1:9" ht="18.75" customHeight="1">
      <c r="A156" s="21" t="s">
        <v>125</v>
      </c>
      <c r="B156" s="26">
        <v>210</v>
      </c>
      <c r="C156" s="26"/>
      <c r="D156" s="26">
        <f>+B156+C156</f>
        <v>210</v>
      </c>
      <c r="E156" s="26">
        <f>+D156-B156</f>
        <v>0</v>
      </c>
      <c r="F156" s="26">
        <f aca="true" t="shared" si="41" ref="F156:H160">+C156</f>
        <v>0</v>
      </c>
      <c r="G156" s="26">
        <f t="shared" si="41"/>
        <v>210</v>
      </c>
      <c r="H156" s="26">
        <f t="shared" si="41"/>
        <v>0</v>
      </c>
      <c r="I156" s="53"/>
    </row>
    <row r="157" spans="1:9" ht="26.25" customHeight="1">
      <c r="A157" s="21" t="s">
        <v>149</v>
      </c>
      <c r="B157" s="26">
        <v>0</v>
      </c>
      <c r="C157" s="26">
        <v>2875</v>
      </c>
      <c r="D157" s="26">
        <f>+B157+C157</f>
        <v>2875</v>
      </c>
      <c r="E157" s="26">
        <f>+D157-B157</f>
        <v>2875</v>
      </c>
      <c r="F157" s="26">
        <f t="shared" si="41"/>
        <v>2875</v>
      </c>
      <c r="G157" s="26">
        <f t="shared" si="41"/>
        <v>2875</v>
      </c>
      <c r="H157" s="59">
        <f t="shared" si="41"/>
        <v>2875</v>
      </c>
      <c r="I157" s="53" t="s">
        <v>200</v>
      </c>
    </row>
    <row r="158" spans="1:9" ht="18.75" customHeight="1">
      <c r="A158" s="21" t="s">
        <v>150</v>
      </c>
      <c r="B158" s="26">
        <v>0</v>
      </c>
      <c r="C158" s="26">
        <v>2558</v>
      </c>
      <c r="D158" s="26">
        <f>+B158+C158</f>
        <v>2558</v>
      </c>
      <c r="E158" s="26">
        <f>+D158-B158</f>
        <v>2558</v>
      </c>
      <c r="F158" s="26">
        <f t="shared" si="41"/>
        <v>2558</v>
      </c>
      <c r="G158" s="26">
        <f t="shared" si="41"/>
        <v>2558</v>
      </c>
      <c r="H158" s="59">
        <f t="shared" si="41"/>
        <v>2558</v>
      </c>
      <c r="I158" s="68" t="s">
        <v>151</v>
      </c>
    </row>
    <row r="159" spans="1:9" ht="18.75" customHeight="1">
      <c r="A159" s="21" t="s">
        <v>103</v>
      </c>
      <c r="B159" s="26">
        <v>0</v>
      </c>
      <c r="C159" s="26">
        <v>675</v>
      </c>
      <c r="D159" s="26">
        <f>+B159+C159</f>
        <v>675</v>
      </c>
      <c r="E159" s="26">
        <f>+D159-B159</f>
        <v>675</v>
      </c>
      <c r="F159" s="26">
        <f t="shared" si="41"/>
        <v>675</v>
      </c>
      <c r="G159" s="26">
        <f t="shared" si="41"/>
        <v>675</v>
      </c>
      <c r="H159" s="59">
        <f t="shared" si="41"/>
        <v>675</v>
      </c>
      <c r="I159" s="67" t="s">
        <v>161</v>
      </c>
    </row>
    <row r="160" spans="1:9" ht="18.75" customHeight="1" hidden="1" outlineLevel="1">
      <c r="A160" s="21"/>
      <c r="B160" s="26"/>
      <c r="C160" s="26"/>
      <c r="D160" s="26">
        <f>+B160+C160</f>
        <v>0</v>
      </c>
      <c r="E160" s="26">
        <f>+D160-B160</f>
        <v>0</v>
      </c>
      <c r="F160" s="26">
        <f t="shared" si="41"/>
        <v>0</v>
      </c>
      <c r="G160" s="26">
        <f t="shared" si="41"/>
        <v>0</v>
      </c>
      <c r="H160" s="59">
        <f t="shared" si="41"/>
        <v>0</v>
      </c>
      <c r="I160" s="68"/>
    </row>
    <row r="161" spans="1:9" ht="18.75" customHeight="1" hidden="1" outlineLevel="1">
      <c r="A161" s="21"/>
      <c r="B161" s="26"/>
      <c r="C161" s="26"/>
      <c r="D161" s="26">
        <f t="shared" si="36"/>
        <v>0</v>
      </c>
      <c r="E161" s="26">
        <f t="shared" si="37"/>
        <v>0</v>
      </c>
      <c r="F161" s="26">
        <f t="shared" si="38"/>
        <v>0</v>
      </c>
      <c r="G161" s="26">
        <f t="shared" si="39"/>
        <v>0</v>
      </c>
      <c r="H161" s="59">
        <f t="shared" si="40"/>
        <v>0</v>
      </c>
      <c r="I161" s="53"/>
    </row>
    <row r="162" spans="1:61" s="18" customFormat="1" ht="24.75" customHeight="1" collapsed="1">
      <c r="A162" s="15" t="s">
        <v>108</v>
      </c>
      <c r="B162" s="16">
        <f>SUM(B138:B161)</f>
        <v>106341</v>
      </c>
      <c r="C162" s="16">
        <f>SUM(C138:C161)</f>
        <v>-32048</v>
      </c>
      <c r="D162" s="16">
        <f t="shared" si="36"/>
        <v>74293</v>
      </c>
      <c r="E162" s="16">
        <f t="shared" si="37"/>
        <v>-32048</v>
      </c>
      <c r="F162" s="16">
        <f t="shared" si="38"/>
        <v>-32048</v>
      </c>
      <c r="G162" s="16">
        <f t="shared" si="39"/>
        <v>74293</v>
      </c>
      <c r="H162" s="61">
        <f t="shared" si="40"/>
        <v>-32048</v>
      </c>
      <c r="I162" s="66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</row>
    <row r="163" spans="1:61" s="40" customFormat="1" ht="28.5" customHeight="1" hidden="1" outlineLevel="1">
      <c r="A163" s="37" t="s">
        <v>109</v>
      </c>
      <c r="B163" s="38">
        <f>+B23+B46+B52+B84+B93+B99+B110+B123+B130+B136+B162</f>
        <v>2151745</v>
      </c>
      <c r="C163" s="38">
        <f>+C23+C46+C52+C84+C93+C99+C110+C123+C130+C136+C162</f>
        <v>121447.33333333334</v>
      </c>
      <c r="D163" s="38">
        <f t="shared" si="36"/>
        <v>2273192.3333333335</v>
      </c>
      <c r="E163" s="38">
        <f t="shared" si="37"/>
        <v>121447.33333333349</v>
      </c>
      <c r="F163" s="38">
        <f t="shared" si="38"/>
        <v>121447.33333333334</v>
      </c>
      <c r="G163" s="38">
        <f t="shared" si="39"/>
        <v>2273192.3333333335</v>
      </c>
      <c r="H163" s="62">
        <f t="shared" si="40"/>
        <v>121447.33333333349</v>
      </c>
      <c r="I163" s="70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</row>
    <row r="164" spans="1:61" s="44" customFormat="1" ht="17.25" customHeight="1" collapsed="1">
      <c r="A164" s="41" t="s">
        <v>110</v>
      </c>
      <c r="B164" s="42"/>
      <c r="C164" s="42"/>
      <c r="D164" s="42"/>
      <c r="E164" s="42"/>
      <c r="F164" s="42"/>
      <c r="G164" s="42"/>
      <c r="H164" s="42"/>
      <c r="I164" s="67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</row>
    <row r="165" spans="1:9" ht="17.25" customHeight="1">
      <c r="A165" s="9" t="s">
        <v>111</v>
      </c>
      <c r="B165" s="12">
        <v>80000</v>
      </c>
      <c r="C165" s="12">
        <v>-20515</v>
      </c>
      <c r="D165" s="12">
        <f t="shared" si="36"/>
        <v>59485</v>
      </c>
      <c r="E165" s="12">
        <f t="shared" si="37"/>
        <v>-20515</v>
      </c>
      <c r="F165" s="12">
        <f aca="true" t="shared" si="42" ref="F165:H171">+C165</f>
        <v>-20515</v>
      </c>
      <c r="G165" s="12">
        <f t="shared" si="42"/>
        <v>59485</v>
      </c>
      <c r="H165" s="12">
        <f t="shared" si="42"/>
        <v>-20515</v>
      </c>
      <c r="I165" s="63"/>
    </row>
    <row r="166" spans="1:9" ht="17.25" customHeight="1">
      <c r="A166" s="9" t="s">
        <v>112</v>
      </c>
      <c r="B166" s="12">
        <f>30000+10000</f>
        <v>40000</v>
      </c>
      <c r="C166" s="12">
        <v>95</v>
      </c>
      <c r="D166" s="12">
        <f t="shared" si="36"/>
        <v>40095</v>
      </c>
      <c r="E166" s="12">
        <f t="shared" si="37"/>
        <v>95</v>
      </c>
      <c r="F166" s="12">
        <f t="shared" si="42"/>
        <v>95</v>
      </c>
      <c r="G166" s="12">
        <f t="shared" si="42"/>
        <v>40095</v>
      </c>
      <c r="H166" s="59">
        <f t="shared" si="42"/>
        <v>95</v>
      </c>
      <c r="I166" s="104" t="s">
        <v>198</v>
      </c>
    </row>
    <row r="167" spans="1:9" ht="17.25" customHeight="1">
      <c r="A167" s="9" t="s">
        <v>113</v>
      </c>
      <c r="B167" s="12">
        <v>48000</v>
      </c>
      <c r="C167" s="12">
        <v>6516</v>
      </c>
      <c r="D167" s="12">
        <f t="shared" si="36"/>
        <v>54516</v>
      </c>
      <c r="E167" s="12">
        <f t="shared" si="37"/>
        <v>6516</v>
      </c>
      <c r="F167" s="12">
        <f t="shared" si="42"/>
        <v>6516</v>
      </c>
      <c r="G167" s="12">
        <f t="shared" si="42"/>
        <v>54516</v>
      </c>
      <c r="H167" s="59">
        <f t="shared" si="42"/>
        <v>6516</v>
      </c>
      <c r="I167" s="63"/>
    </row>
    <row r="168" spans="1:9" ht="17.25" customHeight="1">
      <c r="A168" s="9" t="s">
        <v>114</v>
      </c>
      <c r="B168" s="12">
        <v>25000</v>
      </c>
      <c r="C168" s="12"/>
      <c r="D168" s="12">
        <f>+B168+C168</f>
        <v>25000</v>
      </c>
      <c r="E168" s="12">
        <f>+D168-B168</f>
        <v>0</v>
      </c>
      <c r="F168" s="12">
        <f aca="true" t="shared" si="43" ref="F168:H169">+C168</f>
        <v>0</v>
      </c>
      <c r="G168" s="12">
        <f t="shared" si="43"/>
        <v>25000</v>
      </c>
      <c r="H168" s="12">
        <f t="shared" si="43"/>
        <v>0</v>
      </c>
      <c r="I168" s="63"/>
    </row>
    <row r="169" spans="1:61" s="9" customFormat="1" ht="15.75" customHeight="1">
      <c r="A169" s="11" t="s">
        <v>180</v>
      </c>
      <c r="B169" s="10">
        <v>0</v>
      </c>
      <c r="C169" s="10">
        <v>3975</v>
      </c>
      <c r="D169" s="10">
        <f>+B169+C169</f>
        <v>3975</v>
      </c>
      <c r="E169" s="10">
        <f>+D169-B169</f>
        <v>3975</v>
      </c>
      <c r="F169" s="10">
        <f t="shared" si="43"/>
        <v>3975</v>
      </c>
      <c r="G169" s="10">
        <f t="shared" si="43"/>
        <v>3975</v>
      </c>
      <c r="H169" s="59">
        <f t="shared" si="43"/>
        <v>3975</v>
      </c>
      <c r="I169" s="64" t="s">
        <v>197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</row>
    <row r="170" spans="1:61" s="18" customFormat="1" ht="19.5" customHeight="1">
      <c r="A170" s="36" t="s">
        <v>115</v>
      </c>
      <c r="B170" s="16">
        <f>SUM(B165:B169)</f>
        <v>193000</v>
      </c>
      <c r="C170" s="16">
        <f>SUM(C165:C169)</f>
        <v>-9929</v>
      </c>
      <c r="D170" s="16">
        <f t="shared" si="36"/>
        <v>183071</v>
      </c>
      <c r="E170" s="16">
        <f t="shared" si="37"/>
        <v>-9929</v>
      </c>
      <c r="F170" s="16">
        <f t="shared" si="42"/>
        <v>-9929</v>
      </c>
      <c r="G170" s="16">
        <f t="shared" si="42"/>
        <v>183071</v>
      </c>
      <c r="H170" s="61">
        <f t="shared" si="42"/>
        <v>-9929</v>
      </c>
      <c r="I170" s="66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</row>
    <row r="171" spans="1:61" s="48" customFormat="1" ht="27.75" customHeight="1">
      <c r="A171" s="45" t="s">
        <v>116</v>
      </c>
      <c r="B171" s="46">
        <f>+B163+B170</f>
        <v>2344745</v>
      </c>
      <c r="C171" s="46">
        <f>+C163+C170</f>
        <v>111518.33333333334</v>
      </c>
      <c r="D171" s="46">
        <f t="shared" si="36"/>
        <v>2456263.3333333335</v>
      </c>
      <c r="E171" s="46">
        <f t="shared" si="37"/>
        <v>111518.33333333349</v>
      </c>
      <c r="F171" s="46">
        <f t="shared" si="42"/>
        <v>111518.33333333334</v>
      </c>
      <c r="G171" s="46">
        <f t="shared" si="42"/>
        <v>2456263.3333333335</v>
      </c>
      <c r="H171" s="62">
        <f t="shared" si="42"/>
        <v>111518.33333333349</v>
      </c>
      <c r="I171" s="71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</row>
    <row r="172" spans="1:61" s="50" customFormat="1" ht="40.5" customHeight="1" hidden="1" outlineLevel="1">
      <c r="A172" s="85" t="s">
        <v>140</v>
      </c>
      <c r="B172" s="86"/>
      <c r="C172" s="86"/>
      <c r="D172" s="86"/>
      <c r="E172" s="86"/>
      <c r="F172" s="86"/>
      <c r="G172" s="84"/>
      <c r="H172" s="84"/>
      <c r="I172" s="107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</row>
    <row r="173" spans="1:9" ht="17.25" customHeight="1" hidden="1" outlineLevel="1">
      <c r="A173" s="108" t="s">
        <v>181</v>
      </c>
      <c r="B173" s="22">
        <v>0</v>
      </c>
      <c r="C173" s="12">
        <v>2500</v>
      </c>
      <c r="D173" s="12">
        <f>+B173+C173</f>
        <v>2500</v>
      </c>
      <c r="E173" s="12">
        <f>+D173-B173</f>
        <v>2500</v>
      </c>
      <c r="F173" s="12">
        <f>+C173</f>
        <v>2500</v>
      </c>
      <c r="G173" s="12">
        <f aca="true" t="shared" si="44" ref="G173:G182">+D173</f>
        <v>2500</v>
      </c>
      <c r="H173" s="12">
        <f aca="true" t="shared" si="45" ref="H173:H182">+E173</f>
        <v>2500</v>
      </c>
      <c r="I173" s="63"/>
    </row>
    <row r="174" spans="1:9" ht="17.25" customHeight="1" hidden="1" outlineLevel="1">
      <c r="A174" s="108" t="s">
        <v>219</v>
      </c>
      <c r="B174" s="22">
        <v>0</v>
      </c>
      <c r="C174" s="12">
        <v>3714</v>
      </c>
      <c r="D174" s="12">
        <f>+B174+C174</f>
        <v>3714</v>
      </c>
      <c r="E174" s="12">
        <f aca="true" t="shared" si="46" ref="E174:E182">+D174-B174</f>
        <v>3714</v>
      </c>
      <c r="F174" s="12">
        <f aca="true" t="shared" si="47" ref="F174:F182">+C174</f>
        <v>3714</v>
      </c>
      <c r="G174" s="12">
        <f t="shared" si="44"/>
        <v>3714</v>
      </c>
      <c r="H174" s="12">
        <f t="shared" si="45"/>
        <v>3714</v>
      </c>
      <c r="I174" s="63"/>
    </row>
    <row r="175" spans="1:9" ht="17.25" customHeight="1" hidden="1" outlineLevel="1">
      <c r="A175" s="108" t="s">
        <v>201</v>
      </c>
      <c r="B175" s="22">
        <v>0</v>
      </c>
      <c r="C175" s="12">
        <v>125</v>
      </c>
      <c r="D175" s="12">
        <f>+B175+C175</f>
        <v>125</v>
      </c>
      <c r="E175" s="12">
        <f t="shared" si="46"/>
        <v>125</v>
      </c>
      <c r="F175" s="12">
        <f t="shared" si="47"/>
        <v>125</v>
      </c>
      <c r="G175" s="12">
        <f t="shared" si="44"/>
        <v>125</v>
      </c>
      <c r="H175" s="12">
        <f t="shared" si="45"/>
        <v>125</v>
      </c>
      <c r="I175" s="63" t="s">
        <v>202</v>
      </c>
    </row>
    <row r="176" spans="1:9" ht="17.25" customHeight="1" hidden="1" outlineLevel="1">
      <c r="A176" s="90" t="s">
        <v>195</v>
      </c>
      <c r="B176" s="22">
        <v>0</v>
      </c>
      <c r="C176" s="12">
        <v>2200</v>
      </c>
      <c r="D176" s="12"/>
      <c r="E176" s="12">
        <f t="shared" si="46"/>
        <v>0</v>
      </c>
      <c r="F176" s="12">
        <f t="shared" si="47"/>
        <v>2200</v>
      </c>
      <c r="G176" s="12">
        <f t="shared" si="44"/>
        <v>0</v>
      </c>
      <c r="H176" s="12">
        <f t="shared" si="45"/>
        <v>0</v>
      </c>
      <c r="I176" s="63"/>
    </row>
    <row r="177" spans="1:9" ht="17.25" customHeight="1" hidden="1" outlineLevel="1">
      <c r="A177" s="90" t="s">
        <v>182</v>
      </c>
      <c r="B177" s="22">
        <v>0</v>
      </c>
      <c r="C177" s="12">
        <v>595</v>
      </c>
      <c r="D177" s="12"/>
      <c r="E177" s="12">
        <f>+D177-B177</f>
        <v>0</v>
      </c>
      <c r="F177" s="12">
        <f aca="true" t="shared" si="48" ref="F177:H178">+C177</f>
        <v>595</v>
      </c>
      <c r="G177" s="12">
        <f t="shared" si="48"/>
        <v>0</v>
      </c>
      <c r="H177" s="12">
        <f t="shared" si="48"/>
        <v>0</v>
      </c>
      <c r="I177" s="63" t="s">
        <v>216</v>
      </c>
    </row>
    <row r="178" spans="1:9" ht="17.25" customHeight="1" hidden="1" outlineLevel="1">
      <c r="A178" s="108" t="s">
        <v>206</v>
      </c>
      <c r="B178" s="22">
        <v>0</v>
      </c>
      <c r="C178" s="12">
        <v>2550</v>
      </c>
      <c r="D178" s="12">
        <v>2550</v>
      </c>
      <c r="E178" s="12">
        <f>+D178-B178</f>
        <v>2550</v>
      </c>
      <c r="F178" s="12">
        <f t="shared" si="48"/>
        <v>2550</v>
      </c>
      <c r="G178" s="12">
        <f t="shared" si="48"/>
        <v>2550</v>
      </c>
      <c r="H178" s="12">
        <f t="shared" si="48"/>
        <v>2550</v>
      </c>
      <c r="I178" s="63"/>
    </row>
    <row r="179" spans="1:9" ht="17.25" customHeight="1" hidden="1" outlineLevel="1">
      <c r="A179" s="109" t="s">
        <v>207</v>
      </c>
      <c r="B179" s="22">
        <v>0</v>
      </c>
      <c r="C179" s="12">
        <v>3000</v>
      </c>
      <c r="D179" s="12">
        <v>3000</v>
      </c>
      <c r="E179" s="12">
        <f t="shared" si="46"/>
        <v>3000</v>
      </c>
      <c r="F179" s="12">
        <f t="shared" si="47"/>
        <v>3000</v>
      </c>
      <c r="G179" s="12">
        <f t="shared" si="44"/>
        <v>3000</v>
      </c>
      <c r="H179" s="12">
        <f t="shared" si="45"/>
        <v>3000</v>
      </c>
      <c r="I179" s="100" t="s">
        <v>210</v>
      </c>
    </row>
    <row r="180" spans="1:9" ht="17.25" customHeight="1" hidden="1" outlineLevel="1">
      <c r="A180" s="90" t="s">
        <v>183</v>
      </c>
      <c r="B180" s="22">
        <v>0</v>
      </c>
      <c r="C180" s="12">
        <v>500</v>
      </c>
      <c r="D180" s="12"/>
      <c r="E180" s="12">
        <f t="shared" si="46"/>
        <v>0</v>
      </c>
      <c r="F180" s="12">
        <f t="shared" si="47"/>
        <v>500</v>
      </c>
      <c r="G180" s="12">
        <f t="shared" si="44"/>
        <v>0</v>
      </c>
      <c r="H180" s="12">
        <f t="shared" si="45"/>
        <v>0</v>
      </c>
      <c r="I180" s="100" t="s">
        <v>211</v>
      </c>
    </row>
    <row r="181" spans="1:9" ht="17.25" customHeight="1" hidden="1" outlineLevel="1">
      <c r="A181" s="108" t="s">
        <v>203</v>
      </c>
      <c r="B181" s="22">
        <v>0</v>
      </c>
      <c r="C181" s="12">
        <v>8000</v>
      </c>
      <c r="D181" s="12">
        <f>+B181+C181</f>
        <v>8000</v>
      </c>
      <c r="E181" s="12">
        <f>+D181-B181</f>
        <v>8000</v>
      </c>
      <c r="F181" s="12">
        <f>+C181</f>
        <v>8000</v>
      </c>
      <c r="G181" s="12">
        <f>+D181</f>
        <v>8000</v>
      </c>
      <c r="H181" s="12">
        <f>+E181</f>
        <v>8000</v>
      </c>
      <c r="I181" s="63" t="s">
        <v>209</v>
      </c>
    </row>
    <row r="182" spans="1:61" s="50" customFormat="1" ht="17.25" customHeight="1" hidden="1" outlineLevel="1">
      <c r="A182" s="110" t="s">
        <v>184</v>
      </c>
      <c r="B182" s="22">
        <v>0</v>
      </c>
      <c r="C182" s="12">
        <v>400</v>
      </c>
      <c r="D182" s="12">
        <f>+B182+C182</f>
        <v>400</v>
      </c>
      <c r="E182" s="12">
        <f t="shared" si="46"/>
        <v>400</v>
      </c>
      <c r="F182" s="12">
        <f t="shared" si="47"/>
        <v>400</v>
      </c>
      <c r="G182" s="12">
        <f t="shared" si="44"/>
        <v>400</v>
      </c>
      <c r="H182" s="12">
        <f t="shared" si="45"/>
        <v>400</v>
      </c>
      <c r="I182" s="63" t="s">
        <v>217</v>
      </c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</row>
    <row r="183" spans="1:61" s="24" customFormat="1" ht="18" customHeight="1" hidden="1" outlineLevel="1">
      <c r="A183" s="15" t="s">
        <v>143</v>
      </c>
      <c r="B183" s="89">
        <f>SUM(B173:B182)</f>
        <v>0</v>
      </c>
      <c r="C183" s="89">
        <f aca="true" t="shared" si="49" ref="C183:H183">SUM(C173:C182)</f>
        <v>23584</v>
      </c>
      <c r="D183" s="89">
        <f t="shared" si="49"/>
        <v>20289</v>
      </c>
      <c r="E183" s="89">
        <f t="shared" si="49"/>
        <v>20289</v>
      </c>
      <c r="F183" s="89">
        <f t="shared" si="49"/>
        <v>23584</v>
      </c>
      <c r="G183" s="89">
        <f t="shared" si="49"/>
        <v>20289</v>
      </c>
      <c r="H183" s="61">
        <f t="shared" si="49"/>
        <v>20289</v>
      </c>
      <c r="I183" s="9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</row>
    <row r="184" spans="1:61" s="24" customFormat="1" ht="18" customHeight="1" hidden="1" outlineLevel="1">
      <c r="A184" s="95" t="s">
        <v>145</v>
      </c>
      <c r="B184" s="96">
        <f aca="true" t="shared" si="50" ref="B184:H184">B171+B183</f>
        <v>2344745</v>
      </c>
      <c r="C184" s="96">
        <f t="shared" si="50"/>
        <v>135102.33333333334</v>
      </c>
      <c r="D184" s="96">
        <f t="shared" si="50"/>
        <v>2476552.3333333335</v>
      </c>
      <c r="E184" s="96">
        <f t="shared" si="50"/>
        <v>131807.3333333335</v>
      </c>
      <c r="F184" s="96">
        <f t="shared" si="50"/>
        <v>135102.33333333334</v>
      </c>
      <c r="G184" s="96">
        <f t="shared" si="50"/>
        <v>2476552.3333333335</v>
      </c>
      <c r="H184" s="97">
        <f t="shared" si="50"/>
        <v>131807.3333333335</v>
      </c>
      <c r="I184" s="96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</row>
    <row r="185" ht="12.75" collapsed="1"/>
    <row r="197" spans="1:9" ht="17.25" customHeight="1" hidden="1" outlineLevel="1">
      <c r="A197" s="90" t="s">
        <v>204</v>
      </c>
      <c r="B197" s="22">
        <v>0</v>
      </c>
      <c r="C197" s="91">
        <v>1398</v>
      </c>
      <c r="D197" s="91"/>
      <c r="E197" s="91">
        <f>+D197-B197</f>
        <v>0</v>
      </c>
      <c r="F197" s="92">
        <f aca="true" t="shared" si="51" ref="F197:H198">+C197</f>
        <v>1398</v>
      </c>
      <c r="G197" s="12">
        <f t="shared" si="51"/>
        <v>0</v>
      </c>
      <c r="H197" s="12">
        <f t="shared" si="51"/>
        <v>0</v>
      </c>
      <c r="I197" s="88" t="s">
        <v>208</v>
      </c>
    </row>
    <row r="198" spans="1:9" ht="17.25" customHeight="1" hidden="1" outlineLevel="1">
      <c r="A198" s="90" t="s">
        <v>205</v>
      </c>
      <c r="B198" s="22">
        <v>0</v>
      </c>
      <c r="C198" s="91">
        <f>6200+4360</f>
        <v>10560</v>
      </c>
      <c r="D198" s="91"/>
      <c r="E198" s="91">
        <f>+D198-B198</f>
        <v>0</v>
      </c>
      <c r="F198" s="92">
        <f t="shared" si="51"/>
        <v>10560</v>
      </c>
      <c r="G198" s="12">
        <f t="shared" si="51"/>
        <v>0</v>
      </c>
      <c r="H198" s="12">
        <f t="shared" si="51"/>
        <v>0</v>
      </c>
      <c r="I198" s="88"/>
    </row>
    <row r="199" ht="12.75" collapsed="1"/>
  </sheetData>
  <printOptions horizontalCentered="1"/>
  <pageMargins left="0.61" right="0.39" top="0.89" bottom="0.61" header="0.47" footer="0.39"/>
  <pageSetup blackAndWhite="1" horizontalDpi="300" verticalDpi="300" orientation="landscape" paperSize="9" scale="78" r:id="rId1"/>
  <headerFooter alignWithMargins="0">
    <oddHeader>&amp;C&amp;"Arial CE,Félkövér"&amp;12FELHALMOZÁSI KIADÁSOK&amp;"Arial CE,Normál"&amp;10
&amp;R&amp;9 47/2004.(IX.22.) Önkormányzati rendelet
9.sz.melléklet
ezer Ft-ban</oddHeader>
    <oddFooter>&amp;L&amp;8Kaposvár, Nyomt: &amp;D  &amp;T&amp;C&amp;8&amp;F _ &amp;A     &amp;"Arial CE,Dőlt"Szabó Tiborné&amp;R&amp;8&amp;P/&amp;N</oddFooter>
  </headerFooter>
  <rowBreaks count="6" manualBreakCount="6">
    <brk id="23" max="255" man="1"/>
    <brk id="46" max="255" man="1"/>
    <brk id="72" max="255" man="1"/>
    <brk id="99" max="255" man="1"/>
    <brk id="123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2004-09-21T13:04:52Z</cp:lastPrinted>
  <dcterms:created xsi:type="dcterms:W3CDTF">2004-03-30T13:55:25Z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