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7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</sheets>
  <externalReferences>
    <externalReference r:id="rId11"/>
  </externalReferences>
  <definedNames>
    <definedName name="_xlnm.Print_Titles" localSheetId="5">'célt.'!$1:$3</definedName>
    <definedName name="_xlnm.Print_Titles" localSheetId="3">'egyéb'!$1:$5</definedName>
    <definedName name="_xlnm.Print_Titles" localSheetId="2">'önk.kiad.'!$1:$5</definedName>
    <definedName name="_xlnm.Print_Area" localSheetId="3">'egyéb'!$A$1:$Q$91</definedName>
    <definedName name="_xlnm.Print_Area" localSheetId="2">'önk.kiad.'!$A$1:$BB$118</definedName>
  </definedNames>
  <calcPr fullCalcOnLoad="1"/>
</workbook>
</file>

<file path=xl/sharedStrings.xml><?xml version="1.0" encoding="utf-8"?>
<sst xmlns="http://schemas.openxmlformats.org/spreadsheetml/2006/main" count="2552" uniqueCount="842">
  <si>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</si>
  <si>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</si>
  <si>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</si>
  <si>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</si>
  <si>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</si>
  <si>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</si>
  <si>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</si>
  <si>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</si>
  <si>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</si>
  <si>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</si>
  <si>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</si>
  <si>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</si>
  <si>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</si>
  <si>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</si>
  <si>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</si>
  <si>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</si>
  <si>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</si>
  <si>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</si>
  <si>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</si>
  <si>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</si>
  <si>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</si>
  <si>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</si>
  <si>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</si>
  <si>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</si>
  <si>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</si>
  <si>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</t>
  </si>
  <si>
    <t xml:space="preserve">Kaposvári Kiskönyvtár         </t>
  </si>
  <si>
    <t xml:space="preserve">Kiadványok               </t>
  </si>
  <si>
    <t xml:space="preserve">Kiadványok              </t>
  </si>
  <si>
    <t>Szántó u. 5. fenntartása, karbantartása</t>
  </si>
  <si>
    <t>Kossuth tér ünnepélyes átadási rendezvény ktg</t>
  </si>
  <si>
    <t>Betlehem összeállítása, őrzése, műsor</t>
  </si>
  <si>
    <t>ISO minőségbiztosítás- felülvizsgálati audit</t>
  </si>
  <si>
    <t>Taszári polgári terminál működési költsége</t>
  </si>
  <si>
    <t>Somogy Megye Kézikönyve</t>
  </si>
  <si>
    <t>Polgármesterek keretezett képei</t>
  </si>
  <si>
    <t>100 éves a Városháza</t>
  </si>
  <si>
    <t>Iskolák által összegyűjtött szárazelemek elszáll., ártalmatlanítás</t>
  </si>
  <si>
    <t>ISO minőségbiztosítás- felkészülésre</t>
  </si>
  <si>
    <t>Republik koncert</t>
  </si>
  <si>
    <t>Takáts Gyula alkotásainak kutathatóvá tétele</t>
  </si>
  <si>
    <t>Sajtó- és médiaelemzési feladatokra</t>
  </si>
  <si>
    <t>Taszári polgári terminál működésének költsége</t>
  </si>
  <si>
    <t>Átadás, támogatás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</si>
  <si>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</si>
  <si>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</si>
  <si>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</si>
  <si>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</si>
  <si>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</si>
  <si>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</si>
  <si>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</si>
  <si>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</si>
  <si>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</si>
  <si>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</si>
  <si>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</si>
  <si>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</si>
  <si>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</si>
  <si>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</si>
  <si>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</si>
  <si>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</si>
  <si>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</si>
  <si>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</si>
  <si>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</si>
  <si>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</si>
  <si>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</si>
  <si>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</si>
  <si>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</si>
  <si>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</si>
  <si>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</si>
  <si>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</si>
  <si>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</si>
  <si>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</si>
  <si>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</si>
  <si>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</si>
  <si>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</si>
  <si>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</si>
  <si>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</si>
  <si>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</si>
  <si>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</si>
  <si>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</si>
  <si>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</si>
  <si>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</si>
  <si>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</si>
  <si>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</si>
  <si>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</si>
  <si>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</si>
  <si>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</si>
  <si>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</si>
  <si>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</si>
  <si>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</si>
  <si>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</si>
  <si>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</si>
  <si>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</si>
  <si>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</si>
  <si>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Digitalizált közműtérképek vezetése</t>
  </si>
  <si>
    <t>4,1.3.</t>
  </si>
  <si>
    <t>előir.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</si>
  <si>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</si>
  <si>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</si>
  <si>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</si>
  <si>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</si>
  <si>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</si>
  <si>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</si>
  <si>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</si>
  <si>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</si>
  <si>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</si>
  <si>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</si>
  <si>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</si>
  <si>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</si>
  <si>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</si>
  <si>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</si>
  <si>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</si>
  <si>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 xml:space="preserve">  -  II.félévi működési támogatás</t>
  </si>
  <si>
    <t xml:space="preserve">  -  eredményességi támogatás</t>
  </si>
  <si>
    <t>Pedagógusok szakkönyvvásárlás támogatása</t>
  </si>
  <si>
    <t>Tanulók tankönyvvásárlásának támogatása</t>
  </si>
  <si>
    <t>Érettségi és szakmai vizsgáztatás kiadásai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</si>
  <si>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</si>
  <si>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</si>
  <si>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</si>
  <si>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</si>
  <si>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</si>
  <si>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</si>
  <si>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</si>
  <si>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</si>
  <si>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</si>
  <si>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</si>
  <si>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</si>
  <si>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</si>
  <si>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</si>
  <si>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</si>
  <si>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</si>
  <si>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</si>
  <si>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</si>
  <si>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</si>
  <si>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</si>
  <si>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</si>
  <si>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</si>
  <si>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</si>
  <si>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</si>
  <si>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</si>
  <si>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</si>
  <si>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</si>
  <si>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</si>
  <si>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</si>
  <si>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</si>
  <si>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</si>
  <si>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</si>
  <si>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</si>
  <si>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</si>
  <si>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</si>
  <si>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</si>
  <si>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</si>
  <si>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</si>
  <si>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</si>
  <si>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</si>
  <si>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</si>
  <si>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 xml:space="preserve"> -  Kulturális  Alap 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</si>
  <si>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</si>
  <si>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</si>
  <si>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</si>
  <si>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</si>
  <si>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</si>
  <si>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</si>
  <si>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</si>
  <si>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</si>
  <si>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</si>
  <si>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</si>
  <si>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 xml:space="preserve">                3 db autóbusz (2003.évi vásárlás)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</si>
  <si>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</si>
  <si>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</si>
  <si>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</si>
  <si>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</si>
  <si>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</si>
  <si>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4, 1</t>
  </si>
  <si>
    <t>4, 2</t>
  </si>
  <si>
    <t>Jelzőrendszeres házigondozási szolgálat kialakítása</t>
  </si>
  <si>
    <t>Jeles kaposvári személyek síremlékének felújítása</t>
  </si>
  <si>
    <t>Városfejlesztési, Környezetvédelmi és Műszaki Bizottsági Alapok</t>
  </si>
  <si>
    <t>Pedagógus Szolgálati Emlékérem kitüntetés és vendéglátás kiadásaira</t>
  </si>
  <si>
    <t>Pedagógus továbbképzés és szakvizsga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</si>
  <si>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</si>
  <si>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</si>
  <si>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</si>
  <si>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</si>
  <si>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</si>
  <si>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>IX-X. emeletes társasházak liftkarbantartási költségeire</t>
  </si>
  <si>
    <t>Országos tanulmányi versenyen kiemelkedően szereplő tanulók jutalmazása</t>
  </si>
  <si>
    <t>Elkülönített bérlakás számlák kötött célú maradványa</t>
  </si>
  <si>
    <t>Pénzmaradvány elszámolás</t>
  </si>
  <si>
    <t>Emléktáblák</t>
  </si>
  <si>
    <t>Középület-kivitelező Adorján SE - uszodai jegyvásárlás ktg-re</t>
  </si>
  <si>
    <t>Menta Lelki Egészségvédő Egyesület támogatása</t>
  </si>
  <si>
    <t>Déryné Vándorszíntársulat támogatása</t>
  </si>
  <si>
    <t>bevételből</t>
  </si>
  <si>
    <t>Saját és</t>
  </si>
  <si>
    <t>önkorm.</t>
  </si>
  <si>
    <t>Paelosochus-Krokodilokért Alapítvány - Terrárium működésének támogatása</t>
  </si>
  <si>
    <t>Számítógépen dolgozók részére védőszemüveg</t>
  </si>
  <si>
    <t>Oktatási Alap</t>
  </si>
  <si>
    <t>Egyéni képviselői keret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</si>
  <si>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</si>
  <si>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</si>
  <si>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</si>
  <si>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Mártírok és Hősök Közalapítvány (Alapító Okirat szerint)</t>
  </si>
  <si>
    <t>Dél-Dunántúli Tudomány Támogatásáért Alapítvány - Kaposvár Önk. pályadíja</t>
  </si>
  <si>
    <t>Kistérségi munkaszervezet támogatása</t>
  </si>
  <si>
    <t>Működési célú egyéb központi támogatások (1/b sz.melléklet)</t>
  </si>
  <si>
    <t>Működési célú átvett pénzeszközök (1/c .sz.melléklet )</t>
  </si>
  <si>
    <t>Eredeti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</si>
  <si>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</si>
  <si>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</si>
  <si>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</si>
  <si>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</si>
  <si>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</si>
  <si>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</si>
  <si>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</si>
  <si>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</si>
  <si>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</si>
  <si>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</si>
  <si>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</si>
  <si>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</si>
  <si>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</si>
  <si>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</si>
  <si>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</si>
  <si>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</si>
  <si>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</si>
  <si>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</si>
  <si>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</si>
  <si>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</si>
  <si>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</si>
  <si>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</si>
  <si>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</si>
  <si>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</si>
  <si>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</si>
  <si>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</si>
  <si>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</si>
  <si>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</si>
  <si>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</si>
  <si>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</si>
  <si>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</si>
  <si>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</si>
  <si>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</si>
  <si>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</si>
  <si>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Hatósági kényszerintézkedések</t>
  </si>
  <si>
    <t>Füredi II. laktanya őrzése</t>
  </si>
  <si>
    <t>Orvosi rendelők privatizációjának költségei</t>
  </si>
  <si>
    <t>Alkalmi ünnepi vásárok (húsvéti, karácsonyi)</t>
  </si>
  <si>
    <t>Lakossági hulladékgyűjtés</t>
  </si>
  <si>
    <t>Önkormányzati tervtanács</t>
  </si>
  <si>
    <t>Általános Értékelési Keretrendszer (CAF)</t>
  </si>
  <si>
    <t>Áthúzódó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</si>
  <si>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</si>
  <si>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</si>
  <si>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</si>
  <si>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</si>
  <si>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</si>
  <si>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</si>
  <si>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</si>
  <si>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</si>
  <si>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</si>
  <si>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</si>
  <si>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</si>
  <si>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</si>
  <si>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</si>
  <si>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</si>
  <si>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</si>
  <si>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</si>
  <si>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</si>
  <si>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</si>
  <si>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</si>
  <si>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</si>
  <si>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</si>
  <si>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</si>
  <si>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</si>
  <si>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</si>
  <si>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</si>
  <si>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</si>
  <si>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</si>
  <si>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</si>
  <si>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</si>
  <si>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</si>
  <si>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</si>
  <si>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</si>
  <si>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</si>
  <si>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</si>
  <si>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</si>
  <si>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</si>
  <si>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</si>
  <si>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</si>
  <si>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</si>
  <si>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</si>
  <si>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</si>
  <si>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</si>
  <si>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</si>
  <si>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</si>
  <si>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</si>
  <si>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</si>
  <si>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</si>
  <si>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</si>
  <si>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</si>
  <si>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</si>
  <si>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</si>
  <si>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</si>
  <si>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</si>
  <si>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</si>
  <si>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</si>
  <si>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</si>
  <si>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</si>
  <si>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</si>
  <si>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</si>
  <si>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</si>
  <si>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</si>
  <si>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</si>
  <si>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</si>
  <si>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</si>
  <si>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</si>
  <si>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</si>
  <si>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</si>
  <si>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</si>
  <si>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</si>
  <si>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</si>
  <si>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</si>
  <si>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</si>
  <si>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</si>
  <si>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</si>
  <si>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</si>
  <si>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</si>
  <si>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</si>
  <si>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</si>
  <si>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</si>
  <si>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</si>
  <si>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</si>
  <si>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</si>
  <si>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</si>
  <si>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</si>
  <si>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</si>
  <si>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</si>
  <si>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</si>
  <si>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</si>
  <si>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</si>
  <si>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</si>
  <si>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</si>
  <si>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</si>
  <si>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</si>
  <si>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</si>
  <si>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</si>
  <si>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</si>
  <si>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</si>
  <si>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</si>
  <si>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</si>
  <si>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</si>
  <si>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</si>
  <si>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</si>
  <si>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</si>
  <si>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</si>
  <si>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</si>
  <si>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</si>
  <si>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</si>
  <si>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</si>
  <si>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</si>
  <si>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</si>
  <si>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</si>
  <si>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</si>
  <si>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</si>
  <si>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</si>
  <si>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</si>
  <si>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</si>
  <si>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</si>
  <si>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</si>
  <si>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</si>
  <si>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</si>
  <si>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</si>
  <si>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</si>
  <si>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</si>
  <si>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</si>
  <si>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</si>
  <si>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</si>
  <si>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</si>
  <si>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</si>
  <si>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</si>
  <si>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</si>
  <si>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</si>
  <si>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</si>
  <si>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</si>
  <si>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</si>
  <si>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</si>
  <si>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</si>
  <si>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</si>
  <si>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</si>
  <si>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</si>
  <si>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</si>
  <si>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</si>
  <si>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</si>
  <si>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</si>
  <si>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</si>
  <si>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</si>
  <si>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</si>
  <si>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</si>
  <si>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4,1.4.</t>
  </si>
  <si>
    <t>4,1.5.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</si>
  <si>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</si>
  <si>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</si>
  <si>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</si>
  <si>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</si>
  <si>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</si>
  <si>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</si>
  <si>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</si>
  <si>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</si>
  <si>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</si>
  <si>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</si>
  <si>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</si>
  <si>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</si>
  <si>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</si>
  <si>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</si>
  <si>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</si>
  <si>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</si>
  <si>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</si>
  <si>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>Kulturális Alap</t>
  </si>
  <si>
    <t>Verseny- és Élsport Támogatási Alap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</si>
  <si>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</si>
  <si>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</si>
  <si>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</si>
  <si>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</si>
  <si>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</si>
  <si>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</si>
  <si>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</si>
  <si>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</si>
  <si>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</si>
  <si>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</si>
  <si>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</si>
  <si>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</si>
  <si>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</si>
  <si>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</si>
  <si>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</si>
  <si>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</si>
  <si>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</si>
  <si>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</si>
  <si>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</si>
  <si>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</si>
  <si>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>4,1.7.</t>
  </si>
  <si>
    <t>Toponári Óvoda tetőterében óvodamúzeum kialakítása</t>
  </si>
  <si>
    <t xml:space="preserve">        folyószámla hitel</t>
  </si>
  <si>
    <t>2004-es Athéni Olimpián részvételi esélyes sportolók támogatása</t>
  </si>
  <si>
    <t>Rákóczi Stadion működési kiadásai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</si>
  <si>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</si>
  <si>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</si>
  <si>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</si>
  <si>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</si>
  <si>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</si>
  <si>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</si>
  <si>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</si>
  <si>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</si>
  <si>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</si>
  <si>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</si>
  <si>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</si>
  <si>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</si>
  <si>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</si>
  <si>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</si>
  <si>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</si>
  <si>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</si>
  <si>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</si>
  <si>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</si>
  <si>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</si>
  <si>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</si>
  <si>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</si>
  <si>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</si>
  <si>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</si>
  <si>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</si>
  <si>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</si>
  <si>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</si>
  <si>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</si>
  <si>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</si>
  <si>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</si>
  <si>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</si>
  <si>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</si>
  <si>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</si>
  <si>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</si>
  <si>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</si>
  <si>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</si>
  <si>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</si>
  <si>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</si>
  <si>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</si>
  <si>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</si>
  <si>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</si>
  <si>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</si>
  <si>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</si>
  <si>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</si>
  <si>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</si>
  <si>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</si>
  <si>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</si>
  <si>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</si>
  <si>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</si>
  <si>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</si>
  <si>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</si>
  <si>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</si>
  <si>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</si>
  <si>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</si>
  <si>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</si>
  <si>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</si>
  <si>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</si>
  <si>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</si>
  <si>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</si>
  <si>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</si>
  <si>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</si>
  <si>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</si>
  <si>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</si>
  <si>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</si>
  <si>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</si>
  <si>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</si>
  <si>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</si>
  <si>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</si>
  <si>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</si>
  <si>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</si>
  <si>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</si>
  <si>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</si>
  <si>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</si>
  <si>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</si>
  <si>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</si>
  <si>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</si>
  <si>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</si>
  <si>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</si>
  <si>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</si>
  <si>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</si>
  <si>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</si>
  <si>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</si>
  <si>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</si>
  <si>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</si>
  <si>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</si>
  <si>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</si>
  <si>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</si>
  <si>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</si>
  <si>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</si>
  <si>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</si>
  <si>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</si>
  <si>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</si>
  <si>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</si>
  <si>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</si>
  <si>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</si>
  <si>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</si>
  <si>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</si>
  <si>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</si>
  <si>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</si>
  <si>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</si>
  <si>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</si>
  <si>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</si>
  <si>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</si>
  <si>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</si>
  <si>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</si>
  <si>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</si>
  <si>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</si>
  <si>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</si>
  <si>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</si>
  <si>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</si>
  <si>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</si>
  <si>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</si>
  <si>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</si>
  <si>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</si>
  <si>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</si>
  <si>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</si>
  <si>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</si>
  <si>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</si>
  <si>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</si>
  <si>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</si>
  <si>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</si>
  <si>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</si>
  <si>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</si>
  <si>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</si>
  <si>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</si>
  <si>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</si>
  <si>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</si>
  <si>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</si>
  <si>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</si>
  <si>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</si>
  <si>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</si>
  <si>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</si>
  <si>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</si>
  <si>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</si>
  <si>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</si>
  <si>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</si>
  <si>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Kaposvárért Közalapítvány- Kossuth tér felújításához támogatás</t>
  </si>
  <si>
    <t>Vételárból felújítási alapba történő visszafizetések</t>
  </si>
  <si>
    <t>4,2.4.</t>
  </si>
  <si>
    <t>4,2.1.</t>
  </si>
  <si>
    <t>4,2.2.</t>
  </si>
  <si>
    <t>4,2.3.</t>
  </si>
  <si>
    <t>NABI 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</si>
  <si>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</si>
  <si>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</si>
  <si>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</si>
  <si>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4,2.5.</t>
  </si>
  <si>
    <t>4,2.6.</t>
  </si>
  <si>
    <t>4,2.7.</t>
  </si>
  <si>
    <t>4,2.8.</t>
  </si>
  <si>
    <t>Kaposvári Polgárőr Egyesület</t>
  </si>
  <si>
    <t>4,2.9.</t>
  </si>
  <si>
    <t>4,2.10.</t>
  </si>
  <si>
    <t>4,2.11.</t>
  </si>
  <si>
    <t>4,2.12.</t>
  </si>
  <si>
    <t>4,2.13.</t>
  </si>
  <si>
    <t>Berzsenyi Társaság- titkársági feladatokra</t>
  </si>
  <si>
    <t>4,2.14.</t>
  </si>
  <si>
    <t>4,2.15.</t>
  </si>
  <si>
    <t>4,2.16.</t>
  </si>
  <si>
    <t>4,2.17.</t>
  </si>
  <si>
    <t>Zenepavilon vasárnapi koncertjei</t>
  </si>
  <si>
    <t>4,2.18.</t>
  </si>
  <si>
    <t>4,2.19.</t>
  </si>
  <si>
    <t>Jövő Közigazgatásáért Alapítvány támogatása</t>
  </si>
  <si>
    <t>4,2.20.</t>
  </si>
  <si>
    <t>4,2.21.</t>
  </si>
  <si>
    <t>Emmánuel Közösség- Nemzetközi Ifjúsági és Családos Találkozó</t>
  </si>
  <si>
    <t>Vízművek Kft részére támogatás (KOMÉTA '99 Kft szennyvíz)</t>
  </si>
  <si>
    <t>4,2.22.</t>
  </si>
  <si>
    <t>4,2.23.</t>
  </si>
  <si>
    <t>4,2.24.</t>
  </si>
  <si>
    <t>4,2.25.</t>
  </si>
  <si>
    <t>4,2.26.</t>
  </si>
  <si>
    <t>4,2.27.</t>
  </si>
  <si>
    <t>Nemzetközi mérközéseken való részvétel támogatása</t>
  </si>
  <si>
    <t xml:space="preserve">   - Kaposvári Röplabda Sport Kft</t>
  </si>
  <si>
    <t xml:space="preserve">   - Kaposvári Kosárlabda Klub Kft</t>
  </si>
  <si>
    <t>NABI- Kaposvári Rákóczi FC támogatása- Stadion játékterének garanciális kártérítése</t>
  </si>
  <si>
    <t>NABI- Kaposvári Rákóczi FC működési támogatása</t>
  </si>
  <si>
    <t>Tanulóbérlet   - Nagyboldogasszony Római Katolikus Ált. Iskola</t>
  </si>
  <si>
    <t xml:space="preserve">                       - Gyakorló Általános Iskola</t>
  </si>
  <si>
    <t xml:space="preserve">                                                                   - Füredi u. 8-10. társasház</t>
  </si>
  <si>
    <t>4,2.28.</t>
  </si>
  <si>
    <t>Időskorúak járadéka</t>
  </si>
  <si>
    <t>Adósságcsökkentési támogatás</t>
  </si>
  <si>
    <t>3, 27</t>
  </si>
  <si>
    <t>Krízis segély és hajléktalanok lakhatási támogatása</t>
  </si>
  <si>
    <t>Egyetemi, főiskolai hallgatók albérleti támogatása</t>
  </si>
  <si>
    <t>Vagyongazdálkodási és Turisztikai Bizottsági Alapok</t>
  </si>
  <si>
    <t xml:space="preserve">   szóló törvény végrehajtásának kiadása (pályázati önerő)</t>
  </si>
  <si>
    <t>Játszótér építési, felújítási program és szabványosítási vizsgálat</t>
  </si>
  <si>
    <t>Élelmezési normaemelés és kedvezményes étkezésben részesülők támogatása</t>
  </si>
  <si>
    <t>Távhő áremelés kompenzálása</t>
  </si>
  <si>
    <t>Kaposvári Röplabda Sport Kft</t>
  </si>
  <si>
    <t>Kaposvár Kosárlabda Klub Kft</t>
  </si>
  <si>
    <t>Középiskolai pedagógusok felk. tám. kétszintű érettségire (2004-től)</t>
  </si>
  <si>
    <t>Minőségfejlesztési feladatok (2004-től)</t>
  </si>
  <si>
    <t>Közoktatási intézmények szakmai fejlesztése</t>
  </si>
  <si>
    <t>Minőségi kereset kiegészítés</t>
  </si>
  <si>
    <t>2004/2005. tanévkezdéssel kapcsolatos kiadások</t>
  </si>
  <si>
    <t xml:space="preserve">      - Évforduló (Advent, Karácsony, Szilveszter, Újév)</t>
  </si>
  <si>
    <t>Nemzeti Színház- Megyejárás program</t>
  </si>
  <si>
    <t>1. osztályosok részére tolltartó vásárlás</t>
  </si>
  <si>
    <t>Kapos TV és Rádió Kft. tám. kieg.- a Kapos Rádió üzemeltetés függvényében</t>
  </si>
  <si>
    <t>100 tagú cigányzenekar részvétele a Tavaszi Fesztiválon</t>
  </si>
  <si>
    <t>Jégcsarnok működési ktg.</t>
  </si>
  <si>
    <t>Uszoda kedvezményes használata</t>
  </si>
  <si>
    <t>Információs társadalom igényorientált eszközei és rendszerei működési kiad. tám.</t>
  </si>
  <si>
    <t>Évforduló 2003-2004. pályázati támogatás SMTT-től</t>
  </si>
  <si>
    <t>Somogy megyei TIT szellemi öttusa vetélkedő támogatása</t>
  </si>
  <si>
    <t>Taszári repülőtér tanácsadói megbízási díj</t>
  </si>
  <si>
    <t>City Kábel TV müsoridő vásárlás, Internet újság, Kapos TV teletex rendszer kiépítés</t>
  </si>
  <si>
    <t>Megyei Jogú Városok Országos Sportvetélkedője</t>
  </si>
  <si>
    <t>Közigazgatási szakvizsga ktg.</t>
  </si>
  <si>
    <t>Nemzetközi konferencia szervezésére</t>
  </si>
  <si>
    <t>Étkezési hozzájárulás kiegészítése</t>
  </si>
  <si>
    <t>GYISM-től sporttevékenység támogatására</t>
  </si>
  <si>
    <t>Egészségügyi és Szociális Alap</t>
  </si>
  <si>
    <t>Megyei-Városi Tudományos, Kulturális és Sport Alap</t>
  </si>
  <si>
    <t>Kaposfüredi Részönkormányzat kerete</t>
  </si>
  <si>
    <t>Toponári Részönkormányzat kerete</t>
  </si>
  <si>
    <t>Töröcskei Részönkormányzat kerete</t>
  </si>
  <si>
    <t>Kaposszentjakabi Részönkormányzat kerete</t>
  </si>
  <si>
    <t xml:space="preserve">      - Szilveszteri rendezvény</t>
  </si>
  <si>
    <t>GYISM-től Ifjúsági Önkormányzat működéséhez támogatás+ önerő</t>
  </si>
  <si>
    <t>Kaposvári Ifjúsági Önkormányzat- ifjúsági díj (2000 euro)</t>
  </si>
  <si>
    <t>Közmunkaprogram támogatása</t>
  </si>
  <si>
    <t>Önkormányzat közbiztonsági, bűnmegelőzési koncepciójához támogatás</t>
  </si>
  <si>
    <t>Kábítószer Egyeztető Fórum 2003.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</si>
  <si>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</si>
  <si>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t>2,10,1</t>
  </si>
  <si>
    <t>2,10,2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</si>
  <si>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</si>
  <si>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</si>
  <si>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</si>
  <si>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</si>
  <si>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>Önkormányzat működési c. kiadásai  összesen(2,1+2,2...+2,5)</t>
  </si>
  <si>
    <t xml:space="preserve"> ei.</t>
  </si>
  <si>
    <t>2, 10</t>
  </si>
  <si>
    <t>ESZCSM-től szociális mintahely működtetéséhez</t>
  </si>
  <si>
    <t>56.</t>
  </si>
  <si>
    <t>Kirándulások Kaposváron és környékén c. kiadvány - GKM-től</t>
  </si>
  <si>
    <t>Kaposvári számítógépes látványterv</t>
  </si>
  <si>
    <t>57.</t>
  </si>
  <si>
    <t>58.</t>
  </si>
  <si>
    <t>59.</t>
  </si>
  <si>
    <t>Személyfelvonó Felújítási Alapból tám.:   - Honvéd u. 35. társasház</t>
  </si>
  <si>
    <t xml:space="preserve">   -  tartalékkeret</t>
  </si>
  <si>
    <t>2004. évi sport támogatás GYISM-től</t>
  </si>
  <si>
    <t>Iskolatej Gyakorló Általános Iskola</t>
  </si>
  <si>
    <t>Tanulóbérlet- Gyakorló Ált. Isk</t>
  </si>
  <si>
    <t xml:space="preserve">                     - Lórántffy Zs. Ref. Ált. Isk.</t>
  </si>
  <si>
    <t xml:space="preserve">                     - Nagyboldogasszony Róm. Kat. Ált. isk.</t>
  </si>
  <si>
    <t>SM. Rendőrkapitányság-Desedai csónakház rezsiköltségeire</t>
  </si>
  <si>
    <t>Somogyi Győző Magyar királyok arcképcsarnoka katalógus</t>
  </si>
  <si>
    <t>60.</t>
  </si>
  <si>
    <t>Kaposvár és környéke c. kiadvány nyomdai munkálataira</t>
  </si>
  <si>
    <t>61.</t>
  </si>
  <si>
    <t>Nemzeti Színház Megyejárás program</t>
  </si>
  <si>
    <t>62.</t>
  </si>
  <si>
    <t>Toponári futballpálya rekonstrukció</t>
  </si>
  <si>
    <t xml:space="preserve">   -  Helyi Védettségű Épületek Felújítási Alap</t>
  </si>
  <si>
    <t>Évforduló 2003-2004.</t>
  </si>
  <si>
    <t>63.</t>
  </si>
  <si>
    <t>Felhalmozási célú pótigények</t>
  </si>
  <si>
    <t>Működési célú pótigények</t>
  </si>
  <si>
    <t>Helyettes szülői hálózat működtetésére (CSSK)</t>
  </si>
  <si>
    <t>2,8,3</t>
  </si>
  <si>
    <t>2,8,4</t>
  </si>
  <si>
    <t xml:space="preserve">    = Önk.kiad-ból:Horvát Kisebbségi Önk. fejl.kiadása (11..sz.melléklet )</t>
  </si>
  <si>
    <t xml:space="preserve">    = Önk.kiad-ból:Lengyel Kisebbségi Önk. fejl.kiadása (11..sz.melléklet )</t>
  </si>
  <si>
    <t>Polg. Hivatal Gondn. felhalmozási célú pénzmaradványa</t>
  </si>
  <si>
    <t>Európai Uniós ünnepség- Zászlófelvonás</t>
  </si>
  <si>
    <t>Európai Uniós ünnepség- Koncert</t>
  </si>
  <si>
    <t xml:space="preserve">                - Dózsa Gy. u. 10.</t>
  </si>
  <si>
    <t xml:space="preserve">                - Dózsa Gy. u. 14.</t>
  </si>
  <si>
    <t>64.</t>
  </si>
  <si>
    <t xml:space="preserve">Települési kártya bevezetésének előkészítése </t>
  </si>
  <si>
    <t>Mód. új</t>
  </si>
  <si>
    <t>Módosított új</t>
  </si>
  <si>
    <t>új</t>
  </si>
  <si>
    <t>4,2.12.1.</t>
  </si>
  <si>
    <t>186/2004.(VI.3.) Önk. határozat</t>
  </si>
  <si>
    <t>Buda-Cash Team Kaposvár SE- Kuttor Csaba triatlonista olimpiai felkészülésére tám.</t>
  </si>
  <si>
    <t>20/2004(V.26.) VKM Biz. határozat</t>
  </si>
  <si>
    <t>Személyfelvonó Felújítási Alapból tám.:   - Füredi u. 8-10. társasház</t>
  </si>
  <si>
    <t xml:space="preserve">                                                                   - Füredi u. 49-51. társasház</t>
  </si>
  <si>
    <t xml:space="preserve">                                                                   - Füredi u. 79. társasház</t>
  </si>
  <si>
    <t xml:space="preserve">                                                                   - Béke u. 99. társasház</t>
  </si>
  <si>
    <t>Kaposvári légi fényképfelvételek és légi videofelvételek</t>
  </si>
  <si>
    <t>Felhalmozáshoz kapcsolódó bérjellegű kiadások</t>
  </si>
  <si>
    <t>Kábítószer Egyeztető Fórum- GYISM támogatás</t>
  </si>
  <si>
    <t>KÖNYV Hivatal-Okmányiroda működtetéséhez támogatás</t>
  </si>
  <si>
    <t>65.</t>
  </si>
  <si>
    <t>66.</t>
  </si>
  <si>
    <t>67.</t>
  </si>
  <si>
    <t>Közbeszerzési pályázat lebonyolításához szakértő szervezet</t>
  </si>
  <si>
    <t>Polgármesteri keret</t>
  </si>
  <si>
    <t>Kaposfüredi Részönkormányzat működési kiadásai</t>
  </si>
  <si>
    <t>Toponári Részönkormányzat működési kiadásai</t>
  </si>
  <si>
    <t>Ifjúsági alap kiadásai</t>
  </si>
  <si>
    <t>Oktatási alap kiadásai</t>
  </si>
  <si>
    <t>Kulturális alap kiadásai</t>
  </si>
  <si>
    <t>Sport alap kiadásai</t>
  </si>
  <si>
    <t>Idegenforgalmi alap kiadásai</t>
  </si>
  <si>
    <t>Megye-Város Közös Alap támogatása</t>
  </si>
  <si>
    <t>Gondozási díj 60%-a</t>
  </si>
  <si>
    <t>68.</t>
  </si>
  <si>
    <t>70.</t>
  </si>
  <si>
    <t>71.</t>
  </si>
  <si>
    <t>72.</t>
  </si>
  <si>
    <t>Kaposszentjakabi Részönkormányzat működési kiadásai</t>
  </si>
  <si>
    <t>Perköltség</t>
  </si>
  <si>
    <t>Táborozás támogatása</t>
  </si>
  <si>
    <t>Pedagógus nap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</si>
  <si>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</si>
  <si>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</si>
  <si>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</si>
  <si>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</si>
  <si>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</si>
  <si>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</si>
  <si>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</si>
  <si>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</si>
  <si>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</si>
  <si>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</si>
  <si>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</si>
  <si>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</si>
  <si>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</si>
  <si>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Vis major támogatás visszfizetése</t>
  </si>
  <si>
    <t>Kábítószer Egyeztető Fórum (GYISM) támogatás visszafizetése</t>
  </si>
  <si>
    <t>87.</t>
  </si>
  <si>
    <t>88.</t>
  </si>
  <si>
    <t>89.</t>
  </si>
  <si>
    <t>Önkormányzat oktatási minőségirányítási program</t>
  </si>
  <si>
    <t>Pipacs u-i Baráti Kör Egyesület- fa hulladék gyűjtő, ívókút kialakítása</t>
  </si>
  <si>
    <t>21/2004.(V.26.) VKM Biz. határozat</t>
  </si>
  <si>
    <t>Cserhát Hegyközösség-Szőlőskert u. útjavítás</t>
  </si>
  <si>
    <t>Füredi Szőlősgazda- Hegyi Búcsú rendezvény</t>
  </si>
  <si>
    <t>4,1.8.</t>
  </si>
  <si>
    <t>4,1.9.</t>
  </si>
  <si>
    <t>4,1.10.</t>
  </si>
  <si>
    <t>4,1.11.</t>
  </si>
  <si>
    <t>22/2004.(V.26.) VKM Biz. határozat</t>
  </si>
  <si>
    <t>Felújításhoz kapcsolódó bérjellegű kifizetés</t>
  </si>
  <si>
    <t>Rehabilitációs hozzájárulás és Nemzeti Kulturális Járulék</t>
  </si>
  <si>
    <t>eMagyarország pontok pályázati támogatás (Tourinform Iroda)</t>
  </si>
  <si>
    <t>Biztonságos Magyarországért Közalapítvány tám- Katasztrófavédelem</t>
  </si>
  <si>
    <t>75.</t>
  </si>
  <si>
    <t>Raoul Wallenberg kiállítás költségeire</t>
  </si>
  <si>
    <t>Paulus Alajos "Van egy álmom" c. film felújításának támogatása</t>
  </si>
  <si>
    <t>69.</t>
  </si>
  <si>
    <t>Takáts Gyula Alapítvány társalapítói támogatása</t>
  </si>
  <si>
    <t>Kaposvár Lovas, Motoros Bűnmegelőzési Egyesület- motoros küldöttség Brüszelbe</t>
  </si>
  <si>
    <t>Magyar- Román Baráti Társaság támogatása</t>
  </si>
  <si>
    <t xml:space="preserve">   - eredményességi támogatás</t>
  </si>
  <si>
    <t>Bursa felsőoktatási ösztöndíj</t>
  </si>
  <si>
    <t>4,2.29.</t>
  </si>
  <si>
    <t>4,2.30.</t>
  </si>
  <si>
    <t>4,2.31.</t>
  </si>
  <si>
    <t>4,2.32.</t>
  </si>
  <si>
    <t>4,2.33.</t>
  </si>
  <si>
    <t>4,2.34.</t>
  </si>
  <si>
    <t>4,2.35.</t>
  </si>
  <si>
    <t>166/2004. (VI.3.) Önk. határozat</t>
  </si>
  <si>
    <t>90.</t>
  </si>
  <si>
    <t>Közművelődési érdekeltségnövelő támogatás</t>
  </si>
  <si>
    <t>Lyra Műhely</t>
  </si>
  <si>
    <t>ei. átvez. int. és önk. gazd.</t>
  </si>
  <si>
    <t>Pedagógiai szakmai feladatok ellátása (SZAK 2004.) tám+önerő</t>
  </si>
  <si>
    <t>91.</t>
  </si>
  <si>
    <t>Környezeti ártalmak csökkentése cigánytelepeken KvVM-től</t>
  </si>
  <si>
    <t xml:space="preserve">                - Ady E. u. 15.</t>
  </si>
  <si>
    <t>Kapos TV és Rádió Kht támogatása</t>
  </si>
  <si>
    <t>Kapos TV és Rádió Kht -"Biztonsági zóna" c. műsor készítése</t>
  </si>
  <si>
    <t>Pedagógusnap, Semmelweis nap, Szoc. munka napja, Köztisztv.nap rendezvények</t>
  </si>
  <si>
    <t>NABI- Kaposvári Rákóczi FC</t>
  </si>
  <si>
    <t>92.</t>
  </si>
  <si>
    <t>93.</t>
  </si>
  <si>
    <t>94.</t>
  </si>
  <si>
    <t>Ady E. u. 15.-felúj. tulajdonosok által megel. tám. visszafiz.</t>
  </si>
  <si>
    <t>Osztályfőnöki pótlék 30%-os emeléséhez (2004. szeptember 1-től)</t>
  </si>
  <si>
    <t>Panel felújítás állami tám.visszafiz.kötbér miatt(Búzavirág u.28-29.,48-as Ifj. u. 13.)</t>
  </si>
  <si>
    <t>Panel felújítás lakossági önerő visszautalás (Béke u. 59-61., Béke u. 89-91.,                 Béke u. 85-87.,Honvéd u.12.,Arany J.u.6.)</t>
  </si>
  <si>
    <t>átvez. szoc.pol kiadásból</t>
  </si>
  <si>
    <t>Építőipari SZKI-nak 1.000 eFt átadva</t>
  </si>
  <si>
    <t>99/2004(IV.22.) Önk. határozat</t>
  </si>
  <si>
    <t>Kiadások  mindösszesen (I+II)</t>
  </si>
  <si>
    <t>4,2.36.</t>
  </si>
  <si>
    <t>4,2.37.</t>
  </si>
  <si>
    <t>Normatív és adósságcsökkentéshez kapcs. lakásfenntartási tám.</t>
  </si>
  <si>
    <t>Lakásfenntartási támogatás önkormányzati rendelet alapján</t>
  </si>
  <si>
    <t xml:space="preserve">   -  Munkahelyteremtő Beruházások  Alap</t>
  </si>
  <si>
    <t>Intézmény és önkormányzat működési kiadásai (1+2)</t>
  </si>
  <si>
    <t>Intézmény és önkormányzat felhalmozási célú kiadásai(1+2)</t>
  </si>
  <si>
    <t>4,1.12.</t>
  </si>
  <si>
    <t>Kaposvári Tömegközlekedési RT.- 1 db autóbusz vásárlás</t>
  </si>
  <si>
    <t>Egycsatornás gyűtjőkémények (termofor kémények) felújításának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</si>
</sst>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4" borderId="6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1" fillId="3" borderId="6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/>
    </xf>
    <xf numFmtId="0" fontId="19" fillId="0" borderId="4" xfId="0" applyFont="1" applyBorder="1" applyAlignment="1">
      <alignment/>
    </xf>
    <xf numFmtId="0" fontId="25" fillId="0" borderId="0" xfId="0" applyFont="1" applyAlignment="1">
      <alignment/>
    </xf>
    <xf numFmtId="0" fontId="22" fillId="4" borderId="6" xfId="0" applyFont="1" applyFill="1" applyBorder="1" applyAlignment="1">
      <alignment/>
    </xf>
    <xf numFmtId="0" fontId="19" fillId="4" borderId="0" xfId="0" applyFont="1" applyFill="1" applyAlignment="1">
      <alignment/>
    </xf>
    <xf numFmtId="0" fontId="22" fillId="0" borderId="0" xfId="0" applyFont="1" applyAlignment="1">
      <alignment horizontal="righ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5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2" borderId="4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2" fillId="3" borderId="6" xfId="0" applyFont="1" applyFill="1" applyBorder="1" applyAlignment="1">
      <alignment/>
    </xf>
    <xf numFmtId="0" fontId="22" fillId="4" borderId="6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6" fillId="6" borderId="2" xfId="0" applyFont="1" applyFill="1" applyBorder="1" applyAlignment="1">
      <alignment horizontal="centerContinuous"/>
    </xf>
    <xf numFmtId="0" fontId="26" fillId="3" borderId="2" xfId="0" applyFont="1" applyFill="1" applyBorder="1" applyAlignment="1">
      <alignment horizontal="centerContinuous"/>
    </xf>
    <xf numFmtId="0" fontId="18" fillId="6" borderId="5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9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3" borderId="6" xfId="0" applyFont="1" applyFill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/>
    </xf>
    <xf numFmtId="0" fontId="27" fillId="9" borderId="1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Continuous"/>
    </xf>
    <xf numFmtId="0" fontId="27" fillId="9" borderId="11" xfId="0" applyFont="1" applyFill="1" applyBorder="1" applyAlignment="1">
      <alignment horizontal="centerContinuous"/>
    </xf>
    <xf numFmtId="0" fontId="27" fillId="9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/>
    </xf>
    <xf numFmtId="0" fontId="27" fillId="4" borderId="1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left"/>
    </xf>
    <xf numFmtId="0" fontId="27" fillId="9" borderId="5" xfId="0" applyFont="1" applyFill="1" applyBorder="1" applyAlignment="1">
      <alignment/>
    </xf>
    <xf numFmtId="0" fontId="27" fillId="4" borderId="5" xfId="0" applyFont="1" applyFill="1" applyBorder="1" applyAlignment="1">
      <alignment horizontal="center"/>
    </xf>
    <xf numFmtId="17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7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27" fillId="4" borderId="8" xfId="0" applyFont="1" applyFill="1" applyBorder="1" applyAlignment="1">
      <alignment horizontal="centerContinuous"/>
    </xf>
    <xf numFmtId="0" fontId="27" fillId="4" borderId="11" xfId="0" applyFont="1" applyFill="1" applyBorder="1" applyAlignment="1">
      <alignment horizontal="centerContinuous"/>
    </xf>
    <xf numFmtId="0" fontId="27" fillId="4" borderId="12" xfId="0" applyFont="1" applyFill="1" applyBorder="1" applyAlignment="1">
      <alignment horizontal="centerContinuous"/>
    </xf>
    <xf numFmtId="0" fontId="27" fillId="4" borderId="7" xfId="0" applyFont="1" applyFill="1" applyBorder="1" applyAlignment="1">
      <alignment horizontal="centerContinuous"/>
    </xf>
    <xf numFmtId="0" fontId="27" fillId="4" borderId="9" xfId="0" applyFont="1" applyFill="1" applyBorder="1" applyAlignment="1">
      <alignment horizontal="centerContinuous"/>
    </xf>
    <xf numFmtId="0" fontId="27" fillId="9" borderId="6" xfId="0" applyFont="1" applyFill="1" applyBorder="1" applyAlignment="1">
      <alignment horizontal="centerContinuous"/>
    </xf>
    <xf numFmtId="0" fontId="27" fillId="4" borderId="6" xfId="0" applyFont="1" applyFill="1" applyBorder="1" applyAlignment="1">
      <alignment horizontal="centerContinuous"/>
    </xf>
    <xf numFmtId="0" fontId="27" fillId="4" borderId="14" xfId="0" applyFont="1" applyFill="1" applyBorder="1" applyAlignment="1">
      <alignment horizontal="centerContinuous"/>
    </xf>
    <xf numFmtId="0" fontId="27" fillId="4" borderId="10" xfId="0" applyFont="1" applyFill="1" applyBorder="1" applyAlignment="1">
      <alignment horizontal="centerContinuous"/>
    </xf>
    <xf numFmtId="0" fontId="27" fillId="4" borderId="15" xfId="0" applyFont="1" applyFill="1" applyBorder="1" applyAlignment="1">
      <alignment horizontal="centerContinuous"/>
    </xf>
    <xf numFmtId="0" fontId="27" fillId="9" borderId="0" xfId="0" applyFont="1" applyFill="1" applyAlignment="1">
      <alignment horizontal="centerContinuous"/>
    </xf>
    <xf numFmtId="0" fontId="27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1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" xfId="0" applyFont="1" applyBorder="1" applyAlignment="1">
      <alignment/>
    </xf>
    <xf numFmtId="0" fontId="31" fillId="0" borderId="2" xfId="0" applyFont="1" applyBorder="1" applyAlignment="1">
      <alignment/>
    </xf>
    <xf numFmtId="0" fontId="32" fillId="0" borderId="5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27" fillId="0" borderId="0" xfId="0" applyFont="1" applyAlignment="1">
      <alignment/>
    </xf>
    <xf numFmtId="0" fontId="27" fillId="0" borderId="9" xfId="0" applyFont="1" applyBorder="1" applyAlignment="1">
      <alignment/>
    </xf>
    <xf numFmtId="0" fontId="29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3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5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Continuous"/>
      <protection locked="0"/>
    </xf>
    <xf numFmtId="0" fontId="11" fillId="0" borderId="11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9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8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9" fillId="3" borderId="5" xfId="0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5" xfId="0" applyFont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9" fillId="4" borderId="3" xfId="0" applyNumberFormat="1" applyFont="1" applyFill="1" applyBorder="1" applyAlignment="1">
      <alignment/>
    </xf>
    <xf numFmtId="3" fontId="9" fillId="4" borderId="4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7" fillId="3" borderId="1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Continuous"/>
    </xf>
    <xf numFmtId="0" fontId="27" fillId="10" borderId="7" xfId="0" applyFont="1" applyFill="1" applyBorder="1" applyAlignment="1">
      <alignment horizontal="centerContinuous"/>
    </xf>
    <xf numFmtId="0" fontId="27" fillId="10" borderId="9" xfId="0" applyFont="1" applyFill="1" applyBorder="1" applyAlignment="1">
      <alignment horizontal="centerContinuous"/>
    </xf>
    <xf numFmtId="0" fontId="27" fillId="3" borderId="8" xfId="0" applyFont="1" applyFill="1" applyBorder="1" applyAlignment="1">
      <alignment horizontal="centerContinuous"/>
    </xf>
    <xf numFmtId="0" fontId="27" fillId="3" borderId="11" xfId="0" applyFont="1" applyFill="1" applyBorder="1" applyAlignment="1">
      <alignment horizontal="centerContinuous"/>
    </xf>
    <xf numFmtId="0" fontId="27" fillId="3" borderId="13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"/>
    </xf>
    <xf numFmtId="0" fontId="27" fillId="10" borderId="3" xfId="0" applyFont="1" applyFill="1" applyBorder="1" applyAlignment="1">
      <alignment horizontal="centerContinuous"/>
    </xf>
    <xf numFmtId="0" fontId="27" fillId="10" borderId="0" xfId="0" applyFont="1" applyFill="1" applyBorder="1" applyAlignment="1">
      <alignment horizontal="centerContinuous"/>
    </xf>
    <xf numFmtId="0" fontId="27" fillId="10" borderId="4" xfId="0" applyFont="1" applyFill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10" borderId="2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/>
    </xf>
    <xf numFmtId="0" fontId="27" fillId="10" borderId="14" xfId="0" applyFont="1" applyFill="1" applyBorder="1" applyAlignment="1">
      <alignment horizontal="centerContinuous"/>
    </xf>
    <xf numFmtId="0" fontId="27" fillId="10" borderId="10" xfId="0" applyFont="1" applyFill="1" applyBorder="1" applyAlignment="1">
      <alignment horizontal="centerContinuous"/>
    </xf>
    <xf numFmtId="0" fontId="27" fillId="10" borderId="15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/>
    </xf>
    <xf numFmtId="0" fontId="27" fillId="10" borderId="5" xfId="0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Continuous"/>
    </xf>
    <xf numFmtId="16" fontId="27" fillId="0" borderId="1" xfId="0" applyNumberFormat="1" applyFont="1" applyBorder="1" applyAlignment="1">
      <alignment horizontal="center"/>
    </xf>
    <xf numFmtId="16" fontId="2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/>
    </xf>
    <xf numFmtId="0" fontId="27" fillId="0" borderId="4" xfId="0" applyFont="1" applyBorder="1" applyAlignment="1">
      <alignment/>
    </xf>
    <xf numFmtId="0" fontId="34" fillId="0" borderId="2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9" fillId="0" borderId="3" xfId="0" applyFont="1" applyBorder="1" applyAlignment="1">
      <alignment/>
    </xf>
    <xf numFmtId="0" fontId="28" fillId="0" borderId="5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6" xfId="0" applyFont="1" applyBorder="1" applyAlignment="1">
      <alignment horizontal="centerContinuous"/>
    </xf>
    <xf numFmtId="0" fontId="28" fillId="0" borderId="1" xfId="0" applyFont="1" applyBorder="1" applyAlignment="1">
      <alignment/>
    </xf>
    <xf numFmtId="0" fontId="27" fillId="11" borderId="8" xfId="0" applyFont="1" applyFill="1" applyBorder="1" applyAlignment="1">
      <alignment horizontal="centerContinuous"/>
    </xf>
    <xf numFmtId="0" fontId="27" fillId="11" borderId="11" xfId="0" applyFont="1" applyFill="1" applyBorder="1" applyAlignment="1">
      <alignment horizontal="centerContinuous"/>
    </xf>
    <xf numFmtId="0" fontId="27" fillId="11" borderId="13" xfId="0" applyFont="1" applyFill="1" applyBorder="1" applyAlignment="1">
      <alignment horizontal="centerContinuous"/>
    </xf>
    <xf numFmtId="0" fontId="27" fillId="12" borderId="12" xfId="0" applyFont="1" applyFill="1" applyBorder="1" applyAlignment="1">
      <alignment horizontal="centerContinuous"/>
    </xf>
    <xf numFmtId="0" fontId="27" fillId="12" borderId="7" xfId="0" applyFont="1" applyFill="1" applyBorder="1" applyAlignment="1">
      <alignment horizontal="centerContinuous"/>
    </xf>
    <xf numFmtId="0" fontId="27" fillId="12" borderId="9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/>
    </xf>
    <xf numFmtId="0" fontId="27" fillId="11" borderId="8" xfId="0" applyFont="1" applyFill="1" applyBorder="1" applyAlignment="1">
      <alignment/>
    </xf>
    <xf numFmtId="0" fontId="27" fillId="11" borderId="11" xfId="0" applyFont="1" applyFill="1" applyBorder="1" applyAlignment="1">
      <alignment/>
    </xf>
    <xf numFmtId="0" fontId="27" fillId="11" borderId="13" xfId="0" applyFont="1" applyFill="1" applyBorder="1" applyAlignment="1">
      <alignment/>
    </xf>
    <xf numFmtId="0" fontId="27" fillId="11" borderId="2" xfId="0" applyFont="1" applyFill="1" applyBorder="1" applyAlignment="1">
      <alignment/>
    </xf>
    <xf numFmtId="0" fontId="27" fillId="12" borderId="8" xfId="0" applyFont="1" applyFill="1" applyBorder="1" applyAlignment="1">
      <alignment horizontal="centerContinuous"/>
    </xf>
    <xf numFmtId="0" fontId="27" fillId="12" borderId="11" xfId="0" applyFont="1" applyFill="1" applyBorder="1" applyAlignment="1">
      <alignment horizontal="centerContinuous"/>
    </xf>
    <xf numFmtId="0" fontId="27" fillId="12" borderId="13" xfId="0" applyFont="1" applyFill="1" applyBorder="1" applyAlignment="1">
      <alignment horizontal="centerContinuous"/>
    </xf>
    <xf numFmtId="0" fontId="27" fillId="11" borderId="2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/>
    </xf>
    <xf numFmtId="0" fontId="27" fillId="11" borderId="5" xfId="0" applyFont="1" applyFill="1" applyBorder="1" applyAlignment="1">
      <alignment horizontal="center"/>
    </xf>
    <xf numFmtId="0" fontId="27" fillId="11" borderId="5" xfId="0" applyFont="1" applyFill="1" applyBorder="1" applyAlignment="1">
      <alignment/>
    </xf>
    <xf numFmtId="16" fontId="27" fillId="0" borderId="2" xfId="0" applyNumberFormat="1" applyFont="1" applyBorder="1" applyAlignment="1">
      <alignment horizontal="centerContinuous"/>
    </xf>
    <xf numFmtId="0" fontId="27" fillId="12" borderId="6" xfId="0" applyFont="1" applyFill="1" applyBorder="1" applyAlignment="1">
      <alignment/>
    </xf>
    <xf numFmtId="0" fontId="27" fillId="12" borderId="6" xfId="0" applyFont="1" applyFill="1" applyBorder="1" applyAlignment="1">
      <alignment horizontal="centerContinuous"/>
    </xf>
    <xf numFmtId="0" fontId="29" fillId="12" borderId="8" xfId="0" applyFont="1" applyFill="1" applyBorder="1" applyAlignment="1">
      <alignment/>
    </xf>
    <xf numFmtId="0" fontId="37" fillId="0" borderId="1" xfId="0" applyFont="1" applyBorder="1" applyAlignment="1">
      <alignment horizontal="centerContinuous"/>
    </xf>
    <xf numFmtId="0" fontId="27" fillId="11" borderId="6" xfId="0" applyFont="1" applyFill="1" applyBorder="1" applyAlignment="1">
      <alignment/>
    </xf>
    <xf numFmtId="0" fontId="27" fillId="11" borderId="6" xfId="0" applyFont="1" applyFill="1" applyBorder="1" applyAlignment="1">
      <alignment horizontal="centerContinuous"/>
    </xf>
    <xf numFmtId="0" fontId="29" fillId="11" borderId="5" xfId="0" applyFont="1" applyFill="1" applyBorder="1" applyAlignment="1">
      <alignment/>
    </xf>
    <xf numFmtId="0" fontId="29" fillId="11" borderId="6" xfId="0" applyFont="1" applyFill="1" applyBorder="1" applyAlignment="1">
      <alignment/>
    </xf>
    <xf numFmtId="0" fontId="27" fillId="12" borderId="5" xfId="0" applyFont="1" applyFill="1" applyBorder="1" applyAlignment="1">
      <alignment horizontal="centerContinuous"/>
    </xf>
    <xf numFmtId="0" fontId="29" fillId="12" borderId="6" xfId="0" applyFont="1" applyFill="1" applyBorder="1" applyAlignment="1">
      <alignment/>
    </xf>
    <xf numFmtId="0" fontId="27" fillId="0" borderId="3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3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22" fillId="0" borderId="6" xfId="0" applyFont="1" applyBorder="1" applyAlignment="1" applyProtection="1">
      <alignment horizontal="centerContinuous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2" fontId="19" fillId="0" borderId="2" xfId="0" applyNumberFormat="1" applyFont="1" applyBorder="1" applyAlignment="1" applyProtection="1">
      <alignment horizontal="center"/>
      <protection locked="0"/>
    </xf>
    <xf numFmtId="0" fontId="22" fillId="0" borderId="6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9" fillId="4" borderId="6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7" fillId="11" borderId="2" xfId="0" applyFont="1" applyFill="1" applyBorder="1" applyAlignment="1">
      <alignment horizontal="center"/>
    </xf>
    <xf numFmtId="0" fontId="27" fillId="11" borderId="5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4" borderId="14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0" fillId="0" borderId="1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4" borderId="9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27" fillId="0" borderId="5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30" fillId="0" borderId="11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0" fontId="31" fillId="0" borderId="2" xfId="0" applyFont="1" applyBorder="1" applyAlignment="1">
      <alignment horizontal="left"/>
    </xf>
    <xf numFmtId="0" fontId="22" fillId="4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/>
    </xf>
    <xf numFmtId="0" fontId="19" fillId="8" borderId="6" xfId="0" applyFont="1" applyFill="1" applyBorder="1" applyAlignment="1">
      <alignment/>
    </xf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/>
      <protection locked="0"/>
    </xf>
    <xf numFmtId="0" fontId="18" fillId="0" borderId="2" xfId="0" applyFont="1" applyFill="1" applyBorder="1" applyAlignment="1">
      <alignment horizontal="center"/>
    </xf>
    <xf numFmtId="1" fontId="32" fillId="0" borderId="2" xfId="0" applyNumberFormat="1" applyFont="1" applyBorder="1" applyAlignment="1">
      <alignment/>
    </xf>
    <xf numFmtId="0" fontId="27" fillId="0" borderId="12" xfId="0" applyFont="1" applyFill="1" applyBorder="1" applyAlignment="1">
      <alignment horizontal="right"/>
    </xf>
    <xf numFmtId="0" fontId="29" fillId="0" borderId="12" xfId="0" applyFont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1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2" xfId="0" applyFont="1" applyBorder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2" fillId="2" borderId="5" xfId="0" applyFont="1" applyFill="1" applyBorder="1" applyAlignment="1">
      <alignment/>
    </xf>
    <xf numFmtId="0" fontId="22" fillId="4" borderId="6" xfId="0" applyFont="1" applyFill="1" applyBorder="1" applyAlignment="1">
      <alignment horizontal="right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top"/>
    </xf>
    <xf numFmtId="0" fontId="27" fillId="0" borderId="5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2" xfId="0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18" fillId="0" borderId="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zmarika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céltlevél"/>
      <sheetName val="saj.levél."/>
      <sheetName val="átcs.levél"/>
      <sheetName val="e.levél"/>
      <sheetName val="gond.ö."/>
      <sheetName val="saját"/>
      <sheetName val="rend.kiért."/>
      <sheetName val="Munka1"/>
      <sheetName val="Gond"/>
    </sheetNames>
    <sheetDataSet>
      <sheetData sheetId="1">
        <row r="82">
          <cell r="E82">
            <v>24743</v>
          </cell>
          <cell r="F82">
            <v>8482</v>
          </cell>
          <cell r="G82">
            <v>6256</v>
          </cell>
          <cell r="H82">
            <v>0</v>
          </cell>
          <cell r="J82">
            <v>0</v>
          </cell>
          <cell r="L82">
            <v>0</v>
          </cell>
          <cell r="M82">
            <v>860</v>
          </cell>
          <cell r="X82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L130">
            <v>0</v>
          </cell>
          <cell r="M130">
            <v>0</v>
          </cell>
          <cell r="X130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-799</v>
          </cell>
          <cell r="L178">
            <v>0</v>
          </cell>
          <cell r="M178">
            <v>0</v>
          </cell>
          <cell r="X178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L226">
            <v>0</v>
          </cell>
          <cell r="M226">
            <v>0</v>
          </cell>
          <cell r="X226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  <cell r="L274">
            <v>0</v>
          </cell>
          <cell r="M274">
            <v>0</v>
          </cell>
          <cell r="X274">
            <v>0</v>
          </cell>
        </row>
        <row r="322">
          <cell r="E322">
            <v>14</v>
          </cell>
          <cell r="F322">
            <v>4</v>
          </cell>
          <cell r="H322">
            <v>0</v>
          </cell>
          <cell r="J322">
            <v>0</v>
          </cell>
          <cell r="L322">
            <v>0</v>
          </cell>
          <cell r="M322">
            <v>0</v>
          </cell>
          <cell r="X32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J370">
            <v>0</v>
          </cell>
          <cell r="L370">
            <v>0</v>
          </cell>
          <cell r="M370">
            <v>0</v>
          </cell>
          <cell r="X370">
            <v>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J418">
            <v>0</v>
          </cell>
          <cell r="L418">
            <v>0</v>
          </cell>
          <cell r="M418">
            <v>0</v>
          </cell>
          <cell r="X418">
            <v>0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J463">
            <v>0</v>
          </cell>
          <cell r="L463">
            <v>0</v>
          </cell>
          <cell r="M463">
            <v>0</v>
          </cell>
          <cell r="X463">
            <v>0</v>
          </cell>
        </row>
        <row r="509"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J509">
            <v>0</v>
          </cell>
          <cell r="L509">
            <v>0</v>
          </cell>
          <cell r="M509">
            <v>0</v>
          </cell>
          <cell r="X509">
            <v>0</v>
          </cell>
        </row>
      </sheetData>
      <sheetData sheetId="3">
        <row r="9">
          <cell r="G9">
            <v>0</v>
          </cell>
          <cell r="N9">
            <v>0</v>
          </cell>
        </row>
        <row r="15">
          <cell r="N15">
            <v>0</v>
          </cell>
        </row>
        <row r="22">
          <cell r="G22">
            <v>0</v>
          </cell>
          <cell r="N22">
            <v>0</v>
          </cell>
        </row>
        <row r="29">
          <cell r="N29">
            <v>0</v>
          </cell>
        </row>
        <row r="35">
          <cell r="G35">
            <v>0</v>
          </cell>
          <cell r="N35">
            <v>0</v>
          </cell>
        </row>
        <row r="39">
          <cell r="N39">
            <v>0</v>
          </cell>
        </row>
        <row r="65">
          <cell r="U65">
            <v>0</v>
          </cell>
          <cell r="AB65">
            <v>-50</v>
          </cell>
          <cell r="AI65">
            <v>0</v>
          </cell>
          <cell r="AP65">
            <v>0</v>
          </cell>
          <cell r="AW65">
            <v>0</v>
          </cell>
          <cell r="BD65">
            <v>-50</v>
          </cell>
          <cell r="BK65">
            <v>0</v>
          </cell>
          <cell r="BR65">
            <v>0</v>
          </cell>
          <cell r="BY65">
            <v>-23043</v>
          </cell>
          <cell r="CF65">
            <v>-2177</v>
          </cell>
          <cell r="CM65">
            <v>0</v>
          </cell>
          <cell r="CT65">
            <v>-91</v>
          </cell>
          <cell r="DA65">
            <v>0</v>
          </cell>
          <cell r="DH65">
            <v>0</v>
          </cell>
          <cell r="DO65">
            <v>-90</v>
          </cell>
          <cell r="DV65">
            <v>0</v>
          </cell>
          <cell r="EC65">
            <v>0</v>
          </cell>
          <cell r="EJ65">
            <v>0</v>
          </cell>
          <cell r="EQ65">
            <v>0</v>
          </cell>
          <cell r="EX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0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74">
          <cell r="G74">
            <v>0</v>
          </cell>
        </row>
        <row r="80">
          <cell r="G80">
            <v>0</v>
          </cell>
        </row>
        <row r="87">
          <cell r="G87">
            <v>0</v>
          </cell>
        </row>
        <row r="92">
          <cell r="G92">
            <v>0</v>
          </cell>
        </row>
        <row r="97">
          <cell r="G97">
            <v>0</v>
          </cell>
        </row>
        <row r="102">
          <cell r="G102">
            <v>0</v>
          </cell>
        </row>
        <row r="107">
          <cell r="G107">
            <v>0</v>
          </cell>
        </row>
        <row r="132">
          <cell r="AI132">
            <v>-453</v>
          </cell>
          <cell r="AP132">
            <v>-452</v>
          </cell>
          <cell r="BR132">
            <v>-241</v>
          </cell>
          <cell r="BY132">
            <v>-4395</v>
          </cell>
        </row>
      </sheetData>
      <sheetData sheetId="10">
        <row r="6">
          <cell r="D6">
            <v>791053</v>
          </cell>
          <cell r="G6">
            <v>249495</v>
          </cell>
          <cell r="M6">
            <v>181689</v>
          </cell>
          <cell r="P6">
            <v>0</v>
          </cell>
          <cell r="Y6">
            <v>0</v>
          </cell>
          <cell r="AE6">
            <v>0</v>
          </cell>
          <cell r="AN6">
            <v>0</v>
          </cell>
          <cell r="AQ6">
            <v>3950</v>
          </cell>
        </row>
        <row r="7">
          <cell r="D7">
            <v>88769</v>
          </cell>
          <cell r="G7">
            <v>28053</v>
          </cell>
          <cell r="M7">
            <v>15717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100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812867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24840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1139</v>
          </cell>
          <cell r="G10">
            <v>404</v>
          </cell>
          <cell r="M10">
            <v>1805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485</v>
          </cell>
        </row>
        <row r="11">
          <cell r="D11">
            <v>5174</v>
          </cell>
          <cell r="G11">
            <v>1651</v>
          </cell>
          <cell r="M11">
            <v>2247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0</v>
          </cell>
        </row>
        <row r="12">
          <cell r="D12">
            <v>2240</v>
          </cell>
          <cell r="G12">
            <v>549</v>
          </cell>
          <cell r="M12">
            <v>966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1653</v>
          </cell>
          <cell r="G13">
            <v>650</v>
          </cell>
          <cell r="M13">
            <v>2317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1030</v>
          </cell>
          <cell r="G14">
            <v>390</v>
          </cell>
          <cell r="M14">
            <v>1182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765</v>
          </cell>
          <cell r="G15">
            <v>268</v>
          </cell>
          <cell r="M15">
            <v>1031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18735</v>
          </cell>
          <cell r="AS37">
            <v>0</v>
          </cell>
        </row>
        <row r="38"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A22">
      <selection activeCell="A36" sqref="A36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">
      <c r="A3" s="132"/>
      <c r="B3" s="160"/>
      <c r="C3" s="142"/>
      <c r="D3" s="85"/>
      <c r="E3" s="132"/>
      <c r="F3" s="66"/>
      <c r="G3" s="133"/>
      <c r="H3" s="400"/>
      <c r="I3" s="401"/>
      <c r="J3" s="402"/>
      <c r="K3" s="133"/>
      <c r="L3" s="66"/>
      <c r="M3" s="132"/>
      <c r="N3" s="160"/>
      <c r="O3" s="142"/>
      <c r="P3" s="85"/>
      <c r="Q3" s="163"/>
      <c r="R3" s="67"/>
    </row>
    <row r="4" spans="1:18" ht="15">
      <c r="A4" s="134"/>
      <c r="B4" s="459" t="s">
        <v>281</v>
      </c>
      <c r="C4" s="460"/>
      <c r="D4" s="461"/>
      <c r="E4" s="135" t="s">
        <v>282</v>
      </c>
      <c r="F4" s="66"/>
      <c r="G4" s="136"/>
      <c r="H4" s="462" t="s">
        <v>281</v>
      </c>
      <c r="I4" s="463"/>
      <c r="J4" s="464"/>
      <c r="K4" s="137" t="s">
        <v>282</v>
      </c>
      <c r="L4" s="66"/>
      <c r="M4" s="134"/>
      <c r="N4" s="459" t="s">
        <v>281</v>
      </c>
      <c r="O4" s="460"/>
      <c r="P4" s="461"/>
      <c r="Q4" s="164" t="s">
        <v>282</v>
      </c>
      <c r="R4" s="67"/>
    </row>
    <row r="5" spans="1:18" ht="15">
      <c r="A5" s="138" t="s">
        <v>283</v>
      </c>
      <c r="B5" s="135" t="s">
        <v>209</v>
      </c>
      <c r="C5" s="135" t="s">
        <v>321</v>
      </c>
      <c r="D5" s="135" t="s">
        <v>723</v>
      </c>
      <c r="E5" s="135" t="s">
        <v>285</v>
      </c>
      <c r="F5" s="66"/>
      <c r="G5" s="139" t="s">
        <v>286</v>
      </c>
      <c r="H5" s="137" t="s">
        <v>209</v>
      </c>
      <c r="I5" s="137" t="s">
        <v>321</v>
      </c>
      <c r="J5" s="137" t="s">
        <v>723</v>
      </c>
      <c r="K5" s="137" t="s">
        <v>285</v>
      </c>
      <c r="L5" s="66"/>
      <c r="M5" s="138" t="s">
        <v>287</v>
      </c>
      <c r="N5" s="164" t="s">
        <v>209</v>
      </c>
      <c r="O5" s="164" t="s">
        <v>321</v>
      </c>
      <c r="P5" s="164" t="s">
        <v>723</v>
      </c>
      <c r="Q5" s="164" t="s">
        <v>285</v>
      </c>
      <c r="R5" s="67"/>
    </row>
    <row r="6" spans="1:18" ht="15">
      <c r="A6" s="134"/>
      <c r="B6" s="161" t="s">
        <v>288</v>
      </c>
      <c r="C6" s="135" t="s">
        <v>288</v>
      </c>
      <c r="D6" s="135" t="s">
        <v>682</v>
      </c>
      <c r="E6" s="135" t="s">
        <v>289</v>
      </c>
      <c r="F6" s="66"/>
      <c r="G6" s="136"/>
      <c r="H6" s="162" t="s">
        <v>288</v>
      </c>
      <c r="I6" s="137" t="s">
        <v>288</v>
      </c>
      <c r="J6" s="137" t="s">
        <v>288</v>
      </c>
      <c r="K6" s="137" t="s">
        <v>289</v>
      </c>
      <c r="L6" s="66"/>
      <c r="M6" s="134"/>
      <c r="N6" s="165" t="s">
        <v>288</v>
      </c>
      <c r="O6" s="164" t="s">
        <v>288</v>
      </c>
      <c r="P6" s="164" t="s">
        <v>288</v>
      </c>
      <c r="Q6" s="164" t="s">
        <v>289</v>
      </c>
      <c r="R6" s="67"/>
    </row>
    <row r="7" spans="1:18" ht="15">
      <c r="A7" s="140"/>
      <c r="B7" s="140"/>
      <c r="C7" s="140"/>
      <c r="D7" s="140"/>
      <c r="E7" s="140"/>
      <c r="F7" s="66"/>
      <c r="G7" s="141"/>
      <c r="H7" s="141"/>
      <c r="I7" s="141"/>
      <c r="J7" s="141"/>
      <c r="K7" s="141"/>
      <c r="L7" s="66"/>
      <c r="M7" s="140"/>
      <c r="N7" s="166"/>
      <c r="O7" s="166"/>
      <c r="P7" s="166"/>
      <c r="Q7" s="166"/>
      <c r="R7" s="67"/>
    </row>
    <row r="8" spans="1:21" ht="12.75">
      <c r="A8" s="72" t="s">
        <v>290</v>
      </c>
      <c r="B8" s="75">
        <f>(B22)</f>
        <v>10058821</v>
      </c>
      <c r="C8" s="75">
        <f>(C22)</f>
        <v>10150913</v>
      </c>
      <c r="D8" s="75">
        <f>(D22)</f>
        <v>10512423</v>
      </c>
      <c r="E8" s="75">
        <f>(E22)</f>
        <v>361510</v>
      </c>
      <c r="F8" s="67"/>
      <c r="G8" s="72" t="s">
        <v>291</v>
      </c>
      <c r="H8" s="75">
        <f>(H22)</f>
        <v>269797</v>
      </c>
      <c r="I8" s="75">
        <f>(I22)</f>
        <v>318443</v>
      </c>
      <c r="J8" s="75">
        <f>(J22)</f>
        <v>352154</v>
      </c>
      <c r="K8" s="75">
        <f>(K22)</f>
        <v>33711</v>
      </c>
      <c r="L8" s="67"/>
      <c r="M8" s="72" t="s">
        <v>292</v>
      </c>
      <c r="N8" s="75">
        <f aca="true" t="shared" si="0" ref="N8:Q12">(B8+H8)</f>
        <v>10328618</v>
      </c>
      <c r="O8" s="75">
        <f t="shared" si="0"/>
        <v>10469356</v>
      </c>
      <c r="P8" s="75">
        <f t="shared" si="0"/>
        <v>10864577</v>
      </c>
      <c r="Q8" s="75">
        <f t="shared" si="0"/>
        <v>395221</v>
      </c>
      <c r="R8" s="67"/>
      <c r="S8" s="143"/>
      <c r="T8" s="143"/>
      <c r="U8" s="143"/>
    </row>
    <row r="9" spans="1:21" ht="12.75">
      <c r="A9" s="145" t="s">
        <v>293</v>
      </c>
      <c r="B9" s="257">
        <f>(B10-B8)</f>
        <v>-8444625</v>
      </c>
      <c r="C9" s="257">
        <f>(C10-C8)</f>
        <v>-8553489</v>
      </c>
      <c r="D9" s="257">
        <f>(D10-D8)</f>
        <v>-8821894</v>
      </c>
      <c r="E9" s="257">
        <f>(E10-E8)</f>
        <v>-268405</v>
      </c>
      <c r="F9" s="258"/>
      <c r="G9" s="145" t="s">
        <v>78</v>
      </c>
      <c r="H9" s="257">
        <f>(H10-H8)</f>
        <v>-126380</v>
      </c>
      <c r="I9" s="257">
        <f>(I10-I8)</f>
        <v>-174062</v>
      </c>
      <c r="J9" s="257">
        <f>(J10-J8)</f>
        <v>-186041</v>
      </c>
      <c r="K9" s="257">
        <f>(K10-K8)</f>
        <v>-11979</v>
      </c>
      <c r="L9" s="67"/>
      <c r="M9" s="73" t="s">
        <v>294</v>
      </c>
      <c r="N9" s="77">
        <f t="shared" si="0"/>
        <v>-8571005</v>
      </c>
      <c r="O9" s="77">
        <f t="shared" si="0"/>
        <v>-8727551</v>
      </c>
      <c r="P9" s="77">
        <f t="shared" si="0"/>
        <v>-9007935</v>
      </c>
      <c r="Q9" s="77">
        <f t="shared" si="0"/>
        <v>-280384</v>
      </c>
      <c r="R9" s="67"/>
      <c r="S9" s="143"/>
      <c r="T9" s="143"/>
      <c r="U9" s="143"/>
    </row>
    <row r="10" spans="1:21" ht="12.75">
      <c r="A10" s="78" t="s">
        <v>295</v>
      </c>
      <c r="B10" s="79">
        <f>mérleg!C4</f>
        <v>1614196</v>
      </c>
      <c r="C10" s="79">
        <f>mérleg!D4</f>
        <v>1597424</v>
      </c>
      <c r="D10" s="79">
        <f>mérleg!E4</f>
        <v>1690529</v>
      </c>
      <c r="E10" s="79">
        <f>mérleg!F4</f>
        <v>93105</v>
      </c>
      <c r="F10" s="67"/>
      <c r="G10" s="78" t="s">
        <v>77</v>
      </c>
      <c r="H10" s="79">
        <f>mérleg!C43</f>
        <v>143417</v>
      </c>
      <c r="I10" s="79">
        <f>mérleg!D43</f>
        <v>144381</v>
      </c>
      <c r="J10" s="79">
        <f>mérleg!E43</f>
        <v>166113</v>
      </c>
      <c r="K10" s="79">
        <f>mérleg!F43</f>
        <v>21732</v>
      </c>
      <c r="L10" s="67"/>
      <c r="M10" s="78" t="s">
        <v>296</v>
      </c>
      <c r="N10" s="75">
        <f t="shared" si="0"/>
        <v>1757613</v>
      </c>
      <c r="O10" s="75">
        <f t="shared" si="0"/>
        <v>1741805</v>
      </c>
      <c r="P10" s="75">
        <f t="shared" si="0"/>
        <v>1856642</v>
      </c>
      <c r="Q10" s="75">
        <f t="shared" si="0"/>
        <v>114837</v>
      </c>
      <c r="R10" s="67"/>
      <c r="S10" s="143"/>
      <c r="T10" s="143"/>
      <c r="U10" s="143"/>
    </row>
    <row r="11" spans="1:21" ht="12.75">
      <c r="A11" s="73" t="s">
        <v>297</v>
      </c>
      <c r="B11" s="76">
        <f>mérleg!C40</f>
        <v>12248097</v>
      </c>
      <c r="C11" s="76">
        <f>mérleg!D40</f>
        <v>12357652</v>
      </c>
      <c r="D11" s="76">
        <f>mérleg!E40</f>
        <v>12373404</v>
      </c>
      <c r="E11" s="76">
        <f>mérleg!F40</f>
        <v>15752</v>
      </c>
      <c r="F11" s="76">
        <f>mérleg!G40</f>
        <v>0</v>
      </c>
      <c r="G11" s="73" t="s">
        <v>298</v>
      </c>
      <c r="H11" s="76">
        <f>mérleg!C65</f>
        <v>2763374</v>
      </c>
      <c r="I11" s="76">
        <f>mérleg!D65</f>
        <v>2764174</v>
      </c>
      <c r="J11" s="76">
        <f>mérleg!E65</f>
        <v>2984255</v>
      </c>
      <c r="K11" s="76">
        <f>mérleg!F65</f>
        <v>220081</v>
      </c>
      <c r="L11" s="67"/>
      <c r="M11" s="74" t="s">
        <v>299</v>
      </c>
      <c r="N11" s="79">
        <f t="shared" si="0"/>
        <v>15011471</v>
      </c>
      <c r="O11" s="75">
        <f t="shared" si="0"/>
        <v>15121826</v>
      </c>
      <c r="P11" s="75">
        <f t="shared" si="0"/>
        <v>15357659</v>
      </c>
      <c r="Q11" s="75">
        <f t="shared" si="0"/>
        <v>235833</v>
      </c>
      <c r="R11" s="67"/>
      <c r="S11" s="143"/>
      <c r="T11" s="143"/>
      <c r="U11" s="143"/>
    </row>
    <row r="12" spans="1:21" ht="12.75">
      <c r="A12" s="80" t="s">
        <v>300</v>
      </c>
      <c r="B12" s="79">
        <f>SUM(B10:B11)</f>
        <v>13862293</v>
      </c>
      <c r="C12" s="79">
        <f>SUM(C10:C11)</f>
        <v>13955076</v>
      </c>
      <c r="D12" s="79">
        <f>SUM(D10:D11)</f>
        <v>14063933</v>
      </c>
      <c r="E12" s="79">
        <f>SUM(E10:E11)</f>
        <v>108857</v>
      </c>
      <c r="F12" s="67"/>
      <c r="G12" s="80" t="s">
        <v>301</v>
      </c>
      <c r="H12" s="79">
        <f>SUM(H10:H11)</f>
        <v>2906791</v>
      </c>
      <c r="I12" s="79">
        <f>SUM(I10:I11)</f>
        <v>2908555</v>
      </c>
      <c r="J12" s="79">
        <f>SUM(J10:J11)</f>
        <v>3150368</v>
      </c>
      <c r="K12" s="79">
        <f>SUM(K10:K11)</f>
        <v>241813</v>
      </c>
      <c r="L12" s="67"/>
      <c r="M12" s="80" t="s">
        <v>302</v>
      </c>
      <c r="N12" s="79">
        <f t="shared" si="0"/>
        <v>16769084</v>
      </c>
      <c r="O12" s="79">
        <f t="shared" si="0"/>
        <v>16863631</v>
      </c>
      <c r="P12" s="79">
        <f t="shared" si="0"/>
        <v>17214301</v>
      </c>
      <c r="Q12" s="79">
        <f t="shared" si="0"/>
        <v>350670</v>
      </c>
      <c r="R12" s="67"/>
      <c r="S12" s="143"/>
      <c r="T12" s="143"/>
      <c r="U12" s="143"/>
    </row>
    <row r="13" spans="1:21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143"/>
      <c r="T13" s="143"/>
      <c r="U13" s="143"/>
    </row>
    <row r="14" spans="1:18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  <row r="15" spans="1:18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18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</row>
    <row r="17" spans="1:18" ht="15">
      <c r="A17" s="132"/>
      <c r="B17" s="160"/>
      <c r="C17" s="142"/>
      <c r="D17" s="85"/>
      <c r="E17" s="132"/>
      <c r="F17" s="66"/>
      <c r="G17" s="133"/>
      <c r="H17" s="160"/>
      <c r="I17" s="142"/>
      <c r="J17" s="85"/>
      <c r="K17" s="133"/>
      <c r="L17" s="66"/>
      <c r="M17" s="132"/>
      <c r="N17" s="160"/>
      <c r="O17" s="142"/>
      <c r="P17" s="85"/>
      <c r="Q17" s="163"/>
      <c r="R17" s="67"/>
    </row>
    <row r="18" spans="1:18" ht="15">
      <c r="A18" s="134"/>
      <c r="B18" s="459" t="s">
        <v>281</v>
      </c>
      <c r="C18" s="460"/>
      <c r="D18" s="461"/>
      <c r="E18" s="135" t="s">
        <v>282</v>
      </c>
      <c r="F18" s="66"/>
      <c r="G18" s="136"/>
      <c r="H18" s="459" t="s">
        <v>281</v>
      </c>
      <c r="I18" s="460"/>
      <c r="J18" s="461"/>
      <c r="K18" s="137" t="s">
        <v>282</v>
      </c>
      <c r="L18" s="66"/>
      <c r="M18" s="134"/>
      <c r="N18" s="459" t="s">
        <v>281</v>
      </c>
      <c r="O18" s="460"/>
      <c r="P18" s="461"/>
      <c r="Q18" s="164" t="s">
        <v>282</v>
      </c>
      <c r="R18" s="67"/>
    </row>
    <row r="19" spans="1:18" ht="15">
      <c r="A19" s="138" t="s">
        <v>303</v>
      </c>
      <c r="B19" s="135" t="s">
        <v>209</v>
      </c>
      <c r="C19" s="135" t="s">
        <v>321</v>
      </c>
      <c r="D19" s="135" t="s">
        <v>723</v>
      </c>
      <c r="E19" s="135" t="s">
        <v>285</v>
      </c>
      <c r="F19" s="66"/>
      <c r="G19" s="139" t="s">
        <v>304</v>
      </c>
      <c r="H19" s="137" t="s">
        <v>209</v>
      </c>
      <c r="I19" s="137" t="s">
        <v>321</v>
      </c>
      <c r="J19" s="137" t="s">
        <v>723</v>
      </c>
      <c r="K19" s="137" t="s">
        <v>285</v>
      </c>
      <c r="L19" s="66"/>
      <c r="M19" s="138" t="s">
        <v>305</v>
      </c>
      <c r="N19" s="164" t="s">
        <v>209</v>
      </c>
      <c r="O19" s="164" t="s">
        <v>321</v>
      </c>
      <c r="P19" s="164" t="s">
        <v>723</v>
      </c>
      <c r="Q19" s="164" t="s">
        <v>285</v>
      </c>
      <c r="R19" s="67"/>
    </row>
    <row r="20" spans="1:18" ht="15">
      <c r="A20" s="134"/>
      <c r="B20" s="161" t="s">
        <v>288</v>
      </c>
      <c r="C20" s="135" t="s">
        <v>288</v>
      </c>
      <c r="D20" s="135" t="s">
        <v>288</v>
      </c>
      <c r="E20" s="135" t="s">
        <v>289</v>
      </c>
      <c r="F20" s="66"/>
      <c r="G20" s="136"/>
      <c r="H20" s="162" t="s">
        <v>288</v>
      </c>
      <c r="I20" s="137" t="s">
        <v>288</v>
      </c>
      <c r="J20" s="137" t="s">
        <v>288</v>
      </c>
      <c r="K20" s="137" t="s">
        <v>289</v>
      </c>
      <c r="L20" s="66"/>
      <c r="M20" s="134"/>
      <c r="N20" s="165" t="s">
        <v>288</v>
      </c>
      <c r="O20" s="164" t="s">
        <v>288</v>
      </c>
      <c r="P20" s="164" t="s">
        <v>288</v>
      </c>
      <c r="Q20" s="164" t="s">
        <v>289</v>
      </c>
      <c r="R20" s="67"/>
    </row>
    <row r="21" spans="1:18" ht="15">
      <c r="A21" s="140"/>
      <c r="B21" s="140"/>
      <c r="C21" s="140"/>
      <c r="D21" s="140"/>
      <c r="E21" s="140"/>
      <c r="F21" s="66"/>
      <c r="G21" s="141"/>
      <c r="H21" s="141"/>
      <c r="I21" s="141"/>
      <c r="J21" s="141"/>
      <c r="K21" s="141"/>
      <c r="L21" s="66"/>
      <c r="M21" s="140"/>
      <c r="N21" s="166"/>
      <c r="O21" s="166"/>
      <c r="P21" s="166"/>
      <c r="Q21" s="166"/>
      <c r="R21" s="67"/>
    </row>
    <row r="22" spans="1:18" ht="12.75">
      <c r="A22" s="78" t="s">
        <v>306</v>
      </c>
      <c r="B22" s="79">
        <f>mérleg!C79</f>
        <v>10058821</v>
      </c>
      <c r="C22" s="79">
        <f>mérleg!D79</f>
        <v>10150913</v>
      </c>
      <c r="D22" s="79">
        <f>mérleg!E79</f>
        <v>10512423</v>
      </c>
      <c r="E22" s="79">
        <f>mérleg!F79</f>
        <v>361510</v>
      </c>
      <c r="F22" s="67"/>
      <c r="G22" s="78" t="s">
        <v>307</v>
      </c>
      <c r="H22" s="79">
        <f>mérleg!C111</f>
        <v>269797</v>
      </c>
      <c r="I22" s="79">
        <f>mérleg!D111</f>
        <v>318443</v>
      </c>
      <c r="J22" s="79">
        <f>mérleg!E111</f>
        <v>352154</v>
      </c>
      <c r="K22" s="79">
        <f>mérleg!F111</f>
        <v>33711</v>
      </c>
      <c r="L22" s="67"/>
      <c r="M22" s="78" t="s">
        <v>308</v>
      </c>
      <c r="N22" s="75">
        <f aca="true" t="shared" si="1" ref="N22:Q26">(B22+H22)</f>
        <v>10328618</v>
      </c>
      <c r="O22" s="75">
        <f t="shared" si="1"/>
        <v>10469356</v>
      </c>
      <c r="P22" s="75">
        <f t="shared" si="1"/>
        <v>10864577</v>
      </c>
      <c r="Q22" s="75">
        <f t="shared" si="1"/>
        <v>395221</v>
      </c>
      <c r="R22" s="67"/>
    </row>
    <row r="23" spans="1:18" ht="12.75">
      <c r="A23" s="73" t="s">
        <v>309</v>
      </c>
      <c r="B23" s="76">
        <f>(B25)+(-B24)</f>
        <v>12393435</v>
      </c>
      <c r="C23" s="76">
        <f>(C25)+(-C24)</f>
        <v>12361082</v>
      </c>
      <c r="D23" s="76">
        <f>(D25)+(-D24)</f>
        <v>12424458</v>
      </c>
      <c r="E23" s="76">
        <f>(E25)+(-E24)</f>
        <v>63376</v>
      </c>
      <c r="F23" s="67"/>
      <c r="G23" s="73" t="s">
        <v>310</v>
      </c>
      <c r="H23" s="76">
        <f>(H25)+(-H24)</f>
        <v>3778177</v>
      </c>
      <c r="I23" s="76">
        <f>(I25)+(-I24)</f>
        <v>3920885</v>
      </c>
      <c r="J23" s="76">
        <f>(J25)+(-J24)</f>
        <v>4092550</v>
      </c>
      <c r="K23" s="76">
        <f>(K25)+(-K24)</f>
        <v>171665</v>
      </c>
      <c r="L23" s="67"/>
      <c r="M23" s="73" t="s">
        <v>311</v>
      </c>
      <c r="N23" s="75">
        <f t="shared" si="1"/>
        <v>16171612</v>
      </c>
      <c r="O23" s="75">
        <f t="shared" si="1"/>
        <v>16281967</v>
      </c>
      <c r="P23" s="75">
        <f t="shared" si="1"/>
        <v>16517008</v>
      </c>
      <c r="Q23" s="75">
        <f t="shared" si="1"/>
        <v>235041</v>
      </c>
      <c r="R23" s="67"/>
    </row>
    <row r="24" spans="1:18" ht="12.75">
      <c r="A24" s="73" t="s">
        <v>312</v>
      </c>
      <c r="B24" s="76">
        <f>(B9)</f>
        <v>-8444625</v>
      </c>
      <c r="C24" s="76">
        <f>(C9)</f>
        <v>-8553489</v>
      </c>
      <c r="D24" s="76">
        <f>(D9)</f>
        <v>-8821894</v>
      </c>
      <c r="E24" s="76">
        <f>(E9)</f>
        <v>-268405</v>
      </c>
      <c r="F24" s="67"/>
      <c r="G24" s="73" t="s">
        <v>313</v>
      </c>
      <c r="H24" s="76">
        <f>(H9)</f>
        <v>-126380</v>
      </c>
      <c r="I24" s="76">
        <f>(I9)</f>
        <v>-174062</v>
      </c>
      <c r="J24" s="76">
        <f>(J9)</f>
        <v>-186041</v>
      </c>
      <c r="K24" s="76">
        <f>(K9)</f>
        <v>-11979</v>
      </c>
      <c r="L24" s="67"/>
      <c r="M24" s="73" t="s">
        <v>294</v>
      </c>
      <c r="N24" s="77">
        <f t="shared" si="1"/>
        <v>-8571005</v>
      </c>
      <c r="O24" s="77">
        <f t="shared" si="1"/>
        <v>-8727551</v>
      </c>
      <c r="P24" s="77">
        <f t="shared" si="1"/>
        <v>-9007935</v>
      </c>
      <c r="Q24" s="77">
        <f t="shared" si="1"/>
        <v>-280384</v>
      </c>
      <c r="R24" s="67"/>
    </row>
    <row r="25" spans="1:18" ht="15" customHeight="1">
      <c r="A25" s="78" t="s">
        <v>314</v>
      </c>
      <c r="B25" s="79">
        <f>mérleg!C106</f>
        <v>3948810</v>
      </c>
      <c r="C25" s="79">
        <f>mérleg!D106</f>
        <v>3807593</v>
      </c>
      <c r="D25" s="79">
        <f>mérleg!E106</f>
        <v>3602564</v>
      </c>
      <c r="E25" s="79">
        <f>mérleg!F106</f>
        <v>-205029</v>
      </c>
      <c r="F25" s="67"/>
      <c r="G25" s="78" t="s">
        <v>315</v>
      </c>
      <c r="H25" s="79">
        <f>mérleg!C133</f>
        <v>3651797</v>
      </c>
      <c r="I25" s="79">
        <f>mérleg!D133</f>
        <v>3746823</v>
      </c>
      <c r="J25" s="79">
        <f>mérleg!E133</f>
        <v>3906509</v>
      </c>
      <c r="K25" s="79">
        <f>mérleg!F133</f>
        <v>159686</v>
      </c>
      <c r="L25" s="67"/>
      <c r="M25" s="78" t="s">
        <v>316</v>
      </c>
      <c r="N25" s="79">
        <f t="shared" si="1"/>
        <v>7600607</v>
      </c>
      <c r="O25" s="79">
        <f t="shared" si="1"/>
        <v>7554416</v>
      </c>
      <c r="P25" s="79">
        <f t="shared" si="1"/>
        <v>7509073</v>
      </c>
      <c r="Q25" s="79">
        <f t="shared" si="1"/>
        <v>-45343</v>
      </c>
      <c r="R25" s="67"/>
    </row>
    <row r="26" spans="1:18" ht="12.75">
      <c r="A26" s="157" t="s">
        <v>210</v>
      </c>
      <c r="B26" s="432">
        <f>mérleg!C107</f>
        <v>0</v>
      </c>
      <c r="C26" s="432">
        <f>mérleg!D107</f>
        <v>0</v>
      </c>
      <c r="D26" s="432">
        <f>mérleg!E107</f>
        <v>0</v>
      </c>
      <c r="E26" s="432">
        <f>mérleg!F107</f>
        <v>0</v>
      </c>
      <c r="F26" s="157"/>
      <c r="G26" s="433" t="s">
        <v>211</v>
      </c>
      <c r="H26" s="158">
        <f>mérleg!C134</f>
        <v>0</v>
      </c>
      <c r="I26" s="158">
        <f>mérleg!D134</f>
        <v>0</v>
      </c>
      <c r="J26" s="432">
        <f>mérleg!E134</f>
        <v>0</v>
      </c>
      <c r="K26" s="432">
        <f>mérleg!F134</f>
        <v>0</v>
      </c>
      <c r="L26" s="158">
        <f>mérleg!G134</f>
        <v>0</v>
      </c>
      <c r="M26" s="433" t="s">
        <v>212</v>
      </c>
      <c r="N26" s="267">
        <f t="shared" si="1"/>
        <v>0</v>
      </c>
      <c r="O26" s="267">
        <f t="shared" si="1"/>
        <v>0</v>
      </c>
      <c r="P26" s="267">
        <f t="shared" si="1"/>
        <v>0</v>
      </c>
      <c r="Q26" s="267">
        <f t="shared" si="1"/>
        <v>0</v>
      </c>
      <c r="R26" s="67"/>
    </row>
    <row r="27" spans="1:19" ht="12.75">
      <c r="A27" s="80" t="s">
        <v>317</v>
      </c>
      <c r="B27" s="79">
        <f>(B22+B25+B26)</f>
        <v>14007631</v>
      </c>
      <c r="C27" s="79">
        <f>(C22+C25+C26)</f>
        <v>13958506</v>
      </c>
      <c r="D27" s="79">
        <f>(D22+D25+D26)</f>
        <v>14114987</v>
      </c>
      <c r="E27" s="79">
        <f>(E22+E25+E26)</f>
        <v>156481</v>
      </c>
      <c r="F27" s="67"/>
      <c r="G27" s="80" t="s">
        <v>318</v>
      </c>
      <c r="H27" s="79">
        <f>(H22+H25+H26)</f>
        <v>3921594</v>
      </c>
      <c r="I27" s="79">
        <f>(I22+I25+I26)</f>
        <v>4065266</v>
      </c>
      <c r="J27" s="79">
        <f>(J22+J25+J26)</f>
        <v>4258663</v>
      </c>
      <c r="K27" s="79">
        <f>(K22+K25+K26)</f>
        <v>193397</v>
      </c>
      <c r="L27" s="67"/>
      <c r="M27" s="80" t="s">
        <v>319</v>
      </c>
      <c r="N27" s="79">
        <f>(N22+N25+N26)</f>
        <v>17929225</v>
      </c>
      <c r="O27" s="79">
        <f>(O22+O25+O26)</f>
        <v>18023772</v>
      </c>
      <c r="P27" s="79">
        <f>(P22+P25+P26)</f>
        <v>18373650</v>
      </c>
      <c r="Q27" s="79">
        <f>(Q22+Q25+Q26)</f>
        <v>349878</v>
      </c>
      <c r="R27" s="67"/>
      <c r="S27" s="67"/>
    </row>
    <row r="28" spans="1:19" ht="12.75">
      <c r="A28" s="81"/>
      <c r="B28" s="81"/>
      <c r="C28" s="82"/>
      <c r="D28" s="82"/>
      <c r="E28" s="82"/>
      <c r="F28" s="67"/>
      <c r="G28" s="81"/>
      <c r="H28" s="81"/>
      <c r="I28" s="82"/>
      <c r="J28" s="82"/>
      <c r="K28" s="82"/>
      <c r="L28" s="67"/>
      <c r="M28" s="81"/>
      <c r="N28" s="81"/>
      <c r="O28" s="82"/>
      <c r="P28" s="82"/>
      <c r="Q28" s="82"/>
      <c r="R28" s="67"/>
      <c r="S28" s="67"/>
    </row>
    <row r="29" spans="1:18" ht="12.75">
      <c r="A29" s="81"/>
      <c r="B29" s="81"/>
      <c r="C29" s="82"/>
      <c r="D29" s="82"/>
      <c r="E29" s="82"/>
      <c r="F29" s="67"/>
      <c r="G29" s="81"/>
      <c r="H29" s="81"/>
      <c r="I29" s="82"/>
      <c r="J29" s="82"/>
      <c r="K29" s="82"/>
      <c r="L29" s="67"/>
      <c r="M29" s="81"/>
      <c r="N29" s="81"/>
      <c r="O29" s="82"/>
      <c r="P29" s="82"/>
      <c r="Q29" s="82"/>
      <c r="R29" s="67"/>
    </row>
    <row r="30" spans="1:18" ht="12.75">
      <c r="A30" s="81"/>
      <c r="B30" s="81"/>
      <c r="C30" s="82"/>
      <c r="D30" s="82"/>
      <c r="E30" s="82"/>
      <c r="F30" s="67"/>
      <c r="G30" s="81"/>
      <c r="H30" s="81"/>
      <c r="I30" s="82"/>
      <c r="J30" s="82"/>
      <c r="K30" s="82"/>
      <c r="L30" s="67"/>
      <c r="M30" s="81"/>
      <c r="N30" s="81"/>
      <c r="O30" s="82"/>
      <c r="P30" s="82"/>
      <c r="Q30" s="82"/>
      <c r="R30" s="67"/>
    </row>
    <row r="31" spans="1:18" ht="12.75">
      <c r="A31" s="81"/>
      <c r="B31" s="81"/>
      <c r="C31" s="82"/>
      <c r="D31" s="82"/>
      <c r="E31" s="82"/>
      <c r="F31" s="67"/>
      <c r="G31" s="81"/>
      <c r="H31" s="81"/>
      <c r="I31" s="82"/>
      <c r="J31" s="82"/>
      <c r="K31" s="82"/>
      <c r="L31" s="67"/>
      <c r="M31" s="81"/>
      <c r="N31" s="81"/>
      <c r="O31" s="82"/>
      <c r="P31" s="82"/>
      <c r="Q31" s="82"/>
      <c r="R31" s="67"/>
    </row>
    <row r="32" spans="1:18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5">
      <c r="A33" s="114"/>
      <c r="B33" s="160"/>
      <c r="C33" s="142"/>
      <c r="D33" s="85"/>
      <c r="E33" s="132"/>
      <c r="F33" s="67"/>
      <c r="G33" s="118"/>
      <c r="H33" s="160"/>
      <c r="I33" s="142"/>
      <c r="J33" s="85"/>
      <c r="K33" s="133"/>
      <c r="L33" s="67"/>
      <c r="M33" s="114"/>
      <c r="N33" s="160"/>
      <c r="O33" s="142"/>
      <c r="P33" s="85"/>
      <c r="Q33" s="163"/>
      <c r="R33" s="67"/>
    </row>
    <row r="34" spans="1:18" ht="15">
      <c r="A34" s="115"/>
      <c r="B34" s="459" t="s">
        <v>281</v>
      </c>
      <c r="C34" s="460"/>
      <c r="D34" s="461"/>
      <c r="E34" s="135" t="s">
        <v>282</v>
      </c>
      <c r="F34" s="67"/>
      <c r="G34" s="89"/>
      <c r="H34" s="459" t="s">
        <v>281</v>
      </c>
      <c r="I34" s="460"/>
      <c r="J34" s="461"/>
      <c r="K34" s="137" t="s">
        <v>282</v>
      </c>
      <c r="L34" s="67"/>
      <c r="M34" s="115"/>
      <c r="N34" s="459" t="s">
        <v>281</v>
      </c>
      <c r="O34" s="460"/>
      <c r="P34" s="461"/>
      <c r="Q34" s="164" t="s">
        <v>282</v>
      </c>
      <c r="R34" s="67"/>
    </row>
    <row r="35" spans="1:18" ht="15">
      <c r="A35" s="116" t="s">
        <v>320</v>
      </c>
      <c r="B35" s="135" t="s">
        <v>209</v>
      </c>
      <c r="C35" s="135" t="s">
        <v>321</v>
      </c>
      <c r="D35" s="135" t="s">
        <v>723</v>
      </c>
      <c r="E35" s="135" t="s">
        <v>285</v>
      </c>
      <c r="F35" s="67"/>
      <c r="G35" s="119" t="s">
        <v>322</v>
      </c>
      <c r="H35" s="137" t="s">
        <v>209</v>
      </c>
      <c r="I35" s="137" t="s">
        <v>321</v>
      </c>
      <c r="J35" s="137" t="s">
        <v>723</v>
      </c>
      <c r="K35" s="137" t="s">
        <v>285</v>
      </c>
      <c r="L35" s="67"/>
      <c r="M35" s="116" t="s">
        <v>323</v>
      </c>
      <c r="N35" s="164" t="s">
        <v>209</v>
      </c>
      <c r="O35" s="164" t="s">
        <v>321</v>
      </c>
      <c r="P35" s="164" t="s">
        <v>723</v>
      </c>
      <c r="Q35" s="164" t="s">
        <v>285</v>
      </c>
      <c r="R35" s="67"/>
    </row>
    <row r="36" spans="1:18" ht="15">
      <c r="A36" s="115"/>
      <c r="B36" s="161" t="s">
        <v>288</v>
      </c>
      <c r="C36" s="135" t="s">
        <v>288</v>
      </c>
      <c r="D36" s="135" t="s">
        <v>288</v>
      </c>
      <c r="E36" s="135" t="s">
        <v>289</v>
      </c>
      <c r="F36" s="67"/>
      <c r="G36" s="89"/>
      <c r="H36" s="162" t="s">
        <v>288</v>
      </c>
      <c r="I36" s="137" t="s">
        <v>288</v>
      </c>
      <c r="J36" s="137" t="s">
        <v>288</v>
      </c>
      <c r="K36" s="137" t="s">
        <v>289</v>
      </c>
      <c r="L36" s="67"/>
      <c r="M36" s="115"/>
      <c r="N36" s="165" t="s">
        <v>288</v>
      </c>
      <c r="O36" s="164" t="s">
        <v>288</v>
      </c>
      <c r="P36" s="164" t="s">
        <v>288</v>
      </c>
      <c r="Q36" s="164" t="s">
        <v>289</v>
      </c>
      <c r="R36" s="67"/>
    </row>
    <row r="37" spans="1:18" ht="15">
      <c r="A37" s="117"/>
      <c r="B37" s="140"/>
      <c r="C37" s="140"/>
      <c r="D37" s="140"/>
      <c r="E37" s="140"/>
      <c r="F37" s="67"/>
      <c r="G37" s="91"/>
      <c r="H37" s="141"/>
      <c r="I37" s="141"/>
      <c r="J37" s="141"/>
      <c r="K37" s="141"/>
      <c r="L37" s="67"/>
      <c r="M37" s="117"/>
      <c r="N37" s="166"/>
      <c r="O37" s="166"/>
      <c r="P37" s="166"/>
      <c r="Q37" s="166"/>
      <c r="R37" s="67"/>
    </row>
    <row r="38" spans="1:42" ht="12.75">
      <c r="A38" s="78" t="s">
        <v>324</v>
      </c>
      <c r="B38" s="79">
        <f>(B12-B27)</f>
        <v>-145338</v>
      </c>
      <c r="C38" s="79">
        <f>(C12-C27)</f>
        <v>-3430</v>
      </c>
      <c r="D38" s="79">
        <f>(D12-D27)</f>
        <v>-51054</v>
      </c>
      <c r="E38" s="79">
        <f>(E12-E27)</f>
        <v>-47624</v>
      </c>
      <c r="F38" s="67"/>
      <c r="G38" s="78" t="s">
        <v>325</v>
      </c>
      <c r="H38" s="79">
        <f>(H12-H27)</f>
        <v>-1014803</v>
      </c>
      <c r="I38" s="79">
        <f>(I12-I27)</f>
        <v>-1156711</v>
      </c>
      <c r="J38" s="79">
        <f>(J12-J27)</f>
        <v>-1108295</v>
      </c>
      <c r="K38" s="79">
        <f>(K12-K27)</f>
        <v>48416</v>
      </c>
      <c r="L38" s="67"/>
      <c r="M38" s="78" t="s">
        <v>326</v>
      </c>
      <c r="N38" s="79">
        <f>(N12-N27)</f>
        <v>-1160141</v>
      </c>
      <c r="O38" s="79">
        <f>(O12-O27)</f>
        <v>-1160141</v>
      </c>
      <c r="P38" s="79">
        <f>(P12-P27)</f>
        <v>-1159349</v>
      </c>
      <c r="Q38" s="79">
        <f>(Q12-Q27)</f>
        <v>792</v>
      </c>
      <c r="R38" s="6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69" t="s">
        <v>289</v>
      </c>
      <c r="B39" s="69"/>
      <c r="C39" s="68"/>
      <c r="D39" s="68"/>
      <c r="E39" s="68"/>
      <c r="F39" s="66"/>
      <c r="G39" s="69"/>
      <c r="H39" s="69"/>
      <c r="I39" s="68"/>
      <c r="J39" s="68"/>
      <c r="K39" s="68"/>
      <c r="L39" s="66"/>
      <c r="M39" s="70"/>
      <c r="N39" s="70"/>
      <c r="O39" s="68"/>
      <c r="P39" s="68"/>
      <c r="Q39" s="68"/>
      <c r="R39" s="67"/>
    </row>
    <row r="40" spans="1:18" ht="15">
      <c r="A40" s="69"/>
      <c r="B40" s="69"/>
      <c r="C40" s="68"/>
      <c r="D40" s="68"/>
      <c r="E40" s="68"/>
      <c r="F40" s="66"/>
      <c r="G40" s="69"/>
      <c r="H40" s="69"/>
      <c r="I40" s="68"/>
      <c r="J40" s="68"/>
      <c r="K40" s="68"/>
      <c r="L40" s="66"/>
      <c r="M40" s="69"/>
      <c r="N40" s="69"/>
      <c r="O40" s="68"/>
      <c r="P40" s="68"/>
      <c r="Q40" s="68"/>
      <c r="R40" s="67"/>
    </row>
    <row r="41" spans="1:18" ht="15">
      <c r="A41" s="159" t="s">
        <v>158</v>
      </c>
      <c r="B41" s="159"/>
      <c r="C41" s="68"/>
      <c r="D41" s="68"/>
      <c r="E41" s="68"/>
      <c r="F41" s="66"/>
      <c r="G41" s="69"/>
      <c r="H41" s="69"/>
      <c r="I41" s="68"/>
      <c r="J41" s="68"/>
      <c r="K41" s="68"/>
      <c r="L41" s="66"/>
      <c r="M41" s="69"/>
      <c r="N41" s="69"/>
      <c r="O41" s="68"/>
      <c r="P41" s="68"/>
      <c r="Q41" s="68"/>
      <c r="R41" s="67"/>
    </row>
    <row r="42" spans="1:18" ht="15">
      <c r="A42" s="93" t="s">
        <v>159</v>
      </c>
      <c r="B42" s="93"/>
      <c r="C42" s="66"/>
      <c r="D42" s="66"/>
      <c r="E42" s="66"/>
      <c r="F42" s="66"/>
      <c r="G42" s="66"/>
      <c r="H42" s="66"/>
      <c r="I42" s="71"/>
      <c r="J42" s="71"/>
      <c r="K42" s="71"/>
      <c r="L42" s="66"/>
      <c r="M42" s="71"/>
      <c r="N42" s="71"/>
      <c r="O42" s="71"/>
      <c r="P42" s="71"/>
      <c r="Q42" s="71"/>
      <c r="R42" s="67"/>
    </row>
    <row r="43" spans="1:18" ht="15">
      <c r="A43" s="66"/>
      <c r="B43" s="66"/>
      <c r="C43" s="66"/>
      <c r="D43" s="66"/>
      <c r="E43" s="66"/>
      <c r="F43" s="66"/>
      <c r="G43" s="66"/>
      <c r="H43" s="66"/>
      <c r="I43" s="71"/>
      <c r="J43" s="71"/>
      <c r="K43" s="71"/>
      <c r="L43" s="66"/>
      <c r="M43" s="71"/>
      <c r="N43" s="71"/>
      <c r="O43" s="71"/>
      <c r="P43" s="71"/>
      <c r="Q43" s="71"/>
      <c r="R43" s="67"/>
    </row>
    <row r="44" spans="1:18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1"/>
      <c r="P44" s="66"/>
      <c r="Q44" s="66"/>
      <c r="R44" s="67"/>
    </row>
    <row r="45" spans="1:17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</sheetData>
  <mergeCells count="9">
    <mergeCell ref="N34:P34"/>
    <mergeCell ref="N18:P18"/>
    <mergeCell ref="N4:P4"/>
    <mergeCell ref="B34:D34"/>
    <mergeCell ref="B18:D18"/>
    <mergeCell ref="B4:D4"/>
    <mergeCell ref="H34:J34"/>
    <mergeCell ref="H18:J18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CE,Normál"47/2004 (IX.22.) sz.önk.rendelethez
1. sz. melléklet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75" zoomScaleNormal="75" zoomScaleSheetLayoutView="75" workbookViewId="0" topLeftCell="A108">
      <selection activeCell="F139" sqref="F13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88" t="s">
        <v>327</v>
      </c>
      <c r="B1" s="36" t="s">
        <v>289</v>
      </c>
      <c r="C1" s="19" t="s">
        <v>209</v>
      </c>
      <c r="D1" s="88" t="s">
        <v>284</v>
      </c>
      <c r="E1" s="120" t="s">
        <v>724</v>
      </c>
      <c r="F1" s="120" t="s">
        <v>282</v>
      </c>
    </row>
    <row r="2" spans="1:6" ht="12.75">
      <c r="A2" s="90" t="s">
        <v>328</v>
      </c>
      <c r="B2" s="20" t="s">
        <v>329</v>
      </c>
      <c r="C2" s="20" t="s">
        <v>330</v>
      </c>
      <c r="D2" s="90" t="s">
        <v>330</v>
      </c>
      <c r="E2" s="121" t="s">
        <v>330</v>
      </c>
      <c r="F2" s="121" t="s">
        <v>285</v>
      </c>
    </row>
    <row r="3" spans="1:6" ht="13.5">
      <c r="A3" s="469" t="s">
        <v>283</v>
      </c>
      <c r="B3" s="465"/>
      <c r="C3" s="465"/>
      <c r="D3" s="465"/>
      <c r="E3" s="465"/>
      <c r="F3" s="470"/>
    </row>
    <row r="4" spans="1:6" ht="12.75">
      <c r="A4" s="431">
        <v>1</v>
      </c>
      <c r="B4" s="37" t="s">
        <v>164</v>
      </c>
      <c r="C4" s="451">
        <f>SUM(C5:C8)</f>
        <v>1614196</v>
      </c>
      <c r="D4" s="451">
        <f>SUM(D5:D8)</f>
        <v>1597424</v>
      </c>
      <c r="E4" s="451">
        <f>SUM(E5:E8)</f>
        <v>1690529</v>
      </c>
      <c r="F4" s="122">
        <f>SUM(F5:F8)</f>
        <v>93105</v>
      </c>
    </row>
    <row r="5" spans="1:6" ht="12.75">
      <c r="A5" s="219">
        <v>1.1</v>
      </c>
      <c r="B5" s="220" t="s">
        <v>74</v>
      </c>
      <c r="C5" s="220">
        <v>1145235</v>
      </c>
      <c r="D5" s="222">
        <v>1160651</v>
      </c>
      <c r="E5" s="75">
        <f>(D5+F5)</f>
        <v>1176582</v>
      </c>
      <c r="F5" s="222">
        <v>15931</v>
      </c>
    </row>
    <row r="6" spans="1:6" ht="12.75">
      <c r="A6" s="221">
        <v>1.2</v>
      </c>
      <c r="B6" s="218" t="s">
        <v>674</v>
      </c>
      <c r="C6" s="218">
        <v>187552</v>
      </c>
      <c r="D6" s="223">
        <v>187552</v>
      </c>
      <c r="E6" s="76">
        <f>(D6+F6)</f>
        <v>187552</v>
      </c>
      <c r="F6" s="223">
        <v>0</v>
      </c>
    </row>
    <row r="7" spans="1:6" ht="12.75">
      <c r="A7" s="221">
        <v>1.3</v>
      </c>
      <c r="B7" s="218" t="s">
        <v>75</v>
      </c>
      <c r="C7" s="218">
        <v>28255</v>
      </c>
      <c r="D7" s="223">
        <v>32755</v>
      </c>
      <c r="E7" s="76">
        <f>(D7+F7)</f>
        <v>107929</v>
      </c>
      <c r="F7" s="223">
        <v>75174</v>
      </c>
    </row>
    <row r="8" spans="1:6" ht="12.75">
      <c r="A8" s="224">
        <v>1.4</v>
      </c>
      <c r="B8" s="225" t="s">
        <v>257</v>
      </c>
      <c r="C8" s="225">
        <v>253154</v>
      </c>
      <c r="D8" s="226">
        <v>216466</v>
      </c>
      <c r="E8" s="77">
        <f>(D8+F8)</f>
        <v>218466</v>
      </c>
      <c r="F8" s="226">
        <v>2000</v>
      </c>
    </row>
    <row r="9" spans="1:6" ht="12.75">
      <c r="A9" s="394">
        <v>2.1</v>
      </c>
      <c r="B9" s="395" t="s">
        <v>331</v>
      </c>
      <c r="C9" s="78">
        <v>250000</v>
      </c>
      <c r="D9" s="78">
        <v>250000</v>
      </c>
      <c r="E9" s="78">
        <f>(D9+F9)</f>
        <v>250000</v>
      </c>
      <c r="F9" s="78">
        <v>0</v>
      </c>
    </row>
    <row r="10" spans="1:6" ht="12.75">
      <c r="A10" s="227">
        <v>2.2</v>
      </c>
      <c r="B10" s="228" t="s">
        <v>68</v>
      </c>
      <c r="C10" s="77">
        <f>SUM(C11:C16)</f>
        <v>2375100</v>
      </c>
      <c r="D10" s="77">
        <f>SUM(D11:D16)</f>
        <v>2375100</v>
      </c>
      <c r="E10" s="123">
        <f>SUM(E11:E16)</f>
        <v>2375100</v>
      </c>
      <c r="F10" s="77">
        <f>SUM(F11:F16)</f>
        <v>0</v>
      </c>
    </row>
    <row r="11" spans="1:6" ht="12.75">
      <c r="A11" s="219" t="s">
        <v>334</v>
      </c>
      <c r="B11" s="220" t="s">
        <v>258</v>
      </c>
      <c r="C11" s="220">
        <v>198000</v>
      </c>
      <c r="D11" s="229">
        <v>198000</v>
      </c>
      <c r="E11" s="75">
        <f aca="true" t="shared" si="0" ref="E11:E16">(D11+F11)</f>
        <v>198000</v>
      </c>
      <c r="F11" s="232">
        <v>0</v>
      </c>
    </row>
    <row r="12" spans="1:6" ht="12.75">
      <c r="A12" s="221" t="s">
        <v>335</v>
      </c>
      <c r="B12" s="218" t="s">
        <v>259</v>
      </c>
      <c r="C12" s="218">
        <v>250000</v>
      </c>
      <c r="D12" s="230">
        <v>250000</v>
      </c>
      <c r="E12" s="76">
        <f t="shared" si="0"/>
        <v>250000</v>
      </c>
      <c r="F12" s="233">
        <v>0</v>
      </c>
    </row>
    <row r="13" spans="1:6" ht="12.75">
      <c r="A13" s="221" t="s">
        <v>336</v>
      </c>
      <c r="B13" s="218" t="s">
        <v>260</v>
      </c>
      <c r="C13" s="218">
        <v>127000</v>
      </c>
      <c r="D13" s="230">
        <v>127000</v>
      </c>
      <c r="E13" s="76">
        <f t="shared" si="0"/>
        <v>127000</v>
      </c>
      <c r="F13" s="233">
        <v>0</v>
      </c>
    </row>
    <row r="14" spans="1:6" ht="12.75">
      <c r="A14" s="221" t="s">
        <v>337</v>
      </c>
      <c r="B14" s="218" t="s">
        <v>261</v>
      </c>
      <c r="C14" s="218">
        <v>1760000</v>
      </c>
      <c r="D14" s="230">
        <v>1760000</v>
      </c>
      <c r="E14" s="76">
        <f t="shared" si="0"/>
        <v>1760000</v>
      </c>
      <c r="F14" s="233">
        <v>0</v>
      </c>
    </row>
    <row r="15" spans="1:6" ht="12.75">
      <c r="A15" s="221" t="s">
        <v>338</v>
      </c>
      <c r="B15" s="218" t="s">
        <v>262</v>
      </c>
      <c r="C15" s="218">
        <v>2100</v>
      </c>
      <c r="D15" s="230">
        <v>2100</v>
      </c>
      <c r="E15" s="76">
        <f t="shared" si="0"/>
        <v>2100</v>
      </c>
      <c r="F15" s="233">
        <v>0</v>
      </c>
    </row>
    <row r="16" spans="1:6" ht="12.75">
      <c r="A16" s="224" t="s">
        <v>339</v>
      </c>
      <c r="B16" s="448" t="s">
        <v>263</v>
      </c>
      <c r="C16" s="225">
        <v>38000</v>
      </c>
      <c r="D16" s="231">
        <v>38000</v>
      </c>
      <c r="E16" s="77">
        <f t="shared" si="0"/>
        <v>38000</v>
      </c>
      <c r="F16" s="449">
        <v>0</v>
      </c>
    </row>
    <row r="17" spans="1:6" ht="12.75">
      <c r="A17" s="394">
        <v>2.3</v>
      </c>
      <c r="B17" s="234" t="s">
        <v>340</v>
      </c>
      <c r="C17" s="450">
        <f>SUM(C18:C21)</f>
        <v>1651226</v>
      </c>
      <c r="D17" s="450">
        <f>SUM(D18:D21)</f>
        <v>1651226</v>
      </c>
      <c r="E17" s="450">
        <f>SUM(E18:E21)</f>
        <v>1651226</v>
      </c>
      <c r="F17" s="124">
        <f>SUM(F18:F21)</f>
        <v>0</v>
      </c>
    </row>
    <row r="18" spans="1:6" ht="12.75">
      <c r="A18" s="219" t="s">
        <v>341</v>
      </c>
      <c r="B18" s="220" t="s">
        <v>201</v>
      </c>
      <c r="C18" s="220">
        <v>825577</v>
      </c>
      <c r="D18" s="229">
        <v>825577</v>
      </c>
      <c r="E18" s="75">
        <f>(D18+F18)</f>
        <v>825577</v>
      </c>
      <c r="F18" s="222">
        <v>0</v>
      </c>
    </row>
    <row r="19" spans="1:6" ht="12.75">
      <c r="A19" s="221" t="s">
        <v>342</v>
      </c>
      <c r="B19" s="218" t="s">
        <v>202</v>
      </c>
      <c r="C19" s="218">
        <v>518049</v>
      </c>
      <c r="D19" s="230">
        <v>518049</v>
      </c>
      <c r="E19" s="76">
        <f>(D19+F19)</f>
        <v>518049</v>
      </c>
      <c r="F19" s="223">
        <v>0</v>
      </c>
    </row>
    <row r="20" spans="1:6" ht="12.75">
      <c r="A20" s="221" t="s">
        <v>343</v>
      </c>
      <c r="B20" s="218" t="s">
        <v>203</v>
      </c>
      <c r="C20" s="218">
        <v>305000</v>
      </c>
      <c r="D20" s="230">
        <v>305000</v>
      </c>
      <c r="E20" s="76">
        <f aca="true" t="shared" si="1" ref="E20:E26">(D20+F20)</f>
        <v>305000</v>
      </c>
      <c r="F20" s="223">
        <v>0</v>
      </c>
    </row>
    <row r="21" spans="1:6" ht="12.75">
      <c r="A21" s="235" t="s">
        <v>344</v>
      </c>
      <c r="B21" s="218" t="s">
        <v>264</v>
      </c>
      <c r="C21" s="236">
        <v>2600</v>
      </c>
      <c r="D21" s="238">
        <v>2600</v>
      </c>
      <c r="E21" s="76">
        <f t="shared" si="1"/>
        <v>2600</v>
      </c>
      <c r="F21" s="237">
        <v>0</v>
      </c>
    </row>
    <row r="22" spans="1:6" ht="12.75">
      <c r="A22" s="235">
        <v>2.4</v>
      </c>
      <c r="B22" s="218" t="s">
        <v>677</v>
      </c>
      <c r="C22" s="236">
        <v>1000</v>
      </c>
      <c r="D22" s="238">
        <v>1000</v>
      </c>
      <c r="E22" s="76">
        <f t="shared" si="1"/>
        <v>1000</v>
      </c>
      <c r="F22" s="237">
        <v>0</v>
      </c>
    </row>
    <row r="23" spans="1:6" ht="12.75">
      <c r="A23" s="221">
        <v>2.5</v>
      </c>
      <c r="B23" s="218" t="s">
        <v>165</v>
      </c>
      <c r="C23" s="237">
        <v>252419</v>
      </c>
      <c r="D23" s="92">
        <v>258356</v>
      </c>
      <c r="E23" s="76">
        <f t="shared" si="1"/>
        <v>244380</v>
      </c>
      <c r="F23" s="92">
        <v>-13976</v>
      </c>
    </row>
    <row r="24" spans="1:6" ht="12.75">
      <c r="A24" s="221">
        <v>2.6</v>
      </c>
      <c r="B24" s="218" t="s">
        <v>345</v>
      </c>
      <c r="C24" s="218">
        <v>377000</v>
      </c>
      <c r="D24" s="230">
        <v>377000</v>
      </c>
      <c r="E24" s="76">
        <f t="shared" si="1"/>
        <v>368500</v>
      </c>
      <c r="F24" s="223">
        <v>-8500</v>
      </c>
    </row>
    <row r="25" spans="1:6" ht="12.75">
      <c r="A25" s="221">
        <v>2.7</v>
      </c>
      <c r="B25" s="218" t="s">
        <v>346</v>
      </c>
      <c r="C25" s="218">
        <v>30000</v>
      </c>
      <c r="D25" s="230">
        <v>30000</v>
      </c>
      <c r="E25" s="76">
        <f t="shared" si="1"/>
        <v>30000</v>
      </c>
      <c r="F25" s="223">
        <v>0</v>
      </c>
    </row>
    <row r="26" spans="1:6" ht="12.75">
      <c r="A26" s="221">
        <v>2.8</v>
      </c>
      <c r="B26" s="218" t="s">
        <v>347</v>
      </c>
      <c r="C26" s="218">
        <v>5844423</v>
      </c>
      <c r="D26" s="76">
        <f>(D27+D28)</f>
        <v>5844423</v>
      </c>
      <c r="E26" s="76">
        <f t="shared" si="1"/>
        <v>5845642</v>
      </c>
      <c r="F26" s="76">
        <f>(F27+F28)</f>
        <v>1219</v>
      </c>
    </row>
    <row r="27" spans="1:6" ht="12.75">
      <c r="A27" s="221" t="s">
        <v>351</v>
      </c>
      <c r="B27" s="218" t="s">
        <v>151</v>
      </c>
      <c r="C27" s="218">
        <v>4917766</v>
      </c>
      <c r="D27" s="230">
        <v>4917776</v>
      </c>
      <c r="E27" s="76">
        <f>(D27+F27)</f>
        <v>4918389</v>
      </c>
      <c r="F27" s="223">
        <v>613</v>
      </c>
    </row>
    <row r="28" spans="1:6" ht="12.75">
      <c r="A28" s="221" t="s">
        <v>459</v>
      </c>
      <c r="B28" s="218" t="s">
        <v>350</v>
      </c>
      <c r="C28" s="218">
        <v>926657</v>
      </c>
      <c r="D28" s="230">
        <v>926647</v>
      </c>
      <c r="E28" s="76">
        <f>(D28+F28)</f>
        <v>927253</v>
      </c>
      <c r="F28" s="223">
        <v>606</v>
      </c>
    </row>
    <row r="29" spans="1:6" ht="12.75">
      <c r="A29" s="221">
        <v>2.9</v>
      </c>
      <c r="B29" s="218" t="s">
        <v>166</v>
      </c>
      <c r="C29" s="218">
        <v>909474</v>
      </c>
      <c r="D29" s="393">
        <v>909474</v>
      </c>
      <c r="E29" s="76">
        <f>(D29+F29)</f>
        <v>933752</v>
      </c>
      <c r="F29" s="393">
        <v>24278</v>
      </c>
    </row>
    <row r="30" spans="1:6" ht="12.75">
      <c r="A30" s="221" t="s">
        <v>353</v>
      </c>
      <c r="B30" s="218" t="s">
        <v>265</v>
      </c>
      <c r="C30" s="218">
        <v>281456</v>
      </c>
      <c r="D30" s="230">
        <v>281456</v>
      </c>
      <c r="E30" s="76">
        <f>(D30+F30)</f>
        <v>281456</v>
      </c>
      <c r="F30" s="223">
        <v>0</v>
      </c>
    </row>
    <row r="31" spans="1:6" ht="12.75">
      <c r="A31" s="396">
        <v>2.1</v>
      </c>
      <c r="B31" s="218" t="s">
        <v>352</v>
      </c>
      <c r="C31" s="76">
        <f>SUM(C32:C33)</f>
        <v>313240</v>
      </c>
      <c r="D31" s="76">
        <f>SUM(D32:D33)</f>
        <v>313240</v>
      </c>
      <c r="E31" s="76">
        <f>SUM(E32:E33)</f>
        <v>317749</v>
      </c>
      <c r="F31" s="76">
        <f>SUM(F32:F33)</f>
        <v>4509</v>
      </c>
    </row>
    <row r="32" spans="1:6" ht="12.75">
      <c r="A32" s="221" t="s">
        <v>675</v>
      </c>
      <c r="B32" s="218" t="s">
        <v>266</v>
      </c>
      <c r="C32" s="218">
        <v>200200</v>
      </c>
      <c r="D32" s="230">
        <v>200200</v>
      </c>
      <c r="E32" s="76">
        <f>(D32+F32)</f>
        <v>223200</v>
      </c>
      <c r="F32" s="223">
        <v>23000</v>
      </c>
    </row>
    <row r="33" spans="1:6" ht="12.75">
      <c r="A33" s="221" t="s">
        <v>676</v>
      </c>
      <c r="B33" s="218" t="s">
        <v>267</v>
      </c>
      <c r="C33" s="218">
        <v>113040</v>
      </c>
      <c r="D33" s="230">
        <v>113040</v>
      </c>
      <c r="E33" s="76">
        <f aca="true" t="shared" si="2" ref="E33:E39">(D33+F33)</f>
        <v>94549</v>
      </c>
      <c r="F33" s="223">
        <v>-18491</v>
      </c>
    </row>
    <row r="34" spans="1:6" ht="12.75">
      <c r="A34" s="221">
        <v>2.11</v>
      </c>
      <c r="B34" s="218" t="s">
        <v>207</v>
      </c>
      <c r="C34" s="218">
        <v>2856</v>
      </c>
      <c r="D34" s="393">
        <v>2856</v>
      </c>
      <c r="E34" s="76">
        <f t="shared" si="2"/>
        <v>52787</v>
      </c>
      <c r="F34" s="393">
        <v>49931</v>
      </c>
    </row>
    <row r="35" spans="1:6" ht="12.75">
      <c r="A35" s="221">
        <v>2.12</v>
      </c>
      <c r="B35" s="218" t="s">
        <v>354</v>
      </c>
      <c r="C35" s="218">
        <v>7651</v>
      </c>
      <c r="D35" s="230">
        <v>7651</v>
      </c>
      <c r="E35" s="76">
        <f t="shared" si="2"/>
        <v>8463</v>
      </c>
      <c r="F35" s="223">
        <v>812</v>
      </c>
    </row>
    <row r="36" spans="1:6" ht="12.75">
      <c r="A36" s="221">
        <v>2.13</v>
      </c>
      <c r="B36" s="218" t="s">
        <v>208</v>
      </c>
      <c r="C36" s="218">
        <v>149014</v>
      </c>
      <c r="D36" s="73">
        <v>158906</v>
      </c>
      <c r="E36" s="76">
        <f t="shared" si="2"/>
        <v>116385</v>
      </c>
      <c r="F36" s="73">
        <v>-42521</v>
      </c>
    </row>
    <row r="37" spans="1:6" ht="12.75">
      <c r="A37" s="221">
        <v>2.14</v>
      </c>
      <c r="B37" s="218" t="s">
        <v>355</v>
      </c>
      <c r="C37" s="218">
        <v>65959</v>
      </c>
      <c r="D37" s="230">
        <v>98967</v>
      </c>
      <c r="E37" s="76">
        <f t="shared" si="2"/>
        <v>98967</v>
      </c>
      <c r="F37" s="223">
        <v>0</v>
      </c>
    </row>
    <row r="38" spans="1:6" ht="12.75">
      <c r="A38" s="221">
        <v>2.15</v>
      </c>
      <c r="B38" s="218" t="s">
        <v>150</v>
      </c>
      <c r="C38" s="218">
        <v>0</v>
      </c>
      <c r="D38" s="239">
        <v>60718</v>
      </c>
      <c r="E38" s="76">
        <f t="shared" si="2"/>
        <v>60718</v>
      </c>
      <c r="F38" s="239">
        <v>0</v>
      </c>
    </row>
    <row r="39" spans="1:6" ht="12.75">
      <c r="A39" s="224">
        <v>2.16</v>
      </c>
      <c r="B39" s="225" t="s">
        <v>356</v>
      </c>
      <c r="C39" s="218">
        <v>18735</v>
      </c>
      <c r="D39" s="77">
        <f>'[1]gond.ö.'!AQ37</f>
        <v>18735</v>
      </c>
      <c r="E39" s="76">
        <f t="shared" si="2"/>
        <v>18735</v>
      </c>
      <c r="F39" s="77">
        <f>'[1]gond.ö.'!AS37</f>
        <v>0</v>
      </c>
    </row>
    <row r="40" spans="1:6" ht="12.75">
      <c r="A40" s="131" t="s">
        <v>357</v>
      </c>
      <c r="B40" s="38" t="s">
        <v>358</v>
      </c>
      <c r="C40" s="34">
        <f>(C9+C10+C17+C22+C23+C24+C25+C26+C29+C31+C34+C35+C36+C37+C38+C39)</f>
        <v>12248097</v>
      </c>
      <c r="D40" s="34">
        <f>(D9+D10+D17+D22+D23+D24+D25+D26+D29+D31+D34+D35+D36+D37+D38+D39)</f>
        <v>12357652</v>
      </c>
      <c r="E40" s="34">
        <f>(E9+E10+E17+E22+E23+E24+E25+E26+E29+E31+E34+E35+E36+E37+E38+E39)</f>
        <v>12373404</v>
      </c>
      <c r="F40" s="34">
        <f>(F9+F10+F17+F22+F23+F24+F25+F26+F29+F31+F34+F35+F36+F37+F38+F39)</f>
        <v>15752</v>
      </c>
    </row>
    <row r="41" spans="1:6" ht="12.75">
      <c r="A41" s="39" t="s">
        <v>359</v>
      </c>
      <c r="B41" s="40" t="s">
        <v>360</v>
      </c>
      <c r="C41" s="35">
        <f>(C4+C40)</f>
        <v>13862293</v>
      </c>
      <c r="D41" s="35">
        <f>(D4+D40)</f>
        <v>13955076</v>
      </c>
      <c r="E41" s="35">
        <f>(E4+E40)</f>
        <v>14063933</v>
      </c>
      <c r="F41" s="35">
        <f>(F4+F40)</f>
        <v>108857</v>
      </c>
    </row>
    <row r="42" spans="1:6" ht="13.5">
      <c r="A42" s="465" t="s">
        <v>361</v>
      </c>
      <c r="B42" s="465"/>
      <c r="C42" s="465"/>
      <c r="D42" s="465"/>
      <c r="E42" s="465"/>
      <c r="F42" s="465"/>
    </row>
    <row r="43" spans="1:6" ht="12.75">
      <c r="A43" s="41" t="s">
        <v>362</v>
      </c>
      <c r="B43" s="34" t="s">
        <v>213</v>
      </c>
      <c r="C43" s="34">
        <f>SUM(C44:C50)</f>
        <v>143417</v>
      </c>
      <c r="D43" s="34">
        <f>SUM(D44:D50)</f>
        <v>144381</v>
      </c>
      <c r="E43" s="34">
        <f>SUM(E44:E50)</f>
        <v>166113</v>
      </c>
      <c r="F43" s="34">
        <f>SUM(F44:F50)</f>
        <v>21732</v>
      </c>
    </row>
    <row r="44" spans="1:6" ht="12.75">
      <c r="A44" s="240">
        <v>1.1</v>
      </c>
      <c r="B44" s="218" t="s">
        <v>268</v>
      </c>
      <c r="C44" s="218">
        <v>0</v>
      </c>
      <c r="D44" s="223">
        <v>0</v>
      </c>
      <c r="E44" s="75">
        <f aca="true" t="shared" si="3" ref="E44:E50">(D44+F44)</f>
        <v>20348</v>
      </c>
      <c r="F44" s="223">
        <v>20348</v>
      </c>
    </row>
    <row r="45" spans="1:6" ht="12.75">
      <c r="A45" s="240">
        <v>1.2</v>
      </c>
      <c r="B45" s="218" t="s">
        <v>269</v>
      </c>
      <c r="C45" s="218">
        <v>500</v>
      </c>
      <c r="D45" s="223">
        <v>500</v>
      </c>
      <c r="E45" s="76">
        <f t="shared" si="3"/>
        <v>522</v>
      </c>
      <c r="F45" s="223">
        <v>22</v>
      </c>
    </row>
    <row r="46" spans="1:6" ht="12.75">
      <c r="A46" s="240">
        <v>1.3</v>
      </c>
      <c r="B46" s="218" t="s">
        <v>270</v>
      </c>
      <c r="C46" s="218">
        <v>2000</v>
      </c>
      <c r="D46" s="223">
        <v>2000</v>
      </c>
      <c r="E46" s="76">
        <f t="shared" si="3"/>
        <v>2185</v>
      </c>
      <c r="F46" s="223">
        <v>185</v>
      </c>
    </row>
    <row r="47" spans="1:6" ht="12.75">
      <c r="A47" s="240">
        <v>1.4</v>
      </c>
      <c r="B47" s="218" t="s">
        <v>679</v>
      </c>
      <c r="C47" s="218">
        <v>0</v>
      </c>
      <c r="D47" s="223">
        <v>0</v>
      </c>
      <c r="E47" s="76">
        <f t="shared" si="3"/>
        <v>0</v>
      </c>
      <c r="F47" s="223">
        <v>0</v>
      </c>
    </row>
    <row r="48" spans="1:6" ht="12.75">
      <c r="A48" s="240">
        <v>1.5</v>
      </c>
      <c r="B48" s="218" t="s">
        <v>89</v>
      </c>
      <c r="C48" s="218">
        <v>37551</v>
      </c>
      <c r="D48" s="223">
        <v>37551</v>
      </c>
      <c r="E48" s="76">
        <f t="shared" si="3"/>
        <v>40728</v>
      </c>
      <c r="F48" s="223">
        <v>3177</v>
      </c>
    </row>
    <row r="49" spans="1:6" ht="12.75">
      <c r="A49" s="240">
        <v>1.6</v>
      </c>
      <c r="B49" s="218" t="s">
        <v>678</v>
      </c>
      <c r="C49" s="218">
        <v>6100</v>
      </c>
      <c r="D49" s="223">
        <v>6100</v>
      </c>
      <c r="E49" s="76">
        <f t="shared" si="3"/>
        <v>6100</v>
      </c>
      <c r="F49" s="223">
        <v>0</v>
      </c>
    </row>
    <row r="50" spans="1:6" ht="12.75">
      <c r="A50" s="241">
        <v>1.7</v>
      </c>
      <c r="B50" s="225" t="s">
        <v>271</v>
      </c>
      <c r="C50" s="225">
        <v>97266</v>
      </c>
      <c r="D50" s="226">
        <v>98230</v>
      </c>
      <c r="E50" s="77">
        <f t="shared" si="3"/>
        <v>96230</v>
      </c>
      <c r="F50" s="226">
        <v>-2000</v>
      </c>
    </row>
    <row r="51" spans="1:6" ht="12.75">
      <c r="A51" s="11"/>
      <c r="B51" s="12"/>
      <c r="C51" s="12"/>
      <c r="D51" s="125"/>
      <c r="E51" s="129"/>
      <c r="F51" s="92"/>
    </row>
    <row r="52" spans="1:6" ht="12.75">
      <c r="A52" s="242" t="s">
        <v>357</v>
      </c>
      <c r="B52" s="243" t="s">
        <v>214</v>
      </c>
      <c r="C52" s="243">
        <v>9509</v>
      </c>
      <c r="D52" s="72">
        <v>9509</v>
      </c>
      <c r="E52" s="76">
        <f>(D52+F52)</f>
        <v>29058</v>
      </c>
      <c r="F52" s="72">
        <v>19549</v>
      </c>
    </row>
    <row r="53" spans="1:6" ht="12.75">
      <c r="A53" s="240" t="s">
        <v>363</v>
      </c>
      <c r="B53" s="218" t="s">
        <v>364</v>
      </c>
      <c r="C53" s="218">
        <v>118794</v>
      </c>
      <c r="D53" s="230">
        <v>118794</v>
      </c>
      <c r="E53" s="76">
        <f>(D53+F53)</f>
        <v>123846</v>
      </c>
      <c r="F53" s="223">
        <v>5052</v>
      </c>
    </row>
    <row r="54" spans="1:6" ht="12.75">
      <c r="A54" s="240" t="s">
        <v>365</v>
      </c>
      <c r="B54" s="218" t="s">
        <v>366</v>
      </c>
      <c r="C54" s="218">
        <v>174560</v>
      </c>
      <c r="D54" s="230">
        <v>174560</v>
      </c>
      <c r="E54" s="76">
        <f aca="true" t="shared" si="4" ref="E54:E64">(D54+F54)</f>
        <v>174560</v>
      </c>
      <c r="F54" s="223">
        <v>0</v>
      </c>
    </row>
    <row r="55" spans="1:6" ht="12.75">
      <c r="A55" s="240" t="s">
        <v>367</v>
      </c>
      <c r="B55" s="218" t="s">
        <v>368</v>
      </c>
      <c r="C55" s="218">
        <v>66000</v>
      </c>
      <c r="D55" s="230">
        <v>66000</v>
      </c>
      <c r="E55" s="76">
        <f t="shared" si="4"/>
        <v>66000</v>
      </c>
      <c r="F55" s="223">
        <v>0</v>
      </c>
    </row>
    <row r="56" spans="1:6" ht="12.75">
      <c r="A56" s="240" t="s">
        <v>369</v>
      </c>
      <c r="B56" s="218" t="s">
        <v>226</v>
      </c>
      <c r="C56" s="218">
        <v>645759</v>
      </c>
      <c r="D56" s="393">
        <v>645759</v>
      </c>
      <c r="E56" s="76">
        <f t="shared" si="4"/>
        <v>669628</v>
      </c>
      <c r="F56" s="393">
        <v>23869</v>
      </c>
    </row>
    <row r="57" spans="1:6" ht="12.75">
      <c r="A57" s="240" t="s">
        <v>370</v>
      </c>
      <c r="B57" s="218" t="s">
        <v>680</v>
      </c>
      <c r="C57" s="218">
        <v>0</v>
      </c>
      <c r="D57" s="230">
        <v>0</v>
      </c>
      <c r="E57" s="76">
        <f t="shared" si="4"/>
        <v>0</v>
      </c>
      <c r="F57" s="223">
        <v>0</v>
      </c>
    </row>
    <row r="58" spans="1:6" ht="12.75">
      <c r="A58" s="240" t="s">
        <v>373</v>
      </c>
      <c r="B58" s="218" t="s">
        <v>374</v>
      </c>
      <c r="C58" s="218">
        <v>0</v>
      </c>
      <c r="D58" s="230">
        <v>0</v>
      </c>
      <c r="E58" s="76">
        <f t="shared" si="4"/>
        <v>0</v>
      </c>
      <c r="F58" s="223">
        <v>0</v>
      </c>
    </row>
    <row r="59" spans="1:6" ht="12.75">
      <c r="A59" s="240" t="s">
        <v>375</v>
      </c>
      <c r="B59" s="218" t="s">
        <v>376</v>
      </c>
      <c r="C59" s="218">
        <v>1096578</v>
      </c>
      <c r="D59" s="230">
        <v>1096578</v>
      </c>
      <c r="E59" s="76">
        <f t="shared" si="4"/>
        <v>1239269</v>
      </c>
      <c r="F59" s="223">
        <v>142691</v>
      </c>
    </row>
    <row r="60" spans="1:6" ht="12.75">
      <c r="A60" s="240" t="s">
        <v>377</v>
      </c>
      <c r="B60" s="218" t="s">
        <v>215</v>
      </c>
      <c r="C60" s="218">
        <v>603018</v>
      </c>
      <c r="D60" s="393">
        <v>603018</v>
      </c>
      <c r="E60" s="76">
        <f t="shared" si="4"/>
        <v>615112</v>
      </c>
      <c r="F60" s="393">
        <v>12094</v>
      </c>
    </row>
    <row r="61" spans="1:6" ht="12.75">
      <c r="A61" s="240" t="s">
        <v>378</v>
      </c>
      <c r="B61" s="218" t="s">
        <v>216</v>
      </c>
      <c r="C61" s="218">
        <v>49156</v>
      </c>
      <c r="D61" s="393">
        <v>49156</v>
      </c>
      <c r="E61" s="76">
        <f t="shared" si="4"/>
        <v>65982</v>
      </c>
      <c r="F61" s="393">
        <v>16826</v>
      </c>
    </row>
    <row r="62" spans="1:6" ht="12.75">
      <c r="A62" s="240" t="s">
        <v>379</v>
      </c>
      <c r="B62" s="218" t="s">
        <v>380</v>
      </c>
      <c r="C62" s="218">
        <v>0</v>
      </c>
      <c r="D62" s="230">
        <v>0</v>
      </c>
      <c r="E62" s="76">
        <f t="shared" si="4"/>
        <v>0</v>
      </c>
      <c r="F62" s="223">
        <v>0</v>
      </c>
    </row>
    <row r="63" spans="1:6" ht="12.75">
      <c r="A63" s="240" t="s">
        <v>381</v>
      </c>
      <c r="B63" s="218" t="s">
        <v>716</v>
      </c>
      <c r="C63" s="218">
        <v>0</v>
      </c>
      <c r="D63" s="230">
        <v>800</v>
      </c>
      <c r="E63" s="76">
        <f t="shared" si="4"/>
        <v>800</v>
      </c>
      <c r="F63" s="223">
        <v>0</v>
      </c>
    </row>
    <row r="64" spans="1:6" ht="12.75">
      <c r="A64" s="240" t="s">
        <v>470</v>
      </c>
      <c r="B64" s="225" t="s">
        <v>382</v>
      </c>
      <c r="C64" s="218">
        <v>0</v>
      </c>
      <c r="D64" s="74">
        <v>0</v>
      </c>
      <c r="E64" s="77">
        <f t="shared" si="4"/>
        <v>0</v>
      </c>
      <c r="F64" s="77">
        <f>'[1]gond.ö.'!AS38</f>
        <v>0</v>
      </c>
    </row>
    <row r="65" spans="1:6" ht="12.75">
      <c r="A65" s="42" t="s">
        <v>357</v>
      </c>
      <c r="B65" s="34" t="s">
        <v>383</v>
      </c>
      <c r="C65" s="94">
        <f>SUM(C52:C64)</f>
        <v>2763374</v>
      </c>
      <c r="D65" s="94">
        <f>SUM(D52:D64)</f>
        <v>2764174</v>
      </c>
      <c r="E65" s="94">
        <f>SUM(E52:E64)</f>
        <v>2984255</v>
      </c>
      <c r="F65" s="94">
        <f>SUM(F52:F64)</f>
        <v>220081</v>
      </c>
    </row>
    <row r="66" spans="1:6" ht="12.75">
      <c r="A66" s="43" t="s">
        <v>384</v>
      </c>
      <c r="B66" s="35" t="s">
        <v>385</v>
      </c>
      <c r="C66" s="126">
        <f>(C43+C65)</f>
        <v>2906791</v>
      </c>
      <c r="D66" s="126">
        <f>(D43+D65)</f>
        <v>2908555</v>
      </c>
      <c r="E66" s="126">
        <f>(E43+E65)</f>
        <v>3150368</v>
      </c>
      <c r="F66" s="126">
        <f>(F43+F65)</f>
        <v>241813</v>
      </c>
    </row>
    <row r="67" spans="1:6" ht="12.75">
      <c r="A67" s="44"/>
      <c r="B67" s="45" t="s">
        <v>386</v>
      </c>
      <c r="C67" s="96">
        <f>(C41+C66)</f>
        <v>16769084</v>
      </c>
      <c r="D67" s="96">
        <f>(D41+D66)</f>
        <v>16863631</v>
      </c>
      <c r="E67" s="96">
        <f>(E41+E66)</f>
        <v>17214301</v>
      </c>
      <c r="F67" s="96">
        <f>(F41+F66)</f>
        <v>350670</v>
      </c>
    </row>
    <row r="68" spans="1:6" ht="12.75">
      <c r="A68" s="242" t="s">
        <v>387</v>
      </c>
      <c r="B68" s="220" t="s">
        <v>388</v>
      </c>
      <c r="C68" s="75">
        <f>(C138-C67)</f>
        <v>1160141</v>
      </c>
      <c r="D68" s="75">
        <f>(D138-D67)</f>
        <v>1160141</v>
      </c>
      <c r="E68" s="75">
        <f>(E138-E67)</f>
        <v>1159349</v>
      </c>
      <c r="F68" s="75">
        <f>(F138-F67)</f>
        <v>-792</v>
      </c>
    </row>
    <row r="69" spans="1:6" ht="12.75">
      <c r="A69" s="240"/>
      <c r="B69" s="218" t="s">
        <v>389</v>
      </c>
      <c r="C69" s="218">
        <v>750925</v>
      </c>
      <c r="D69" s="230">
        <v>750925</v>
      </c>
      <c r="E69" s="76">
        <f>(D69+F69)</f>
        <v>750925</v>
      </c>
      <c r="F69" s="223">
        <v>0</v>
      </c>
    </row>
    <row r="70" spans="1:6" ht="12.75">
      <c r="A70" s="241"/>
      <c r="B70" s="225" t="s">
        <v>442</v>
      </c>
      <c r="C70" s="77">
        <f>(C68-C69)</f>
        <v>409216</v>
      </c>
      <c r="D70" s="77">
        <f>(D68-D69)</f>
        <v>409216</v>
      </c>
      <c r="E70" s="77">
        <f>(E68-E69)</f>
        <v>408424</v>
      </c>
      <c r="F70" s="77">
        <f>(F68-F69)</f>
        <v>-792</v>
      </c>
    </row>
    <row r="71" spans="1:6" ht="12.75">
      <c r="A71" s="244"/>
      <c r="B71" s="245" t="s">
        <v>390</v>
      </c>
      <c r="C71" s="397">
        <f>(C67+C68)</f>
        <v>17929225</v>
      </c>
      <c r="D71" s="397">
        <f>(D67+D68)</f>
        <v>18023772</v>
      </c>
      <c r="E71" s="397">
        <f>(E67+E68)</f>
        <v>18373650</v>
      </c>
      <c r="F71" s="270">
        <f>(F67+F68)</f>
        <v>349878</v>
      </c>
    </row>
    <row r="72" spans="1:6" ht="12.75">
      <c r="A72" s="7"/>
      <c r="B72" s="7"/>
      <c r="C72" s="7"/>
      <c r="D72" s="127"/>
      <c r="E72" s="67"/>
      <c r="F72" s="67"/>
    </row>
    <row r="73" spans="1:6" ht="12.75">
      <c r="A73" s="7"/>
      <c r="B73" s="7"/>
      <c r="C73" s="7"/>
      <c r="D73" s="127"/>
      <c r="E73" s="67"/>
      <c r="F73" s="67"/>
    </row>
    <row r="74" spans="1:6" ht="12.75">
      <c r="A74" s="7"/>
      <c r="B74" s="7"/>
      <c r="C74" s="7"/>
      <c r="D74" s="16"/>
      <c r="E74" s="7"/>
      <c r="F74" s="7"/>
    </row>
    <row r="75" spans="1:6" ht="12.75">
      <c r="A75" s="7"/>
      <c r="B75" s="7" t="s">
        <v>289</v>
      </c>
      <c r="C75" s="7"/>
      <c r="D75" s="16"/>
      <c r="E75" s="7"/>
      <c r="F75" s="7"/>
    </row>
    <row r="76" spans="1:6" ht="12.75">
      <c r="A76" s="19" t="s">
        <v>327</v>
      </c>
      <c r="B76" s="36" t="s">
        <v>289</v>
      </c>
      <c r="C76" s="19" t="s">
        <v>209</v>
      </c>
      <c r="D76" s="88" t="s">
        <v>284</v>
      </c>
      <c r="E76" s="120" t="s">
        <v>724</v>
      </c>
      <c r="F76" s="120" t="s">
        <v>282</v>
      </c>
    </row>
    <row r="77" spans="1:6" ht="12.75">
      <c r="A77" s="20" t="s">
        <v>328</v>
      </c>
      <c r="B77" s="20" t="s">
        <v>391</v>
      </c>
      <c r="C77" s="20" t="s">
        <v>330</v>
      </c>
      <c r="D77" s="90" t="s">
        <v>330</v>
      </c>
      <c r="E77" s="121" t="s">
        <v>330</v>
      </c>
      <c r="F77" s="121" t="s">
        <v>285</v>
      </c>
    </row>
    <row r="78" spans="1:6" ht="13.5">
      <c r="A78" s="466" t="s">
        <v>392</v>
      </c>
      <c r="B78" s="467"/>
      <c r="C78" s="467"/>
      <c r="D78" s="467"/>
      <c r="E78" s="467"/>
      <c r="F78" s="468"/>
    </row>
    <row r="79" spans="1:6" ht="12.75">
      <c r="A79" s="399" t="s">
        <v>362</v>
      </c>
      <c r="B79" s="268" t="s">
        <v>217</v>
      </c>
      <c r="C79" s="451">
        <f>SUM(C80+C81+C82+C85+C86)</f>
        <v>10058821</v>
      </c>
      <c r="D79" s="451">
        <f>SUM(D80+D81+D82+D85+D86)</f>
        <v>10150913</v>
      </c>
      <c r="E79" s="451">
        <f>SUM(E80+E81+E82+E85+E86)</f>
        <v>10512423</v>
      </c>
      <c r="F79" s="269">
        <f>SUM(F80+F81+F82+F85+F86)</f>
        <v>361510</v>
      </c>
    </row>
    <row r="80" spans="1:6" ht="12.75">
      <c r="A80" s="242">
        <v>1.1</v>
      </c>
      <c r="B80" s="220" t="s">
        <v>69</v>
      </c>
      <c r="C80" s="220">
        <v>5263784</v>
      </c>
      <c r="D80" s="246">
        <v>5385111</v>
      </c>
      <c r="E80" s="75">
        <f aca="true" t="shared" si="5" ref="E80:E86">(D80+F80)</f>
        <v>5562504</v>
      </c>
      <c r="F80" s="249">
        <v>177393</v>
      </c>
    </row>
    <row r="81" spans="1:6" ht="12.75">
      <c r="A81" s="240">
        <v>1.2</v>
      </c>
      <c r="B81" s="218" t="s">
        <v>70</v>
      </c>
      <c r="C81" s="218">
        <v>1760916</v>
      </c>
      <c r="D81" s="247">
        <v>1790934</v>
      </c>
      <c r="E81" s="76">
        <f t="shared" si="5"/>
        <v>1853084</v>
      </c>
      <c r="F81" s="237">
        <v>62150</v>
      </c>
    </row>
    <row r="82" spans="1:6" ht="12.75">
      <c r="A82" s="240">
        <v>1.3</v>
      </c>
      <c r="B82" s="218" t="s">
        <v>71</v>
      </c>
      <c r="C82" s="218">
        <v>3015716</v>
      </c>
      <c r="D82" s="247">
        <v>2952295</v>
      </c>
      <c r="E82" s="76">
        <f t="shared" si="5"/>
        <v>3065848</v>
      </c>
      <c r="F82" s="237">
        <v>113553</v>
      </c>
    </row>
    <row r="83" spans="1:6" ht="12.75">
      <c r="A83" s="240" t="s">
        <v>393</v>
      </c>
      <c r="B83" s="218" t="s">
        <v>394</v>
      </c>
      <c r="C83" s="218">
        <v>253154</v>
      </c>
      <c r="D83" s="247">
        <v>0</v>
      </c>
      <c r="E83" s="76">
        <f t="shared" si="5"/>
        <v>0</v>
      </c>
      <c r="F83" s="237">
        <v>0</v>
      </c>
    </row>
    <row r="84" spans="1:6" ht="12.75">
      <c r="A84" s="240" t="s">
        <v>395</v>
      </c>
      <c r="B84" s="218" t="s">
        <v>396</v>
      </c>
      <c r="C84" s="218">
        <v>2762562</v>
      </c>
      <c r="D84" s="247">
        <v>2952295</v>
      </c>
      <c r="E84" s="76">
        <f t="shared" si="5"/>
        <v>3065848</v>
      </c>
      <c r="F84" s="237">
        <v>113553</v>
      </c>
    </row>
    <row r="85" spans="1:6" ht="12.75">
      <c r="A85" s="240">
        <v>1.4</v>
      </c>
      <c r="B85" s="218" t="s">
        <v>72</v>
      </c>
      <c r="C85" s="218">
        <v>6243</v>
      </c>
      <c r="D85" s="247">
        <v>9738</v>
      </c>
      <c r="E85" s="76">
        <f t="shared" si="5"/>
        <v>13985</v>
      </c>
      <c r="F85" s="237">
        <v>4247</v>
      </c>
    </row>
    <row r="86" spans="1:6" ht="12.75">
      <c r="A86" s="241">
        <v>1.5</v>
      </c>
      <c r="B86" s="225" t="s">
        <v>73</v>
      </c>
      <c r="C86" s="225">
        <v>12162</v>
      </c>
      <c r="D86" s="248">
        <v>12835</v>
      </c>
      <c r="E86" s="77">
        <f t="shared" si="5"/>
        <v>17002</v>
      </c>
      <c r="F86" s="250">
        <v>4167</v>
      </c>
    </row>
    <row r="87" spans="1:6" ht="12.75">
      <c r="A87" s="399">
        <v>2.1</v>
      </c>
      <c r="B87" s="31" t="s">
        <v>218</v>
      </c>
      <c r="C87" s="94">
        <f>(C88+C89+C90+C93)</f>
        <v>2859146</v>
      </c>
      <c r="D87" s="94">
        <f>(D88+D89+D90+D93)</f>
        <v>3010487</v>
      </c>
      <c r="E87" s="94">
        <f>(E88+E89+E90+E93)</f>
        <v>3180840</v>
      </c>
      <c r="F87" s="398">
        <f>(F88+F89+F90+F93)</f>
        <v>170353</v>
      </c>
    </row>
    <row r="88" spans="1:6" ht="12.75">
      <c r="A88" s="242" t="s">
        <v>332</v>
      </c>
      <c r="B88" s="220" t="s">
        <v>272</v>
      </c>
      <c r="C88" s="220">
        <v>799908</v>
      </c>
      <c r="D88" s="75">
        <f>'önk.kiad.'!D117</f>
        <v>897357</v>
      </c>
      <c r="E88" s="75">
        <f>'önk.kiad.'!E117</f>
        <v>925090</v>
      </c>
      <c r="F88" s="75">
        <f>'önk.kiad.'!F117</f>
        <v>27733</v>
      </c>
    </row>
    <row r="89" spans="1:6" ht="12.75">
      <c r="A89" s="240" t="s">
        <v>333</v>
      </c>
      <c r="B89" s="218" t="s">
        <v>70</v>
      </c>
      <c r="C89" s="218">
        <v>252112</v>
      </c>
      <c r="D89" s="76">
        <f>'önk.kiad.'!G117</f>
        <v>283296</v>
      </c>
      <c r="E89" s="76">
        <f>'önk.kiad.'!H117</f>
        <v>292286</v>
      </c>
      <c r="F89" s="76">
        <f>'önk.kiad.'!I117</f>
        <v>8990</v>
      </c>
    </row>
    <row r="90" spans="1:6" ht="12.75">
      <c r="A90" s="240" t="s">
        <v>397</v>
      </c>
      <c r="B90" s="218" t="s">
        <v>273</v>
      </c>
      <c r="C90" s="218">
        <v>709691</v>
      </c>
      <c r="D90" s="76">
        <f>'önk.kiad.'!M117</f>
        <v>731306</v>
      </c>
      <c r="E90" s="76">
        <f>'önk.kiad.'!N117</f>
        <v>736414</v>
      </c>
      <c r="F90" s="76">
        <f>'önk.kiad.'!O117</f>
        <v>5108</v>
      </c>
    </row>
    <row r="91" spans="1:6" ht="12.75">
      <c r="A91" s="240" t="s">
        <v>398</v>
      </c>
      <c r="B91" s="218" t="s">
        <v>446</v>
      </c>
      <c r="C91" s="218">
        <v>0</v>
      </c>
      <c r="D91" s="76">
        <f>'önk.kiad.'!P117</f>
        <v>0</v>
      </c>
      <c r="E91" s="76">
        <f>'önk.kiad.'!Q117</f>
        <v>0</v>
      </c>
      <c r="F91" s="76">
        <f>'önk.kiad.'!R117</f>
        <v>0</v>
      </c>
    </row>
    <row r="92" spans="1:6" ht="12.75">
      <c r="A92" s="240" t="s">
        <v>447</v>
      </c>
      <c r="B92" s="218" t="s">
        <v>448</v>
      </c>
      <c r="C92" s="218">
        <v>709691</v>
      </c>
      <c r="D92" s="76">
        <f>'önk.kiad.'!V117</f>
        <v>731306</v>
      </c>
      <c r="E92" s="76">
        <f>'önk.kiad.'!W117</f>
        <v>736414</v>
      </c>
      <c r="F92" s="76">
        <f>'önk.kiad.'!X117</f>
        <v>5108</v>
      </c>
    </row>
    <row r="93" spans="1:6" ht="12.75">
      <c r="A93" s="240" t="s">
        <v>449</v>
      </c>
      <c r="B93" s="218" t="s">
        <v>274</v>
      </c>
      <c r="C93" s="218">
        <v>1097435</v>
      </c>
      <c r="D93" s="76">
        <f>'önk.kiad.'!Y117</f>
        <v>1098528</v>
      </c>
      <c r="E93" s="76">
        <f>'önk.kiad.'!Z117</f>
        <v>1227050</v>
      </c>
      <c r="F93" s="76">
        <f>'önk.kiad.'!AA117</f>
        <v>128522</v>
      </c>
    </row>
    <row r="94" spans="1:6" ht="12.75">
      <c r="A94" s="240" t="s">
        <v>450</v>
      </c>
      <c r="B94" s="218" t="s">
        <v>219</v>
      </c>
      <c r="C94" s="218">
        <v>817173</v>
      </c>
      <c r="D94" s="76">
        <f>'szoc.pol.'!D38</f>
        <v>812867</v>
      </c>
      <c r="E94" s="76">
        <f>'szoc.pol.'!E38</f>
        <v>812068</v>
      </c>
      <c r="F94" s="76">
        <f>'szoc.pol.'!F38</f>
        <v>-799</v>
      </c>
    </row>
    <row r="95" spans="1:6" ht="12.75">
      <c r="A95" s="240"/>
      <c r="B95" s="218"/>
      <c r="C95" s="218"/>
      <c r="D95" s="76"/>
      <c r="E95" s="76"/>
      <c r="F95" s="76"/>
    </row>
    <row r="96" spans="1:6" ht="12.75">
      <c r="A96" s="240"/>
      <c r="B96" s="251" t="s">
        <v>220</v>
      </c>
      <c r="C96" s="251">
        <v>3595</v>
      </c>
      <c r="D96" s="76">
        <f>'Kis.Ö.'!E30</f>
        <v>3755</v>
      </c>
      <c r="E96" s="76">
        <f>'Kis.Ö.'!F30</f>
        <v>3755</v>
      </c>
      <c r="F96" s="76">
        <f>'Kis.Ö.'!G30</f>
        <v>0</v>
      </c>
    </row>
    <row r="97" spans="1:6" ht="12.75">
      <c r="A97" s="240"/>
      <c r="B97" s="251" t="s">
        <v>221</v>
      </c>
      <c r="C97" s="251">
        <v>2568</v>
      </c>
      <c r="D97" s="76">
        <f>'Kis.Ö.'!L30</f>
        <v>4620</v>
      </c>
      <c r="E97" s="76">
        <f>'Kis.Ö.'!M30</f>
        <v>4620</v>
      </c>
      <c r="F97" s="76">
        <f>'Kis.Ö.'!N30</f>
        <v>0</v>
      </c>
    </row>
    <row r="98" spans="1:6" ht="12.75">
      <c r="A98" s="240"/>
      <c r="B98" s="251" t="s">
        <v>371</v>
      </c>
      <c r="C98" s="251">
        <v>1767</v>
      </c>
      <c r="D98" s="76">
        <f>'Kis.Ö. (2)'!E30</f>
        <v>2602</v>
      </c>
      <c r="E98" s="76">
        <f>'Kis.Ö. (2)'!F30</f>
        <v>2602</v>
      </c>
      <c r="F98" s="76">
        <f>'Kis.Ö. (2)'!G30</f>
        <v>0</v>
      </c>
    </row>
    <row r="99" spans="1:6" ht="12.75">
      <c r="A99" s="240"/>
      <c r="B99" s="251" t="s">
        <v>372</v>
      </c>
      <c r="C99" s="251">
        <v>1542</v>
      </c>
      <c r="D99" s="76">
        <f>'Kis.Ö. (2)'!L30</f>
        <v>2064</v>
      </c>
      <c r="E99" s="76">
        <f>'Kis.Ö. (2)'!M30</f>
        <v>2064</v>
      </c>
      <c r="F99" s="76">
        <f>'Kis.Ö. (2)'!N30</f>
        <v>0</v>
      </c>
    </row>
    <row r="100" spans="1:6" ht="12.75">
      <c r="A100" s="240"/>
      <c r="B100" s="251"/>
      <c r="C100" s="251"/>
      <c r="D100" s="76"/>
      <c r="E100" s="76"/>
      <c r="F100" s="76"/>
    </row>
    <row r="101" spans="1:6" ht="12.75">
      <c r="A101" s="252">
        <v>2.2</v>
      </c>
      <c r="B101" s="218" t="s">
        <v>451</v>
      </c>
      <c r="C101" s="218">
        <v>30000</v>
      </c>
      <c r="D101" s="230">
        <v>30000</v>
      </c>
      <c r="E101" s="76">
        <f>(D101+F101)</f>
        <v>30000</v>
      </c>
      <c r="F101" s="223">
        <v>0</v>
      </c>
    </row>
    <row r="102" spans="1:6" ht="12.75">
      <c r="A102" s="252">
        <v>2.3</v>
      </c>
      <c r="B102" s="218" t="s">
        <v>452</v>
      </c>
      <c r="C102" s="218">
        <v>0</v>
      </c>
      <c r="D102" s="230">
        <v>0</v>
      </c>
      <c r="E102" s="76">
        <f>(D102+F102)</f>
        <v>0</v>
      </c>
      <c r="F102" s="223">
        <v>0</v>
      </c>
    </row>
    <row r="103" spans="1:6" ht="12.75">
      <c r="A103" s="252">
        <v>2.4</v>
      </c>
      <c r="B103" s="218" t="s">
        <v>222</v>
      </c>
      <c r="C103" s="218">
        <v>1009664</v>
      </c>
      <c r="D103" s="76">
        <f>'célt.'!B172</f>
        <v>708855</v>
      </c>
      <c r="E103" s="76">
        <f>'célt.'!L172</f>
        <v>333473</v>
      </c>
      <c r="F103" s="76">
        <f>'célt.'!M172</f>
        <v>-375382</v>
      </c>
    </row>
    <row r="104" spans="1:6" ht="12.75">
      <c r="A104" s="253">
        <v>2.5</v>
      </c>
      <c r="B104" s="225" t="s">
        <v>453</v>
      </c>
      <c r="C104" s="225">
        <v>50000</v>
      </c>
      <c r="D104" s="231">
        <v>58251</v>
      </c>
      <c r="E104" s="77">
        <f>(D104+F104)</f>
        <v>58251</v>
      </c>
      <c r="F104" s="226">
        <v>0</v>
      </c>
    </row>
    <row r="105" spans="1:6" ht="12.75">
      <c r="A105" s="11"/>
      <c r="B105" s="12"/>
      <c r="C105" s="12"/>
      <c r="D105" s="15"/>
      <c r="E105" s="12"/>
      <c r="F105" s="13"/>
    </row>
    <row r="106" spans="1:6" ht="12.75">
      <c r="A106" s="23">
        <v>2</v>
      </c>
      <c r="B106" s="38" t="s">
        <v>681</v>
      </c>
      <c r="C106" s="34">
        <f>(C87+C101+C102+C103+C104)</f>
        <v>3948810</v>
      </c>
      <c r="D106" s="34">
        <f>(D87+D101+D102+D103+D104)</f>
        <v>3807593</v>
      </c>
      <c r="E106" s="34">
        <f>(E87+E101+E102+E103+E104)</f>
        <v>3602564</v>
      </c>
      <c r="F106" s="34">
        <f>(F87+F101+F102+F103+F104)</f>
        <v>-205029</v>
      </c>
    </row>
    <row r="107" spans="1:6" ht="12.75" hidden="1">
      <c r="A107" s="434">
        <v>3</v>
      </c>
      <c r="B107" s="435" t="s">
        <v>710</v>
      </c>
      <c r="C107" s="435">
        <v>0</v>
      </c>
      <c r="D107" s="436">
        <v>0</v>
      </c>
      <c r="E107" s="76">
        <f>(D107+F107)</f>
        <v>0</v>
      </c>
      <c r="F107" s="435">
        <v>0</v>
      </c>
    </row>
    <row r="108" spans="1:6" ht="12.75">
      <c r="A108" s="46" t="s">
        <v>454</v>
      </c>
      <c r="B108" s="32" t="s">
        <v>837</v>
      </c>
      <c r="C108" s="35">
        <f>(C79+C106+C107)</f>
        <v>14007631</v>
      </c>
      <c r="D108" s="35">
        <f>(D79+D106+D107)</f>
        <v>13958506</v>
      </c>
      <c r="E108" s="35">
        <f>(E79+E106+E107)</f>
        <v>14114987</v>
      </c>
      <c r="F108" s="261">
        <f>(F79+F106+F107)</f>
        <v>156481</v>
      </c>
    </row>
    <row r="109" spans="1:6" ht="12.75">
      <c r="A109" s="47"/>
      <c r="B109" s="48"/>
      <c r="C109" s="48"/>
      <c r="D109" s="14"/>
      <c r="E109" s="33"/>
      <c r="F109" s="33"/>
    </row>
    <row r="110" spans="1:6" ht="13.5">
      <c r="A110" s="466" t="s">
        <v>455</v>
      </c>
      <c r="B110" s="467"/>
      <c r="C110" s="467"/>
      <c r="D110" s="467"/>
      <c r="E110" s="467"/>
      <c r="F110" s="468"/>
    </row>
    <row r="111" spans="1:6" ht="12.75">
      <c r="A111" s="41">
        <v>1</v>
      </c>
      <c r="B111" s="49" t="s">
        <v>223</v>
      </c>
      <c r="C111" s="94">
        <f>SUM(C112:C114)</f>
        <v>269797</v>
      </c>
      <c r="D111" s="94">
        <f>SUM(D112:D114)</f>
        <v>318443</v>
      </c>
      <c r="E111" s="94">
        <f>SUM(E112:E114)</f>
        <v>352154</v>
      </c>
      <c r="F111" s="94">
        <f>SUM(F112:F114)</f>
        <v>33711</v>
      </c>
    </row>
    <row r="112" spans="1:6" ht="12.75">
      <c r="A112" s="240">
        <v>1.1</v>
      </c>
      <c r="B112" s="218" t="s">
        <v>275</v>
      </c>
      <c r="C112" s="218">
        <v>30092</v>
      </c>
      <c r="D112" s="223">
        <v>29331</v>
      </c>
      <c r="E112" s="75">
        <f>(D112+F112)</f>
        <v>29331</v>
      </c>
      <c r="F112" s="223">
        <v>0</v>
      </c>
    </row>
    <row r="113" spans="1:6" ht="12.75">
      <c r="A113" s="240">
        <v>1.2</v>
      </c>
      <c r="B113" s="218" t="s">
        <v>276</v>
      </c>
      <c r="C113" s="218">
        <v>26370</v>
      </c>
      <c r="D113" s="223">
        <v>27278</v>
      </c>
      <c r="E113" s="76">
        <f>(D113+F113)</f>
        <v>34822</v>
      </c>
      <c r="F113" s="223">
        <v>7544</v>
      </c>
    </row>
    <row r="114" spans="1:6" ht="12.75">
      <c r="A114" s="241">
        <v>1.3</v>
      </c>
      <c r="B114" s="225" t="s">
        <v>277</v>
      </c>
      <c r="C114" s="225">
        <v>213335</v>
      </c>
      <c r="D114" s="226">
        <v>261834</v>
      </c>
      <c r="E114" s="77">
        <f>(D114+F114)</f>
        <v>288001</v>
      </c>
      <c r="F114" s="226">
        <v>26167</v>
      </c>
    </row>
    <row r="115" spans="1:6" ht="12.75">
      <c r="A115" s="11"/>
      <c r="B115" s="12"/>
      <c r="C115" s="12"/>
      <c r="D115" s="125"/>
      <c r="E115" s="87"/>
      <c r="F115" s="92"/>
    </row>
    <row r="116" spans="1:6" ht="12.75">
      <c r="A116" s="242">
        <v>2.1</v>
      </c>
      <c r="B116" s="220" t="s">
        <v>224</v>
      </c>
      <c r="C116" s="220">
        <v>93686</v>
      </c>
      <c r="D116" s="222">
        <v>105686</v>
      </c>
      <c r="E116" s="75">
        <f aca="true" t="shared" si="6" ref="E116:E121">(D116+F116)</f>
        <v>118339</v>
      </c>
      <c r="F116" s="265">
        <v>12653</v>
      </c>
    </row>
    <row r="117" spans="1:6" ht="12.75">
      <c r="A117" s="240">
        <v>2.2</v>
      </c>
      <c r="B117" s="218" t="s">
        <v>227</v>
      </c>
      <c r="C117" s="218">
        <v>286347</v>
      </c>
      <c r="D117" s="230">
        <v>286347</v>
      </c>
      <c r="E117" s="76">
        <f t="shared" si="6"/>
        <v>284124</v>
      </c>
      <c r="F117" s="223">
        <v>-2223</v>
      </c>
    </row>
    <row r="118" spans="1:6" ht="12.75">
      <c r="A118" s="240">
        <v>2.3</v>
      </c>
      <c r="B118" s="218" t="s">
        <v>456</v>
      </c>
      <c r="C118" s="218">
        <v>89067</v>
      </c>
      <c r="D118" s="230">
        <v>95667</v>
      </c>
      <c r="E118" s="76">
        <f t="shared" si="6"/>
        <v>108389</v>
      </c>
      <c r="F118" s="266">
        <v>12722</v>
      </c>
    </row>
    <row r="119" spans="1:6" ht="12.75">
      <c r="A119" s="240">
        <v>2.4</v>
      </c>
      <c r="B119" s="218" t="s">
        <v>228</v>
      </c>
      <c r="C119" s="218">
        <v>107234</v>
      </c>
      <c r="D119" s="230">
        <v>106946</v>
      </c>
      <c r="E119" s="76">
        <f t="shared" si="6"/>
        <v>106646</v>
      </c>
      <c r="F119" s="223">
        <v>-300</v>
      </c>
    </row>
    <row r="120" spans="1:6" ht="12.75">
      <c r="A120" s="240">
        <v>2.5</v>
      </c>
      <c r="B120" s="218" t="s">
        <v>457</v>
      </c>
      <c r="C120" s="218">
        <v>511670</v>
      </c>
      <c r="D120" s="230">
        <v>537500</v>
      </c>
      <c r="E120" s="76">
        <f t="shared" si="6"/>
        <v>537500</v>
      </c>
      <c r="F120" s="223">
        <v>0</v>
      </c>
    </row>
    <row r="121" spans="1:6" ht="12.75">
      <c r="A121" s="240">
        <v>2.6</v>
      </c>
      <c r="B121" s="218" t="s">
        <v>229</v>
      </c>
      <c r="C121" s="218">
        <v>2290914</v>
      </c>
      <c r="D121" s="230">
        <v>2344745</v>
      </c>
      <c r="E121" s="76">
        <f t="shared" si="6"/>
        <v>2456263</v>
      </c>
      <c r="F121" s="223">
        <v>111518</v>
      </c>
    </row>
    <row r="122" spans="1:6" ht="12.75">
      <c r="A122" s="240">
        <v>2.7</v>
      </c>
      <c r="B122" s="218" t="s">
        <v>230</v>
      </c>
      <c r="C122" s="274">
        <f>C123+C124+C125</f>
        <v>147372</v>
      </c>
      <c r="D122" s="76">
        <f>'önk.kiad.'!AZ102</f>
        <v>147372</v>
      </c>
      <c r="E122" s="76">
        <f>'önk.kiad.'!BA102</f>
        <v>182013</v>
      </c>
      <c r="F122" s="76">
        <f>'önk.kiad.'!BB102</f>
        <v>34641</v>
      </c>
    </row>
    <row r="123" spans="1:6" ht="12.75">
      <c r="A123" s="240" t="s">
        <v>348</v>
      </c>
      <c r="B123" s="218" t="s">
        <v>278</v>
      </c>
      <c r="C123" s="218">
        <v>111414</v>
      </c>
      <c r="D123" s="76">
        <f>'önk.kiad.'!V10</f>
        <v>111414</v>
      </c>
      <c r="E123" s="76">
        <f>'önk.kiad.'!W10</f>
        <v>119607</v>
      </c>
      <c r="F123" s="76">
        <f>'önk.kiad.'!X10</f>
        <v>8193</v>
      </c>
    </row>
    <row r="124" spans="1:6" ht="12.75">
      <c r="A124" s="240" t="s">
        <v>349</v>
      </c>
      <c r="B124" s="218" t="s">
        <v>279</v>
      </c>
      <c r="C124" s="218">
        <v>34270</v>
      </c>
      <c r="D124" s="76">
        <f>'önk.kiad.'!AE102</f>
        <v>34270</v>
      </c>
      <c r="E124" s="76">
        <f>'önk.kiad.'!AF102</f>
        <v>60718</v>
      </c>
      <c r="F124" s="76">
        <f>'önk.kiad.'!AG102</f>
        <v>26448</v>
      </c>
    </row>
    <row r="125" spans="1:6" ht="12.75">
      <c r="A125" s="240" t="s">
        <v>458</v>
      </c>
      <c r="B125" s="218" t="s">
        <v>280</v>
      </c>
      <c r="C125" s="73">
        <v>1688</v>
      </c>
      <c r="D125" s="76">
        <f>(D122-D123-D124)</f>
        <v>1688</v>
      </c>
      <c r="E125" s="76">
        <f>(E122-E123-E124)</f>
        <v>1688</v>
      </c>
      <c r="F125" s="76">
        <f>(F122-F123-F124)</f>
        <v>0</v>
      </c>
    </row>
    <row r="126" spans="1:6" ht="12.75">
      <c r="A126" s="240">
        <v>2.8</v>
      </c>
      <c r="B126" s="218" t="s">
        <v>231</v>
      </c>
      <c r="C126" s="218">
        <v>3735</v>
      </c>
      <c r="D126" s="76">
        <f>'önk.kiad.'!AZ114</f>
        <v>4535</v>
      </c>
      <c r="E126" s="76">
        <f>'önk.kiad.'!BA114</f>
        <v>5395</v>
      </c>
      <c r="F126" s="76">
        <f>'önk.kiad.'!BB114</f>
        <v>860</v>
      </c>
    </row>
    <row r="127" spans="1:6" ht="12.75">
      <c r="A127" s="240" t="s">
        <v>351</v>
      </c>
      <c r="B127" s="254" t="s">
        <v>232</v>
      </c>
      <c r="C127" s="255">
        <v>0</v>
      </c>
      <c r="D127" s="76">
        <f>'Kis.Ö.'!E31</f>
        <v>0</v>
      </c>
      <c r="E127" s="76">
        <f>'Kis.Ö.'!F31</f>
        <v>0</v>
      </c>
      <c r="F127" s="76">
        <f>'Kis.Ö.'!G31</f>
        <v>0</v>
      </c>
    </row>
    <row r="128" spans="1:6" ht="12.75">
      <c r="A128" s="240" t="s">
        <v>459</v>
      </c>
      <c r="B128" s="254" t="s">
        <v>233</v>
      </c>
      <c r="C128" s="255">
        <v>0</v>
      </c>
      <c r="D128" s="76">
        <f>'Kis.Ö.'!L31</f>
        <v>0</v>
      </c>
      <c r="E128" s="76">
        <f>'Kis.Ö.'!M31</f>
        <v>0</v>
      </c>
      <c r="F128" s="76">
        <f>'Kis.Ö.'!N31</f>
        <v>0</v>
      </c>
    </row>
    <row r="129" spans="1:6" ht="12.75">
      <c r="A129" s="240" t="s">
        <v>712</v>
      </c>
      <c r="B129" s="254" t="s">
        <v>714</v>
      </c>
      <c r="C129" s="255">
        <v>0</v>
      </c>
      <c r="D129" s="76">
        <f>'Kis.Ö.'!L32</f>
        <v>0</v>
      </c>
      <c r="E129" s="76">
        <f>'Kis.Ö.'!M32</f>
        <v>0</v>
      </c>
      <c r="F129" s="76">
        <f>'Kis.Ö.'!N32</f>
        <v>0</v>
      </c>
    </row>
    <row r="130" spans="1:6" ht="12.75">
      <c r="A130" s="240" t="s">
        <v>713</v>
      </c>
      <c r="B130" s="254" t="s">
        <v>715</v>
      </c>
      <c r="C130" s="255">
        <v>0</v>
      </c>
      <c r="D130" s="76">
        <f>'Kis.Ö.'!L33</f>
        <v>0</v>
      </c>
      <c r="E130" s="76">
        <f>'Kis.Ö.'!M33</f>
        <v>0</v>
      </c>
      <c r="F130" s="76">
        <f>'Kis.Ö.'!N33</f>
        <v>0</v>
      </c>
    </row>
    <row r="131" spans="1:6" ht="12.75">
      <c r="A131" s="240">
        <v>2.9</v>
      </c>
      <c r="B131" s="218" t="s">
        <v>460</v>
      </c>
      <c r="C131" s="218">
        <v>20500</v>
      </c>
      <c r="D131" s="230">
        <v>20500</v>
      </c>
      <c r="E131" s="76">
        <f>(D131+F131)</f>
        <v>20500</v>
      </c>
      <c r="F131" s="223">
        <v>0</v>
      </c>
    </row>
    <row r="132" spans="1:6" ht="12.75">
      <c r="A132" s="240" t="s">
        <v>683</v>
      </c>
      <c r="B132" s="218" t="s">
        <v>234</v>
      </c>
      <c r="C132" s="218">
        <v>101272</v>
      </c>
      <c r="D132" s="77">
        <f>'célt.'!B40</f>
        <v>97525</v>
      </c>
      <c r="E132" s="77">
        <f>'célt.'!L40</f>
        <v>87340</v>
      </c>
      <c r="F132" s="77">
        <f>'célt.'!M40</f>
        <v>-10185</v>
      </c>
    </row>
    <row r="133" spans="1:6" ht="12.75">
      <c r="A133" s="50" t="s">
        <v>357</v>
      </c>
      <c r="B133" s="34" t="s">
        <v>461</v>
      </c>
      <c r="C133" s="94">
        <f>(C116+C117+C118+C119+C120+C121+C122+C126+C131+C132)</f>
        <v>3651797</v>
      </c>
      <c r="D133" s="94">
        <f>(D116+D117+D118+D119+D120+D121+D122+D126+D131+D132)</f>
        <v>3746823</v>
      </c>
      <c r="E133" s="94">
        <f>(E116+E117+E118+E119+E120+E121+E122+E126+E131+E132)</f>
        <v>3906509</v>
      </c>
      <c r="F133" s="94">
        <f>(F116+F117+F118+F119+F120+F121+F122+F126+F131+F132)</f>
        <v>159686</v>
      </c>
    </row>
    <row r="134" spans="1:6" ht="12.75" hidden="1">
      <c r="A134" s="434" t="s">
        <v>363</v>
      </c>
      <c r="B134" s="437" t="s">
        <v>709</v>
      </c>
      <c r="C134" s="437">
        <v>0</v>
      </c>
      <c r="D134" s="437">
        <v>0</v>
      </c>
      <c r="E134" s="76">
        <f>(D134+F134)</f>
        <v>0</v>
      </c>
      <c r="F134" s="437">
        <v>0</v>
      </c>
    </row>
    <row r="135" spans="1:6" ht="12.75">
      <c r="A135" s="43" t="s">
        <v>384</v>
      </c>
      <c r="B135" s="144" t="s">
        <v>838</v>
      </c>
      <c r="C135" s="130">
        <f>(C111+C133+C134)</f>
        <v>3921594</v>
      </c>
      <c r="D135" s="130">
        <f>(D111+D133+D134)</f>
        <v>4065266</v>
      </c>
      <c r="E135" s="130">
        <f>(E111+E133+E134)</f>
        <v>4258663</v>
      </c>
      <c r="F135" s="130">
        <f>(F111+F133+F134)</f>
        <v>193397</v>
      </c>
    </row>
    <row r="136" spans="1:6" ht="12.75">
      <c r="A136" s="67"/>
      <c r="B136" s="67"/>
      <c r="C136" s="67"/>
      <c r="D136" s="67"/>
      <c r="E136" s="67"/>
      <c r="F136" s="67"/>
    </row>
    <row r="137" spans="1:6" ht="12.75">
      <c r="A137" s="67"/>
      <c r="B137" s="67"/>
      <c r="C137" s="67"/>
      <c r="D137" s="67"/>
      <c r="E137" s="67"/>
      <c r="F137" s="67"/>
    </row>
    <row r="138" spans="1:6" ht="12.75">
      <c r="A138" s="39" t="s">
        <v>289</v>
      </c>
      <c r="B138" s="32" t="s">
        <v>831</v>
      </c>
      <c r="C138" s="130">
        <f>(C108+C135+C136+C137)</f>
        <v>17929225</v>
      </c>
      <c r="D138" s="130">
        <f>(D108+D135+D136+D137)</f>
        <v>18023772</v>
      </c>
      <c r="E138" s="130">
        <f>(E108+E135+E136+E137)</f>
        <v>18373650</v>
      </c>
      <c r="F138" s="130">
        <f>(F108+F135+F136+F137)</f>
        <v>349878</v>
      </c>
    </row>
    <row r="139" spans="1:6" ht="12.75">
      <c r="A139" s="7"/>
      <c r="B139" s="7"/>
      <c r="C139" s="7"/>
      <c r="D139" s="127"/>
      <c r="E139" s="83"/>
      <c r="F139" s="83"/>
    </row>
    <row r="140" spans="1:6" ht="12.75">
      <c r="A140" s="7"/>
      <c r="B140" s="7"/>
      <c r="C140" s="7"/>
      <c r="D140" s="127"/>
      <c r="E140" s="83"/>
      <c r="F140" s="83"/>
    </row>
    <row r="141" spans="1:6" ht="12.75">
      <c r="A141" s="7"/>
      <c r="B141" s="7"/>
      <c r="C141" s="7"/>
      <c r="D141" s="127"/>
      <c r="E141" s="83"/>
      <c r="F141" s="83"/>
    </row>
    <row r="142" spans="1:6" ht="12.75">
      <c r="A142" s="7"/>
      <c r="B142" s="7"/>
      <c r="C142" s="7"/>
      <c r="D142" s="127"/>
      <c r="E142" s="67"/>
      <c r="F142" s="67"/>
    </row>
    <row r="143" spans="1:6" ht="12.75">
      <c r="A143" s="256"/>
      <c r="B143" s="256" t="s">
        <v>225</v>
      </c>
      <c r="C143" s="256">
        <v>3484</v>
      </c>
      <c r="D143" s="95">
        <v>3487</v>
      </c>
      <c r="E143" s="128">
        <f>(D143+F143)</f>
        <v>3492</v>
      </c>
      <c r="F143" s="95">
        <v>5</v>
      </c>
    </row>
    <row r="144" spans="1:6" ht="12.75">
      <c r="A144" s="7"/>
      <c r="B144" s="7"/>
      <c r="C144" s="7"/>
      <c r="D144" s="127"/>
      <c r="E144" s="67"/>
      <c r="F144" s="67"/>
    </row>
    <row r="145" spans="1:6" ht="12.75">
      <c r="A145" s="7"/>
      <c r="B145" s="7"/>
      <c r="C145" s="7"/>
      <c r="D145" s="127"/>
      <c r="E145" s="67"/>
      <c r="F145" s="67"/>
    </row>
    <row r="146" spans="1:6" ht="12.75">
      <c r="A146" s="7"/>
      <c r="B146" s="7"/>
      <c r="C146" s="7"/>
      <c r="D146" s="127"/>
      <c r="E146" s="67"/>
      <c r="F146" s="67"/>
    </row>
    <row r="147" spans="1:6" ht="12.75">
      <c r="A147" s="7"/>
      <c r="B147" s="7"/>
      <c r="C147" s="7"/>
      <c r="D147" s="127"/>
      <c r="E147" s="67"/>
      <c r="F147" s="67"/>
    </row>
    <row r="148" spans="1:6" ht="12.75">
      <c r="A148" s="7"/>
      <c r="B148" s="7"/>
      <c r="C148" s="7"/>
      <c r="D148" s="16"/>
      <c r="E148" s="7"/>
      <c r="F148" s="7"/>
    </row>
    <row r="149" spans="1:6" ht="12.75">
      <c r="A149" s="7"/>
      <c r="B149" s="7"/>
      <c r="C149" s="7"/>
      <c r="D149" s="16"/>
      <c r="E149" s="7"/>
      <c r="F149" s="7"/>
    </row>
    <row r="150" spans="1:6" ht="12.75">
      <c r="A150" s="7"/>
      <c r="B150" s="7"/>
      <c r="C150" s="7"/>
      <c r="D150" s="16"/>
      <c r="E150" s="7"/>
      <c r="F150" s="7"/>
    </row>
    <row r="151" spans="1:6" ht="12.75">
      <c r="A151" s="26"/>
      <c r="B151" s="26"/>
      <c r="C151" s="26"/>
      <c r="D151" s="16"/>
      <c r="E151" s="26"/>
      <c r="F151" s="26"/>
    </row>
    <row r="152" spans="1:6" ht="12.75">
      <c r="A152" s="26"/>
      <c r="B152" s="26"/>
      <c r="C152" s="26"/>
      <c r="D152" s="16"/>
      <c r="E152" s="26"/>
      <c r="F152" s="26"/>
    </row>
    <row r="153" spans="1:6" ht="12.75">
      <c r="A153" s="26"/>
      <c r="B153" s="26"/>
      <c r="C153" s="26"/>
      <c r="D153" s="16"/>
      <c r="E153" s="26"/>
      <c r="F153" s="26"/>
    </row>
    <row r="154" spans="1:6" ht="12.75">
      <c r="A154" s="26"/>
      <c r="B154" s="26"/>
      <c r="C154" s="26"/>
      <c r="D154" s="51"/>
      <c r="E154" s="26"/>
      <c r="F154" s="26"/>
    </row>
    <row r="155" spans="1:4" ht="12.75">
      <c r="A155" s="2"/>
      <c r="D155" s="17"/>
    </row>
    <row r="156" spans="1:4" ht="12.75">
      <c r="A156" s="2"/>
      <c r="D156" s="17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</sheetData>
  <mergeCells count="4">
    <mergeCell ref="A42:F42"/>
    <mergeCell ref="A78:F78"/>
    <mergeCell ref="A3:F3"/>
    <mergeCell ref="A110:F110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5" r:id="rId1"/>
  <headerFooter alignWithMargins="0">
    <oddHeader>&amp;C&amp;"Times New Roman CE,Normál"&amp;P/3
Bevételek és kiadások
pénzforgalmi mérlege&amp;R&amp;"Times New Roman CE,Normál"47/2004 (IX.22.) sz.önk.rendelethez
1. sz. melléklet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19"/>
  <sheetViews>
    <sheetView view="pageBreakPreview" zoomScale="75" zoomScaleSheetLayoutView="75" workbookViewId="0" topLeftCell="H1">
      <pane ySplit="4" topLeftCell="BM5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76.28125" style="0" customWidth="1"/>
    <col min="4" max="9" width="9.7109375" style="0" customWidth="1"/>
    <col min="10" max="10" width="5.7109375" style="0" customWidth="1"/>
    <col min="11" max="11" width="4.57421875" style="0" customWidth="1"/>
    <col min="12" max="12" width="76.28125" style="0" customWidth="1"/>
    <col min="13" max="18" width="9.7109375" style="0" customWidth="1"/>
    <col min="19" max="19" width="5.7109375" style="0" customWidth="1"/>
    <col min="20" max="20" width="4.57421875" style="0" customWidth="1"/>
    <col min="21" max="21" width="76.2812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76.28125" style="0" customWidth="1"/>
    <col min="31" max="36" width="9.7109375" style="0" customWidth="1"/>
    <col min="37" max="37" width="5.7109375" style="0" customWidth="1"/>
    <col min="38" max="38" width="4.57421875" style="0" customWidth="1"/>
    <col min="39" max="39" width="76.28125" style="0" customWidth="1"/>
    <col min="40" max="45" width="9.7109375" style="0" customWidth="1"/>
    <col min="46" max="46" width="5.7109375" style="0" customWidth="1"/>
    <col min="47" max="47" width="4.57421875" style="0" customWidth="1"/>
    <col min="48" max="48" width="76.28125" style="0" customWidth="1"/>
    <col min="49" max="64" width="9.7109375" style="0" customWidth="1"/>
  </cols>
  <sheetData>
    <row r="1" spans="1:67" ht="18" customHeight="1">
      <c r="A1" s="167" t="s">
        <v>289</v>
      </c>
      <c r="B1" s="167" t="s">
        <v>289</v>
      </c>
      <c r="C1" s="167" t="s">
        <v>289</v>
      </c>
      <c r="D1" s="168" t="s">
        <v>462</v>
      </c>
      <c r="E1" s="169"/>
      <c r="F1" s="170"/>
      <c r="G1" s="168" t="s">
        <v>462</v>
      </c>
      <c r="H1" s="169"/>
      <c r="I1" s="170"/>
      <c r="J1" s="167" t="s">
        <v>289</v>
      </c>
      <c r="K1" s="167" t="s">
        <v>289</v>
      </c>
      <c r="L1" s="167" t="s">
        <v>289</v>
      </c>
      <c r="M1" s="189" t="s">
        <v>462</v>
      </c>
      <c r="N1" s="190"/>
      <c r="O1" s="172"/>
      <c r="P1" s="191" t="s">
        <v>289</v>
      </c>
      <c r="Q1" s="192"/>
      <c r="R1" s="193"/>
      <c r="S1" s="167" t="s">
        <v>289</v>
      </c>
      <c r="T1" s="167" t="s">
        <v>289</v>
      </c>
      <c r="U1" s="167" t="s">
        <v>289</v>
      </c>
      <c r="V1" s="168" t="s">
        <v>289</v>
      </c>
      <c r="W1" s="169"/>
      <c r="X1" s="170"/>
      <c r="Y1" s="168" t="s">
        <v>462</v>
      </c>
      <c r="Z1" s="169"/>
      <c r="AA1" s="170"/>
      <c r="AB1" s="167" t="s">
        <v>289</v>
      </c>
      <c r="AC1" s="167" t="s">
        <v>289</v>
      </c>
      <c r="AD1" s="167" t="s">
        <v>289</v>
      </c>
      <c r="AE1" s="168" t="s">
        <v>289</v>
      </c>
      <c r="AF1" s="169"/>
      <c r="AG1" s="170"/>
      <c r="AH1" s="168" t="s">
        <v>289</v>
      </c>
      <c r="AI1" s="169"/>
      <c r="AJ1" s="170"/>
      <c r="AK1" s="167" t="s">
        <v>289</v>
      </c>
      <c r="AL1" s="167" t="s">
        <v>289</v>
      </c>
      <c r="AM1" s="167" t="s">
        <v>289</v>
      </c>
      <c r="AN1" s="189" t="s">
        <v>462</v>
      </c>
      <c r="AO1" s="190"/>
      <c r="AP1" s="172"/>
      <c r="AQ1" s="189" t="s">
        <v>462</v>
      </c>
      <c r="AR1" s="190"/>
      <c r="AS1" s="172"/>
      <c r="AT1" s="167" t="s">
        <v>289</v>
      </c>
      <c r="AU1" s="167" t="s">
        <v>289</v>
      </c>
      <c r="AV1" s="167" t="s">
        <v>289</v>
      </c>
      <c r="AW1" s="168" t="s">
        <v>391</v>
      </c>
      <c r="AX1" s="169"/>
      <c r="AY1" s="170"/>
      <c r="AZ1" s="168" t="s">
        <v>518</v>
      </c>
      <c r="BA1" s="169"/>
      <c r="BB1" s="170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</row>
    <row r="2" spans="1:67" ht="18" customHeight="1">
      <c r="A2" s="171" t="s">
        <v>463</v>
      </c>
      <c r="B2" s="171" t="s">
        <v>519</v>
      </c>
      <c r="C2" s="171" t="s">
        <v>520</v>
      </c>
      <c r="D2" s="172" t="s">
        <v>464</v>
      </c>
      <c r="E2" s="172"/>
      <c r="F2" s="172"/>
      <c r="G2" s="195" t="s">
        <v>465</v>
      </c>
      <c r="H2" s="172"/>
      <c r="I2" s="172"/>
      <c r="J2" s="171" t="s">
        <v>463</v>
      </c>
      <c r="K2" s="171" t="s">
        <v>519</v>
      </c>
      <c r="L2" s="171" t="s">
        <v>520</v>
      </c>
      <c r="M2" s="170" t="s">
        <v>466</v>
      </c>
      <c r="N2" s="170"/>
      <c r="O2" s="170"/>
      <c r="P2" s="194" t="s">
        <v>499</v>
      </c>
      <c r="Q2" s="170"/>
      <c r="R2" s="170"/>
      <c r="S2" s="171" t="s">
        <v>463</v>
      </c>
      <c r="T2" s="171" t="s">
        <v>519</v>
      </c>
      <c r="U2" s="171" t="s">
        <v>520</v>
      </c>
      <c r="V2" s="172" t="s">
        <v>500</v>
      </c>
      <c r="W2" s="172"/>
      <c r="X2" s="172"/>
      <c r="Y2" s="172" t="s">
        <v>467</v>
      </c>
      <c r="Z2" s="172"/>
      <c r="AA2" s="172"/>
      <c r="AB2" s="171" t="s">
        <v>463</v>
      </c>
      <c r="AC2" s="171" t="s">
        <v>519</v>
      </c>
      <c r="AD2" s="171" t="s">
        <v>520</v>
      </c>
      <c r="AE2" s="172" t="s">
        <v>501</v>
      </c>
      <c r="AF2" s="172"/>
      <c r="AG2" s="172"/>
      <c r="AH2" s="172" t="s">
        <v>468</v>
      </c>
      <c r="AI2" s="172"/>
      <c r="AJ2" s="172"/>
      <c r="AK2" s="171" t="s">
        <v>463</v>
      </c>
      <c r="AL2" s="171" t="s">
        <v>519</v>
      </c>
      <c r="AM2" s="171" t="s">
        <v>520</v>
      </c>
      <c r="AN2" s="170" t="s">
        <v>502</v>
      </c>
      <c r="AO2" s="170"/>
      <c r="AP2" s="170"/>
      <c r="AQ2" s="170" t="s">
        <v>503</v>
      </c>
      <c r="AR2" s="170"/>
      <c r="AS2" s="170"/>
      <c r="AT2" s="171" t="s">
        <v>463</v>
      </c>
      <c r="AU2" s="171" t="s">
        <v>519</v>
      </c>
      <c r="AV2" s="171" t="s">
        <v>520</v>
      </c>
      <c r="AW2" s="172" t="s">
        <v>521</v>
      </c>
      <c r="AX2" s="172"/>
      <c r="AY2" s="172"/>
      <c r="AZ2" s="195" t="s">
        <v>504</v>
      </c>
      <c r="BA2" s="172"/>
      <c r="BB2" s="172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</row>
    <row r="3" spans="1:67" ht="18" customHeight="1">
      <c r="A3" s="171" t="s">
        <v>469</v>
      </c>
      <c r="B3" s="171" t="s">
        <v>522</v>
      </c>
      <c r="C3" s="173"/>
      <c r="D3" s="168" t="s">
        <v>76</v>
      </c>
      <c r="E3" s="169"/>
      <c r="F3" s="170"/>
      <c r="G3" s="168" t="s">
        <v>505</v>
      </c>
      <c r="H3" s="169"/>
      <c r="I3" s="170"/>
      <c r="J3" s="171" t="s">
        <v>469</v>
      </c>
      <c r="K3" s="171" t="s">
        <v>522</v>
      </c>
      <c r="L3" s="173"/>
      <c r="M3" s="189" t="s">
        <v>506</v>
      </c>
      <c r="N3" s="190"/>
      <c r="O3" s="172"/>
      <c r="P3" s="196" t="s">
        <v>507</v>
      </c>
      <c r="Q3" s="197"/>
      <c r="R3" s="198"/>
      <c r="S3" s="171" t="s">
        <v>469</v>
      </c>
      <c r="T3" s="171" t="s">
        <v>522</v>
      </c>
      <c r="U3" s="173"/>
      <c r="V3" s="199" t="s">
        <v>508</v>
      </c>
      <c r="W3" s="199"/>
      <c r="X3" s="199"/>
      <c r="Y3" s="168" t="s">
        <v>43</v>
      </c>
      <c r="Z3" s="169"/>
      <c r="AA3" s="170"/>
      <c r="AB3" s="171" t="s">
        <v>469</v>
      </c>
      <c r="AC3" s="171" t="s">
        <v>522</v>
      </c>
      <c r="AD3" s="173"/>
      <c r="AE3" s="168" t="s">
        <v>510</v>
      </c>
      <c r="AF3" s="169"/>
      <c r="AG3" s="170"/>
      <c r="AH3" s="168" t="s">
        <v>511</v>
      </c>
      <c r="AI3" s="169"/>
      <c r="AJ3" s="170"/>
      <c r="AK3" s="171" t="s">
        <v>469</v>
      </c>
      <c r="AL3" s="171" t="s">
        <v>522</v>
      </c>
      <c r="AM3" s="173"/>
      <c r="AN3" s="189" t="s">
        <v>512</v>
      </c>
      <c r="AO3" s="190"/>
      <c r="AP3" s="172"/>
      <c r="AQ3" s="189" t="s">
        <v>513</v>
      </c>
      <c r="AR3" s="190"/>
      <c r="AS3" s="172"/>
      <c r="AT3" s="171" t="s">
        <v>469</v>
      </c>
      <c r="AU3" s="171" t="s">
        <v>522</v>
      </c>
      <c r="AV3" s="173"/>
      <c r="AW3" s="168" t="s">
        <v>514</v>
      </c>
      <c r="AX3" s="169"/>
      <c r="AY3" s="170"/>
      <c r="AZ3" s="168" t="s">
        <v>515</v>
      </c>
      <c r="BA3" s="169"/>
      <c r="BB3" s="170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</row>
    <row r="4" spans="1:67" ht="18" customHeight="1">
      <c r="A4" s="171" t="s">
        <v>289</v>
      </c>
      <c r="B4" s="171" t="s">
        <v>469</v>
      </c>
      <c r="C4" s="171"/>
      <c r="D4" s="174" t="s">
        <v>284</v>
      </c>
      <c r="E4" s="174" t="s">
        <v>723</v>
      </c>
      <c r="F4" s="174" t="s">
        <v>282</v>
      </c>
      <c r="G4" s="174" t="s">
        <v>284</v>
      </c>
      <c r="H4" s="174" t="s">
        <v>723</v>
      </c>
      <c r="I4" s="174" t="s">
        <v>282</v>
      </c>
      <c r="J4" s="171" t="s">
        <v>289</v>
      </c>
      <c r="K4" s="171" t="s">
        <v>469</v>
      </c>
      <c r="L4" s="171"/>
      <c r="M4" s="174" t="s">
        <v>284</v>
      </c>
      <c r="N4" s="174" t="s">
        <v>723</v>
      </c>
      <c r="O4" s="174" t="s">
        <v>282</v>
      </c>
      <c r="P4" s="174" t="s">
        <v>284</v>
      </c>
      <c r="Q4" s="174" t="s">
        <v>723</v>
      </c>
      <c r="R4" s="174" t="s">
        <v>282</v>
      </c>
      <c r="S4" s="171" t="s">
        <v>289</v>
      </c>
      <c r="T4" s="171" t="s">
        <v>469</v>
      </c>
      <c r="U4" s="171"/>
      <c r="V4" s="174" t="s">
        <v>284</v>
      </c>
      <c r="W4" s="174" t="s">
        <v>723</v>
      </c>
      <c r="X4" s="174" t="s">
        <v>282</v>
      </c>
      <c r="Y4" s="174" t="s">
        <v>284</v>
      </c>
      <c r="Z4" s="174" t="s">
        <v>723</v>
      </c>
      <c r="AA4" s="174" t="s">
        <v>282</v>
      </c>
      <c r="AB4" s="171" t="s">
        <v>289</v>
      </c>
      <c r="AC4" s="171" t="s">
        <v>469</v>
      </c>
      <c r="AD4" s="171"/>
      <c r="AE4" s="174" t="s">
        <v>284</v>
      </c>
      <c r="AF4" s="174" t="s">
        <v>723</v>
      </c>
      <c r="AG4" s="174" t="s">
        <v>282</v>
      </c>
      <c r="AH4" s="174" t="s">
        <v>284</v>
      </c>
      <c r="AI4" s="174" t="s">
        <v>723</v>
      </c>
      <c r="AJ4" s="174" t="s">
        <v>282</v>
      </c>
      <c r="AK4" s="171" t="s">
        <v>289</v>
      </c>
      <c r="AL4" s="171" t="s">
        <v>469</v>
      </c>
      <c r="AM4" s="171"/>
      <c r="AN4" s="174" t="s">
        <v>284</v>
      </c>
      <c r="AO4" s="174" t="s">
        <v>723</v>
      </c>
      <c r="AP4" s="174" t="s">
        <v>282</v>
      </c>
      <c r="AQ4" s="174" t="s">
        <v>284</v>
      </c>
      <c r="AR4" s="174" t="s">
        <v>723</v>
      </c>
      <c r="AS4" s="174" t="s">
        <v>282</v>
      </c>
      <c r="AT4" s="171" t="s">
        <v>289</v>
      </c>
      <c r="AU4" s="171" t="s">
        <v>469</v>
      </c>
      <c r="AV4" s="171"/>
      <c r="AW4" s="174" t="s">
        <v>284</v>
      </c>
      <c r="AX4" s="174" t="s">
        <v>723</v>
      </c>
      <c r="AY4" s="174" t="s">
        <v>282</v>
      </c>
      <c r="AZ4" s="174" t="s">
        <v>284</v>
      </c>
      <c r="BA4" s="174" t="s">
        <v>723</v>
      </c>
      <c r="BB4" s="174" t="s">
        <v>282</v>
      </c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</row>
    <row r="5" spans="1:67" ht="18" customHeight="1">
      <c r="A5" s="175"/>
      <c r="B5" s="176"/>
      <c r="C5" s="177"/>
      <c r="D5" s="178" t="s">
        <v>330</v>
      </c>
      <c r="E5" s="178" t="s">
        <v>330</v>
      </c>
      <c r="F5" s="178" t="s">
        <v>285</v>
      </c>
      <c r="G5" s="178" t="s">
        <v>330</v>
      </c>
      <c r="H5" s="178" t="s">
        <v>330</v>
      </c>
      <c r="I5" s="178" t="s">
        <v>285</v>
      </c>
      <c r="J5" s="175"/>
      <c r="K5" s="176"/>
      <c r="L5" s="177"/>
      <c r="M5" s="178" t="s">
        <v>330</v>
      </c>
      <c r="N5" s="178" t="s">
        <v>330</v>
      </c>
      <c r="O5" s="178" t="s">
        <v>285</v>
      </c>
      <c r="P5" s="178" t="s">
        <v>330</v>
      </c>
      <c r="Q5" s="178" t="s">
        <v>330</v>
      </c>
      <c r="R5" s="178" t="s">
        <v>285</v>
      </c>
      <c r="S5" s="175"/>
      <c r="T5" s="176"/>
      <c r="U5" s="177"/>
      <c r="V5" s="178" t="s">
        <v>330</v>
      </c>
      <c r="W5" s="178" t="s">
        <v>330</v>
      </c>
      <c r="X5" s="178" t="s">
        <v>285</v>
      </c>
      <c r="Y5" s="178" t="s">
        <v>330</v>
      </c>
      <c r="Z5" s="178" t="s">
        <v>330</v>
      </c>
      <c r="AA5" s="178" t="s">
        <v>285</v>
      </c>
      <c r="AB5" s="175"/>
      <c r="AC5" s="176"/>
      <c r="AD5" s="177"/>
      <c r="AE5" s="178" t="s">
        <v>330</v>
      </c>
      <c r="AF5" s="178" t="s">
        <v>330</v>
      </c>
      <c r="AG5" s="178" t="s">
        <v>285</v>
      </c>
      <c r="AH5" s="178" t="s">
        <v>330</v>
      </c>
      <c r="AI5" s="178" t="s">
        <v>330</v>
      </c>
      <c r="AJ5" s="178" t="s">
        <v>285</v>
      </c>
      <c r="AK5" s="175"/>
      <c r="AL5" s="176"/>
      <c r="AM5" s="177"/>
      <c r="AN5" s="178" t="s">
        <v>330</v>
      </c>
      <c r="AO5" s="178" t="s">
        <v>330</v>
      </c>
      <c r="AP5" s="178" t="s">
        <v>285</v>
      </c>
      <c r="AQ5" s="178" t="s">
        <v>330</v>
      </c>
      <c r="AR5" s="178" t="s">
        <v>330</v>
      </c>
      <c r="AS5" s="178" t="s">
        <v>285</v>
      </c>
      <c r="AT5" s="175"/>
      <c r="AU5" s="176"/>
      <c r="AV5" s="177"/>
      <c r="AW5" s="178" t="s">
        <v>330</v>
      </c>
      <c r="AX5" s="178" t="s">
        <v>330</v>
      </c>
      <c r="AY5" s="178" t="s">
        <v>285</v>
      </c>
      <c r="AZ5" s="178" t="s">
        <v>330</v>
      </c>
      <c r="BA5" s="178" t="s">
        <v>330</v>
      </c>
      <c r="BB5" s="178" t="s">
        <v>285</v>
      </c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</row>
    <row r="6" spans="1:67" ht="18" customHeight="1">
      <c r="A6" s="179" t="s">
        <v>523</v>
      </c>
      <c r="B6" s="180" t="s">
        <v>362</v>
      </c>
      <c r="C6" s="271" t="s">
        <v>24</v>
      </c>
      <c r="D6" s="181">
        <v>0</v>
      </c>
      <c r="E6" s="182">
        <f>(D6+F6)</f>
        <v>0</v>
      </c>
      <c r="F6" s="181">
        <v>0</v>
      </c>
      <c r="G6" s="181">
        <v>0</v>
      </c>
      <c r="H6" s="182">
        <f aca="true" t="shared" si="0" ref="H6:H13">(G6+I6)</f>
        <v>0</v>
      </c>
      <c r="I6" s="181">
        <v>0</v>
      </c>
      <c r="J6" s="179" t="s">
        <v>523</v>
      </c>
      <c r="K6" s="180" t="s">
        <v>362</v>
      </c>
      <c r="L6" s="271" t="s">
        <v>24</v>
      </c>
      <c r="M6" s="181">
        <v>0</v>
      </c>
      <c r="N6" s="182">
        <f>(M6+O6)</f>
        <v>0</v>
      </c>
      <c r="O6" s="181">
        <v>0</v>
      </c>
      <c r="P6" s="181">
        <v>0</v>
      </c>
      <c r="Q6" s="182">
        <f>(P6+R6)</f>
        <v>0</v>
      </c>
      <c r="R6" s="181">
        <v>0</v>
      </c>
      <c r="S6" s="179" t="s">
        <v>523</v>
      </c>
      <c r="T6" s="180" t="s">
        <v>362</v>
      </c>
      <c r="U6" s="271" t="s">
        <v>24</v>
      </c>
      <c r="V6" s="182">
        <f aca="true" t="shared" si="1" ref="V6:X7">(M6-P6)</f>
        <v>0</v>
      </c>
      <c r="W6" s="182">
        <f t="shared" si="1"/>
        <v>0</v>
      </c>
      <c r="X6" s="182">
        <f t="shared" si="1"/>
        <v>0</v>
      </c>
      <c r="Y6" s="181">
        <v>48970</v>
      </c>
      <c r="Z6" s="182">
        <f>(Y6+AA6)</f>
        <v>48970</v>
      </c>
      <c r="AA6" s="181">
        <v>0</v>
      </c>
      <c r="AB6" s="179" t="s">
        <v>523</v>
      </c>
      <c r="AC6" s="180" t="s">
        <v>362</v>
      </c>
      <c r="AD6" s="271" t="s">
        <v>24</v>
      </c>
      <c r="AE6" s="181">
        <v>0</v>
      </c>
      <c r="AF6" s="182">
        <f>(AE6+AG6)</f>
        <v>0</v>
      </c>
      <c r="AG6" s="181">
        <v>0</v>
      </c>
      <c r="AH6" s="182">
        <f aca="true" t="shared" si="2" ref="AH6:AJ7">(Y6-AE6)</f>
        <v>48970</v>
      </c>
      <c r="AI6" s="182">
        <f t="shared" si="2"/>
        <v>48970</v>
      </c>
      <c r="AJ6" s="182">
        <f t="shared" si="2"/>
        <v>0</v>
      </c>
      <c r="AK6" s="179" t="s">
        <v>523</v>
      </c>
      <c r="AL6" s="180" t="s">
        <v>362</v>
      </c>
      <c r="AM6" s="271" t="s">
        <v>24</v>
      </c>
      <c r="AN6" s="181">
        <v>0</v>
      </c>
      <c r="AO6" s="182">
        <f>(AN6+AP6)</f>
        <v>0</v>
      </c>
      <c r="AP6" s="181">
        <v>0</v>
      </c>
      <c r="AQ6" s="181">
        <v>0</v>
      </c>
      <c r="AR6" s="182">
        <f>(AQ6+AS6)</f>
        <v>0</v>
      </c>
      <c r="AS6" s="181">
        <v>0</v>
      </c>
      <c r="AT6" s="179" t="s">
        <v>523</v>
      </c>
      <c r="AU6" s="180" t="s">
        <v>362</v>
      </c>
      <c r="AV6" s="271" t="s">
        <v>24</v>
      </c>
      <c r="AW6" s="182">
        <f aca="true" t="shared" si="3" ref="AW6:AX8">(D6+G6+M6+Y6+AN6+AQ6)</f>
        <v>48970</v>
      </c>
      <c r="AX6" s="182">
        <f t="shared" si="3"/>
        <v>48970</v>
      </c>
      <c r="AY6" s="182">
        <f aca="true" t="shared" si="4" ref="AW6:AY20">(F6+I6+O6+AA6+AP6+AS6)</f>
        <v>0</v>
      </c>
      <c r="AZ6" s="182">
        <f aca="true" t="shared" si="5" ref="AZ6:BB7">(AE6+AN6+AQ6)</f>
        <v>0</v>
      </c>
      <c r="BA6" s="182">
        <f t="shared" si="5"/>
        <v>0</v>
      </c>
      <c r="BB6" s="182">
        <f t="shared" si="5"/>
        <v>0</v>
      </c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</row>
    <row r="7" spans="1:67" ht="18" customHeight="1">
      <c r="A7" s="183"/>
      <c r="B7" s="184" t="s">
        <v>357</v>
      </c>
      <c r="C7" s="272" t="s">
        <v>817</v>
      </c>
      <c r="D7" s="183">
        <v>0</v>
      </c>
      <c r="E7" s="186">
        <f>(D7+F7)</f>
        <v>0</v>
      </c>
      <c r="F7" s="183">
        <v>0</v>
      </c>
      <c r="G7" s="183">
        <v>0</v>
      </c>
      <c r="H7" s="186">
        <f t="shared" si="0"/>
        <v>0</v>
      </c>
      <c r="I7" s="183">
        <v>0</v>
      </c>
      <c r="J7" s="183"/>
      <c r="K7" s="184" t="s">
        <v>357</v>
      </c>
      <c r="L7" s="272" t="s">
        <v>817</v>
      </c>
      <c r="M7" s="183">
        <v>0</v>
      </c>
      <c r="N7" s="186">
        <f>(M7+O7)</f>
        <v>0</v>
      </c>
      <c r="O7" s="183">
        <v>0</v>
      </c>
      <c r="P7" s="183">
        <v>0</v>
      </c>
      <c r="Q7" s="186">
        <f>(P7+R7)</f>
        <v>0</v>
      </c>
      <c r="R7" s="183">
        <v>0</v>
      </c>
      <c r="S7" s="183"/>
      <c r="T7" s="184" t="s">
        <v>357</v>
      </c>
      <c r="U7" s="272" t="s">
        <v>817</v>
      </c>
      <c r="V7" s="186">
        <f t="shared" si="1"/>
        <v>0</v>
      </c>
      <c r="W7" s="186">
        <f t="shared" si="1"/>
        <v>0</v>
      </c>
      <c r="X7" s="186">
        <f t="shared" si="1"/>
        <v>0</v>
      </c>
      <c r="Y7" s="183">
        <v>67077</v>
      </c>
      <c r="Z7" s="186">
        <f>(Y7+AA7)</f>
        <v>74000</v>
      </c>
      <c r="AA7" s="183">
        <v>6923</v>
      </c>
      <c r="AB7" s="183"/>
      <c r="AC7" s="184" t="s">
        <v>357</v>
      </c>
      <c r="AD7" s="272" t="s">
        <v>817</v>
      </c>
      <c r="AE7" s="183">
        <v>0</v>
      </c>
      <c r="AF7" s="186">
        <f>(AE7+AG7)</f>
        <v>0</v>
      </c>
      <c r="AG7" s="183">
        <v>0</v>
      </c>
      <c r="AH7" s="186">
        <f t="shared" si="2"/>
        <v>67077</v>
      </c>
      <c r="AI7" s="186">
        <f t="shared" si="2"/>
        <v>74000</v>
      </c>
      <c r="AJ7" s="186">
        <f t="shared" si="2"/>
        <v>6923</v>
      </c>
      <c r="AK7" s="183"/>
      <c r="AL7" s="184" t="s">
        <v>357</v>
      </c>
      <c r="AM7" s="272" t="s">
        <v>817</v>
      </c>
      <c r="AN7" s="183">
        <v>0</v>
      </c>
      <c r="AO7" s="186">
        <f>(AN7+AP7)</f>
        <v>0</v>
      </c>
      <c r="AP7" s="183">
        <v>0</v>
      </c>
      <c r="AQ7" s="183">
        <v>0</v>
      </c>
      <c r="AR7" s="186">
        <f>(AQ7+AS7)</f>
        <v>0</v>
      </c>
      <c r="AS7" s="183">
        <v>0</v>
      </c>
      <c r="AT7" s="183"/>
      <c r="AU7" s="184" t="s">
        <v>357</v>
      </c>
      <c r="AV7" s="272" t="s">
        <v>817</v>
      </c>
      <c r="AW7" s="186">
        <f t="shared" si="3"/>
        <v>67077</v>
      </c>
      <c r="AX7" s="186">
        <f t="shared" si="3"/>
        <v>74000</v>
      </c>
      <c r="AY7" s="186">
        <f t="shared" si="4"/>
        <v>6923</v>
      </c>
      <c r="AZ7" s="186">
        <f t="shared" si="5"/>
        <v>0</v>
      </c>
      <c r="BA7" s="186">
        <f t="shared" si="5"/>
        <v>0</v>
      </c>
      <c r="BB7" s="186">
        <f t="shared" si="5"/>
        <v>0</v>
      </c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</row>
    <row r="8" spans="1:67" ht="18" customHeight="1">
      <c r="A8" s="183"/>
      <c r="B8" s="184" t="s">
        <v>363</v>
      </c>
      <c r="C8" s="272" t="s">
        <v>818</v>
      </c>
      <c r="D8" s="183">
        <v>0</v>
      </c>
      <c r="E8" s="186">
        <f>(D8+F8)</f>
        <v>0</v>
      </c>
      <c r="F8" s="183">
        <v>0</v>
      </c>
      <c r="G8" s="183">
        <v>0</v>
      </c>
      <c r="H8" s="186">
        <f>(G8+I8)</f>
        <v>0</v>
      </c>
      <c r="I8" s="183">
        <v>0</v>
      </c>
      <c r="J8" s="183"/>
      <c r="K8" s="184" t="s">
        <v>363</v>
      </c>
      <c r="L8" s="272" t="s">
        <v>818</v>
      </c>
      <c r="M8" s="183">
        <v>0</v>
      </c>
      <c r="N8" s="186">
        <f>(M8+O8)</f>
        <v>1200</v>
      </c>
      <c r="O8" s="183">
        <v>1200</v>
      </c>
      <c r="P8" s="183">
        <v>0</v>
      </c>
      <c r="Q8" s="186">
        <f>(P8+R8)</f>
        <v>0</v>
      </c>
      <c r="R8" s="183">
        <v>0</v>
      </c>
      <c r="S8" s="183"/>
      <c r="T8" s="184" t="s">
        <v>363</v>
      </c>
      <c r="U8" s="272" t="s">
        <v>818</v>
      </c>
      <c r="V8" s="186">
        <f>(M8-P8)</f>
        <v>0</v>
      </c>
      <c r="W8" s="186">
        <f>(N8-Q8)</f>
        <v>1200</v>
      </c>
      <c r="X8" s="186">
        <f>(O8-R8)</f>
        <v>1200</v>
      </c>
      <c r="Y8" s="183">
        <v>0</v>
      </c>
      <c r="Z8" s="186">
        <f>(Y8+AA8)</f>
        <v>0</v>
      </c>
      <c r="AA8" s="183">
        <v>0</v>
      </c>
      <c r="AB8" s="183"/>
      <c r="AC8" s="184" t="s">
        <v>363</v>
      </c>
      <c r="AD8" s="272" t="s">
        <v>818</v>
      </c>
      <c r="AE8" s="183">
        <v>0</v>
      </c>
      <c r="AF8" s="186">
        <f>(AE8+AG8)</f>
        <v>0</v>
      </c>
      <c r="AG8" s="183">
        <v>0</v>
      </c>
      <c r="AH8" s="186">
        <f>(Y8-AE8)</f>
        <v>0</v>
      </c>
      <c r="AI8" s="186">
        <f>(Z8-AF8)</f>
        <v>0</v>
      </c>
      <c r="AJ8" s="186">
        <f>(AA8-AG8)</f>
        <v>0</v>
      </c>
      <c r="AK8" s="183"/>
      <c r="AL8" s="184" t="s">
        <v>363</v>
      </c>
      <c r="AM8" s="272" t="s">
        <v>818</v>
      </c>
      <c r="AN8" s="183">
        <v>0</v>
      </c>
      <c r="AO8" s="186">
        <f>(AN8+AP8)</f>
        <v>0</v>
      </c>
      <c r="AP8" s="183">
        <v>0</v>
      </c>
      <c r="AQ8" s="183">
        <v>0</v>
      </c>
      <c r="AR8" s="186">
        <f>(AQ8+AS8)</f>
        <v>0</v>
      </c>
      <c r="AS8" s="183">
        <v>0</v>
      </c>
      <c r="AT8" s="183"/>
      <c r="AU8" s="184" t="s">
        <v>363</v>
      </c>
      <c r="AV8" s="272" t="s">
        <v>818</v>
      </c>
      <c r="AW8" s="186">
        <f t="shared" si="3"/>
        <v>0</v>
      </c>
      <c r="AX8" s="186">
        <f t="shared" si="3"/>
        <v>1200</v>
      </c>
      <c r="AY8" s="186">
        <f>(F8+I8+O8+AA8+AP8+AS8)</f>
        <v>1200</v>
      </c>
      <c r="AZ8" s="186">
        <f aca="true" t="shared" si="6" ref="AZ8:BB9">(AE8+AN8+AQ8)</f>
        <v>0</v>
      </c>
      <c r="BA8" s="186">
        <f t="shared" si="6"/>
        <v>0</v>
      </c>
      <c r="BB8" s="186">
        <f t="shared" si="6"/>
        <v>0</v>
      </c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</row>
    <row r="9" spans="1:67" ht="18" customHeight="1">
      <c r="A9" s="183"/>
      <c r="B9" s="184" t="s">
        <v>365</v>
      </c>
      <c r="C9" s="272" t="s">
        <v>236</v>
      </c>
      <c r="D9" s="183">
        <v>0</v>
      </c>
      <c r="E9" s="186">
        <f>(D9+F9)</f>
        <v>0</v>
      </c>
      <c r="F9" s="183">
        <v>0</v>
      </c>
      <c r="G9" s="183">
        <v>0</v>
      </c>
      <c r="H9" s="186">
        <f t="shared" si="0"/>
        <v>0</v>
      </c>
      <c r="I9" s="183">
        <v>0</v>
      </c>
      <c r="J9" s="183"/>
      <c r="K9" s="184" t="s">
        <v>365</v>
      </c>
      <c r="L9" s="272" t="s">
        <v>236</v>
      </c>
      <c r="M9" s="186">
        <f>egyéb!G90</f>
        <v>0</v>
      </c>
      <c r="N9" s="186">
        <f>egyéb!H90</f>
        <v>0</v>
      </c>
      <c r="O9" s="186">
        <f>egyéb!I90</f>
        <v>0</v>
      </c>
      <c r="P9" s="183">
        <v>0</v>
      </c>
      <c r="Q9" s="186">
        <f>(P9+R9)</f>
        <v>0</v>
      </c>
      <c r="R9" s="183">
        <v>0</v>
      </c>
      <c r="S9" s="183"/>
      <c r="T9" s="184" t="s">
        <v>365</v>
      </c>
      <c r="U9" s="272" t="s">
        <v>236</v>
      </c>
      <c r="V9" s="186">
        <f aca="true" t="shared" si="7" ref="V9:X19">(M9-P9)</f>
        <v>0</v>
      </c>
      <c r="W9" s="186">
        <f t="shared" si="7"/>
        <v>0</v>
      </c>
      <c r="X9" s="186">
        <f t="shared" si="7"/>
        <v>0</v>
      </c>
      <c r="Y9" s="186">
        <f>AE9+AH9</f>
        <v>179044</v>
      </c>
      <c r="Z9" s="186">
        <f>AF9+AI9</f>
        <v>280953</v>
      </c>
      <c r="AA9" s="186">
        <f>AG9+AJ9</f>
        <v>101909</v>
      </c>
      <c r="AB9" s="183"/>
      <c r="AC9" s="184" t="s">
        <v>365</v>
      </c>
      <c r="AD9" s="272" t="s">
        <v>236</v>
      </c>
      <c r="AE9" s="186">
        <f>egyéb!J91</f>
        <v>34270</v>
      </c>
      <c r="AF9" s="186">
        <f>egyéb!K91</f>
        <v>60303</v>
      </c>
      <c r="AG9" s="186">
        <f>egyéb!L91</f>
        <v>26033</v>
      </c>
      <c r="AH9" s="186">
        <f>egyéb!M90</f>
        <v>144774</v>
      </c>
      <c r="AI9" s="186">
        <f>egyéb!N90</f>
        <v>220650</v>
      </c>
      <c r="AJ9" s="186">
        <f>egyéb!O90</f>
        <v>75876</v>
      </c>
      <c r="AK9" s="183"/>
      <c r="AL9" s="184" t="s">
        <v>365</v>
      </c>
      <c r="AM9" s="272" t="s">
        <v>236</v>
      </c>
      <c r="AN9" s="183">
        <v>0</v>
      </c>
      <c r="AO9" s="186">
        <f>(AN9+AP9)</f>
        <v>0</v>
      </c>
      <c r="AP9" s="183">
        <v>0</v>
      </c>
      <c r="AQ9" s="183">
        <v>0</v>
      </c>
      <c r="AR9" s="186">
        <f>(AQ9+AS9)</f>
        <v>0</v>
      </c>
      <c r="AS9" s="183">
        <v>0</v>
      </c>
      <c r="AT9" s="183"/>
      <c r="AU9" s="184" t="s">
        <v>365</v>
      </c>
      <c r="AV9" s="272" t="s">
        <v>236</v>
      </c>
      <c r="AW9" s="186">
        <f>(D9+G9+M9+Y9+AN9+AQ9)</f>
        <v>179044</v>
      </c>
      <c r="AX9" s="186">
        <f t="shared" si="4"/>
        <v>280953</v>
      </c>
      <c r="AY9" s="186">
        <f t="shared" si="4"/>
        <v>101909</v>
      </c>
      <c r="AZ9" s="186">
        <f t="shared" si="6"/>
        <v>34270</v>
      </c>
      <c r="BA9" s="186">
        <f t="shared" si="6"/>
        <v>60303</v>
      </c>
      <c r="BB9" s="186">
        <f t="shared" si="6"/>
        <v>26033</v>
      </c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</row>
    <row r="10" spans="1:67" ht="18" customHeight="1">
      <c r="A10" s="183"/>
      <c r="B10" s="184" t="s">
        <v>367</v>
      </c>
      <c r="C10" s="272" t="s">
        <v>237</v>
      </c>
      <c r="D10" s="183">
        <v>0</v>
      </c>
      <c r="E10" s="186">
        <f aca="true" t="shared" si="8" ref="E10:E21">(D10+F10)</f>
        <v>0</v>
      </c>
      <c r="F10" s="183">
        <v>0</v>
      </c>
      <c r="G10" s="183">
        <v>0</v>
      </c>
      <c r="H10" s="186">
        <f t="shared" si="0"/>
        <v>0</v>
      </c>
      <c r="I10" s="183">
        <v>0</v>
      </c>
      <c r="J10" s="183"/>
      <c r="K10" s="184" t="s">
        <v>367</v>
      </c>
      <c r="L10" s="272" t="s">
        <v>237</v>
      </c>
      <c r="M10" s="183">
        <v>111414</v>
      </c>
      <c r="N10" s="186">
        <f>(M10+O10)</f>
        <v>119607</v>
      </c>
      <c r="O10" s="183">
        <f>3822+4371</f>
        <v>8193</v>
      </c>
      <c r="P10" s="183">
        <v>0</v>
      </c>
      <c r="Q10" s="186">
        <f aca="true" t="shared" si="9" ref="Q10:Q21">(P10+R10)</f>
        <v>0</v>
      </c>
      <c r="R10" s="183">
        <v>0</v>
      </c>
      <c r="S10" s="183"/>
      <c r="T10" s="184" t="s">
        <v>367</v>
      </c>
      <c r="U10" s="272" t="s">
        <v>237</v>
      </c>
      <c r="V10" s="186">
        <f t="shared" si="7"/>
        <v>111414</v>
      </c>
      <c r="W10" s="186">
        <f t="shared" si="7"/>
        <v>119607</v>
      </c>
      <c r="X10" s="186">
        <f t="shared" si="7"/>
        <v>8193</v>
      </c>
      <c r="Y10" s="183">
        <v>0</v>
      </c>
      <c r="Z10" s="186">
        <f>(Y10+AA10)</f>
        <v>0</v>
      </c>
      <c r="AA10" s="183">
        <v>0</v>
      </c>
      <c r="AB10" s="183"/>
      <c r="AC10" s="184" t="s">
        <v>367</v>
      </c>
      <c r="AD10" s="272" t="s">
        <v>237</v>
      </c>
      <c r="AE10" s="183">
        <v>0</v>
      </c>
      <c r="AF10" s="186">
        <f aca="true" t="shared" si="10" ref="AF10:AF23">(AE10+AG10)</f>
        <v>0</v>
      </c>
      <c r="AG10" s="183">
        <v>0</v>
      </c>
      <c r="AH10" s="186">
        <f>(Y10-AE10)</f>
        <v>0</v>
      </c>
      <c r="AI10" s="186">
        <f>(Z10-AF10)</f>
        <v>0</v>
      </c>
      <c r="AJ10" s="186">
        <f>(AA10-AG10)</f>
        <v>0</v>
      </c>
      <c r="AK10" s="183"/>
      <c r="AL10" s="184" t="s">
        <v>367</v>
      </c>
      <c r="AM10" s="272" t="s">
        <v>237</v>
      </c>
      <c r="AN10" s="183">
        <v>0</v>
      </c>
      <c r="AO10" s="186">
        <f aca="true" t="shared" si="11" ref="AO10:AO24">(AN10+AP10)</f>
        <v>0</v>
      </c>
      <c r="AP10" s="183">
        <v>0</v>
      </c>
      <c r="AQ10" s="183">
        <v>0</v>
      </c>
      <c r="AR10" s="186">
        <f aca="true" t="shared" si="12" ref="AR10:AR21">(AQ10+AS10)</f>
        <v>0</v>
      </c>
      <c r="AS10" s="183">
        <v>0</v>
      </c>
      <c r="AT10" s="183"/>
      <c r="AU10" s="184" t="s">
        <v>367</v>
      </c>
      <c r="AV10" s="272" t="s">
        <v>237</v>
      </c>
      <c r="AW10" s="186">
        <f t="shared" si="4"/>
        <v>111414</v>
      </c>
      <c r="AX10" s="186">
        <f t="shared" si="4"/>
        <v>119607</v>
      </c>
      <c r="AY10" s="186">
        <f t="shared" si="4"/>
        <v>8193</v>
      </c>
      <c r="AZ10" s="186">
        <f>M10</f>
        <v>111414</v>
      </c>
      <c r="BA10" s="186">
        <f>N10</f>
        <v>119607</v>
      </c>
      <c r="BB10" s="186">
        <f>O10</f>
        <v>8193</v>
      </c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</row>
    <row r="11" spans="1:67" ht="18" customHeight="1">
      <c r="A11" s="183"/>
      <c r="B11" s="184"/>
      <c r="C11" s="272" t="s">
        <v>238</v>
      </c>
      <c r="D11" s="183">
        <v>0</v>
      </c>
      <c r="E11" s="186">
        <f t="shared" si="8"/>
        <v>0</v>
      </c>
      <c r="F11" s="183">
        <v>0</v>
      </c>
      <c r="G11" s="183">
        <v>0</v>
      </c>
      <c r="H11" s="186">
        <f t="shared" si="0"/>
        <v>0</v>
      </c>
      <c r="I11" s="183">
        <v>0</v>
      </c>
      <c r="J11" s="183"/>
      <c r="K11" s="184"/>
      <c r="L11" s="272" t="s">
        <v>238</v>
      </c>
      <c r="M11" s="183">
        <v>89467</v>
      </c>
      <c r="N11" s="186">
        <f aca="true" t="shared" si="13" ref="N11:N23">(M11+O11)</f>
        <v>88929</v>
      </c>
      <c r="O11" s="183">
        <f>-1692+812+342</f>
        <v>-538</v>
      </c>
      <c r="P11" s="183">
        <v>0</v>
      </c>
      <c r="Q11" s="186">
        <f t="shared" si="9"/>
        <v>0</v>
      </c>
      <c r="R11" s="183">
        <v>0</v>
      </c>
      <c r="S11" s="183"/>
      <c r="T11" s="184"/>
      <c r="U11" s="272" t="s">
        <v>238</v>
      </c>
      <c r="V11" s="186">
        <f t="shared" si="7"/>
        <v>89467</v>
      </c>
      <c r="W11" s="186">
        <f t="shared" si="7"/>
        <v>88929</v>
      </c>
      <c r="X11" s="186">
        <f t="shared" si="7"/>
        <v>-538</v>
      </c>
      <c r="Y11" s="183">
        <v>0</v>
      </c>
      <c r="Z11" s="186">
        <f aca="true" t="shared" si="14" ref="Z11:Z23">(Y11+AA11)</f>
        <v>0</v>
      </c>
      <c r="AA11" s="183">
        <v>0</v>
      </c>
      <c r="AB11" s="183"/>
      <c r="AC11" s="184"/>
      <c r="AD11" s="272" t="s">
        <v>238</v>
      </c>
      <c r="AE11" s="183">
        <v>0</v>
      </c>
      <c r="AF11" s="186">
        <f t="shared" si="10"/>
        <v>0</v>
      </c>
      <c r="AG11" s="183">
        <v>0</v>
      </c>
      <c r="AH11" s="186">
        <f aca="true" t="shared" si="15" ref="AH11:AJ23">(Y11-AE11)</f>
        <v>0</v>
      </c>
      <c r="AI11" s="186">
        <f t="shared" si="15"/>
        <v>0</v>
      </c>
      <c r="AJ11" s="186">
        <f t="shared" si="15"/>
        <v>0</v>
      </c>
      <c r="AK11" s="183"/>
      <c r="AL11" s="184"/>
      <c r="AM11" s="272" t="s">
        <v>238</v>
      </c>
      <c r="AN11" s="183">
        <v>0</v>
      </c>
      <c r="AO11" s="186">
        <f t="shared" si="11"/>
        <v>0</v>
      </c>
      <c r="AP11" s="183">
        <v>0</v>
      </c>
      <c r="AQ11" s="183">
        <v>0</v>
      </c>
      <c r="AR11" s="186">
        <f t="shared" si="12"/>
        <v>0</v>
      </c>
      <c r="AS11" s="183">
        <v>0</v>
      </c>
      <c r="AT11" s="183"/>
      <c r="AU11" s="184"/>
      <c r="AV11" s="272" t="s">
        <v>238</v>
      </c>
      <c r="AW11" s="186">
        <f>(D11+G11+M11+Y11+AN11+AQ11)</f>
        <v>89467</v>
      </c>
      <c r="AX11" s="186">
        <f>(E11+H11+N11+Z11+AO11+AR11)</f>
        <v>88929</v>
      </c>
      <c r="AY11" s="186">
        <f>(F11+I11+O11+AA11+AP11+AS11)</f>
        <v>-538</v>
      </c>
      <c r="AZ11" s="186">
        <f aca="true" t="shared" si="16" ref="AZ11:BB28">(AE11+AN11+AQ11)</f>
        <v>0</v>
      </c>
      <c r="BA11" s="186">
        <f t="shared" si="16"/>
        <v>0</v>
      </c>
      <c r="BB11" s="186">
        <f t="shared" si="16"/>
        <v>0</v>
      </c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</row>
    <row r="12" spans="1:67" ht="18" customHeight="1">
      <c r="A12" s="183"/>
      <c r="B12" s="184" t="s">
        <v>369</v>
      </c>
      <c r="C12" s="272" t="s">
        <v>524</v>
      </c>
      <c r="D12" s="183">
        <v>0</v>
      </c>
      <c r="E12" s="186">
        <f t="shared" si="8"/>
        <v>0</v>
      </c>
      <c r="F12" s="183">
        <v>0</v>
      </c>
      <c r="G12" s="183">
        <v>0</v>
      </c>
      <c r="H12" s="186">
        <f t="shared" si="0"/>
        <v>0</v>
      </c>
      <c r="I12" s="183">
        <v>0</v>
      </c>
      <c r="J12" s="183"/>
      <c r="K12" s="184" t="s">
        <v>369</v>
      </c>
      <c r="L12" s="272" t="s">
        <v>524</v>
      </c>
      <c r="M12" s="183">
        <v>1800</v>
      </c>
      <c r="N12" s="186">
        <f t="shared" si="13"/>
        <v>1800</v>
      </c>
      <c r="O12" s="183">
        <v>0</v>
      </c>
      <c r="P12" s="183">
        <v>0</v>
      </c>
      <c r="Q12" s="186">
        <f t="shared" si="9"/>
        <v>0</v>
      </c>
      <c r="R12" s="183">
        <v>0</v>
      </c>
      <c r="S12" s="183"/>
      <c r="T12" s="184" t="s">
        <v>369</v>
      </c>
      <c r="U12" s="272" t="s">
        <v>524</v>
      </c>
      <c r="V12" s="186">
        <f t="shared" si="7"/>
        <v>1800</v>
      </c>
      <c r="W12" s="186">
        <f t="shared" si="7"/>
        <v>1800</v>
      </c>
      <c r="X12" s="186">
        <f t="shared" si="7"/>
        <v>0</v>
      </c>
      <c r="Y12" s="183">
        <v>0</v>
      </c>
      <c r="Z12" s="186">
        <f t="shared" si="14"/>
        <v>0</v>
      </c>
      <c r="AA12" s="183">
        <v>0</v>
      </c>
      <c r="AB12" s="183"/>
      <c r="AC12" s="184" t="s">
        <v>369</v>
      </c>
      <c r="AD12" s="272" t="s">
        <v>524</v>
      </c>
      <c r="AE12" s="183">
        <v>0</v>
      </c>
      <c r="AF12" s="186">
        <f t="shared" si="10"/>
        <v>0</v>
      </c>
      <c r="AG12" s="183">
        <v>0</v>
      </c>
      <c r="AH12" s="186">
        <f t="shared" si="15"/>
        <v>0</v>
      </c>
      <c r="AI12" s="186">
        <f t="shared" si="15"/>
        <v>0</v>
      </c>
      <c r="AJ12" s="186">
        <f t="shared" si="15"/>
        <v>0</v>
      </c>
      <c r="AK12" s="183"/>
      <c r="AL12" s="184" t="s">
        <v>369</v>
      </c>
      <c r="AM12" s="272" t="s">
        <v>524</v>
      </c>
      <c r="AN12" s="183">
        <v>0</v>
      </c>
      <c r="AO12" s="186">
        <f t="shared" si="11"/>
        <v>0</v>
      </c>
      <c r="AP12" s="183">
        <v>0</v>
      </c>
      <c r="AQ12" s="183">
        <v>0</v>
      </c>
      <c r="AR12" s="186">
        <f t="shared" si="12"/>
        <v>0</v>
      </c>
      <c r="AS12" s="183">
        <v>0</v>
      </c>
      <c r="AT12" s="183"/>
      <c r="AU12" s="184" t="s">
        <v>369</v>
      </c>
      <c r="AV12" s="272" t="s">
        <v>524</v>
      </c>
      <c r="AW12" s="186">
        <f t="shared" si="4"/>
        <v>1800</v>
      </c>
      <c r="AX12" s="186">
        <f t="shared" si="4"/>
        <v>1800</v>
      </c>
      <c r="AY12" s="186">
        <f t="shared" si="4"/>
        <v>0</v>
      </c>
      <c r="AZ12" s="186">
        <f t="shared" si="16"/>
        <v>0</v>
      </c>
      <c r="BA12" s="186">
        <f t="shared" si="16"/>
        <v>0</v>
      </c>
      <c r="BB12" s="186">
        <f t="shared" si="16"/>
        <v>0</v>
      </c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</row>
    <row r="13" spans="1:67" ht="18" customHeight="1">
      <c r="A13" s="183"/>
      <c r="B13" s="184" t="s">
        <v>370</v>
      </c>
      <c r="C13" s="272" t="s">
        <v>239</v>
      </c>
      <c r="D13" s="183">
        <v>0</v>
      </c>
      <c r="E13" s="186">
        <f t="shared" si="8"/>
        <v>0</v>
      </c>
      <c r="F13" s="183">
        <v>0</v>
      </c>
      <c r="G13" s="183">
        <v>0</v>
      </c>
      <c r="H13" s="186">
        <f t="shared" si="0"/>
        <v>0</v>
      </c>
      <c r="I13" s="183">
        <v>0</v>
      </c>
      <c r="J13" s="183"/>
      <c r="K13" s="184" t="s">
        <v>370</v>
      </c>
      <c r="L13" s="272" t="s">
        <v>239</v>
      </c>
      <c r="M13" s="183">
        <v>1500</v>
      </c>
      <c r="N13" s="186">
        <f t="shared" si="13"/>
        <v>4000</v>
      </c>
      <c r="O13" s="183">
        <v>2500</v>
      </c>
      <c r="P13" s="183">
        <v>0</v>
      </c>
      <c r="Q13" s="186">
        <f t="shared" si="9"/>
        <v>0</v>
      </c>
      <c r="R13" s="183">
        <v>0</v>
      </c>
      <c r="S13" s="183"/>
      <c r="T13" s="184" t="s">
        <v>370</v>
      </c>
      <c r="U13" s="272" t="s">
        <v>239</v>
      </c>
      <c r="V13" s="186">
        <f t="shared" si="7"/>
        <v>1500</v>
      </c>
      <c r="W13" s="186">
        <f t="shared" si="7"/>
        <v>4000</v>
      </c>
      <c r="X13" s="186">
        <f t="shared" si="7"/>
        <v>2500</v>
      </c>
      <c r="Y13" s="183">
        <v>0</v>
      </c>
      <c r="Z13" s="186">
        <f t="shared" si="14"/>
        <v>0</v>
      </c>
      <c r="AA13" s="183">
        <v>0</v>
      </c>
      <c r="AB13" s="183"/>
      <c r="AC13" s="184" t="s">
        <v>370</v>
      </c>
      <c r="AD13" s="272" t="s">
        <v>239</v>
      </c>
      <c r="AE13" s="183">
        <v>0</v>
      </c>
      <c r="AF13" s="186">
        <f t="shared" si="10"/>
        <v>0</v>
      </c>
      <c r="AG13" s="183">
        <v>0</v>
      </c>
      <c r="AH13" s="186">
        <f t="shared" si="15"/>
        <v>0</v>
      </c>
      <c r="AI13" s="186">
        <f t="shared" si="15"/>
        <v>0</v>
      </c>
      <c r="AJ13" s="186">
        <f t="shared" si="15"/>
        <v>0</v>
      </c>
      <c r="AK13" s="183"/>
      <c r="AL13" s="184" t="s">
        <v>370</v>
      </c>
      <c r="AM13" s="272" t="s">
        <v>239</v>
      </c>
      <c r="AN13" s="183">
        <v>0</v>
      </c>
      <c r="AO13" s="186">
        <f t="shared" si="11"/>
        <v>0</v>
      </c>
      <c r="AP13" s="183">
        <v>0</v>
      </c>
      <c r="AQ13" s="183">
        <v>0</v>
      </c>
      <c r="AR13" s="186">
        <f t="shared" si="12"/>
        <v>0</v>
      </c>
      <c r="AS13" s="183">
        <v>0</v>
      </c>
      <c r="AT13" s="183"/>
      <c r="AU13" s="184" t="s">
        <v>370</v>
      </c>
      <c r="AV13" s="272" t="s">
        <v>239</v>
      </c>
      <c r="AW13" s="186">
        <f t="shared" si="4"/>
        <v>1500</v>
      </c>
      <c r="AX13" s="186">
        <f t="shared" si="4"/>
        <v>4000</v>
      </c>
      <c r="AY13" s="186">
        <f t="shared" si="4"/>
        <v>2500</v>
      </c>
      <c r="AZ13" s="186">
        <f t="shared" si="16"/>
        <v>0</v>
      </c>
      <c r="BA13" s="186">
        <f t="shared" si="16"/>
        <v>0</v>
      </c>
      <c r="BB13" s="186">
        <f t="shared" si="16"/>
        <v>0</v>
      </c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</row>
    <row r="14" spans="1:67" ht="18" customHeight="1">
      <c r="A14" s="183"/>
      <c r="B14" s="184" t="s">
        <v>373</v>
      </c>
      <c r="C14" s="272" t="s">
        <v>25</v>
      </c>
      <c r="D14" s="183">
        <v>0</v>
      </c>
      <c r="E14" s="186">
        <f t="shared" si="8"/>
        <v>0</v>
      </c>
      <c r="F14" s="183">
        <v>0</v>
      </c>
      <c r="G14" s="183">
        <v>0</v>
      </c>
      <c r="H14" s="186">
        <f aca="true" t="shared" si="17" ref="H14:H40">(G14+I14)</f>
        <v>0</v>
      </c>
      <c r="I14" s="183">
        <v>0</v>
      </c>
      <c r="J14" s="183"/>
      <c r="K14" s="184" t="s">
        <v>373</v>
      </c>
      <c r="L14" s="272" t="s">
        <v>25</v>
      </c>
      <c r="M14" s="183">
        <v>800</v>
      </c>
      <c r="N14" s="186">
        <f t="shared" si="13"/>
        <v>800</v>
      </c>
      <c r="O14" s="183">
        <v>0</v>
      </c>
      <c r="P14" s="183">
        <v>0</v>
      </c>
      <c r="Q14" s="186">
        <f t="shared" si="9"/>
        <v>0</v>
      </c>
      <c r="R14" s="183">
        <v>0</v>
      </c>
      <c r="S14" s="183"/>
      <c r="T14" s="184" t="s">
        <v>373</v>
      </c>
      <c r="U14" s="272" t="s">
        <v>25</v>
      </c>
      <c r="V14" s="186">
        <f t="shared" si="7"/>
        <v>800</v>
      </c>
      <c r="W14" s="186">
        <f t="shared" si="7"/>
        <v>800</v>
      </c>
      <c r="X14" s="186">
        <f t="shared" si="7"/>
        <v>0</v>
      </c>
      <c r="Y14" s="183">
        <v>0</v>
      </c>
      <c r="Z14" s="186">
        <f t="shared" si="14"/>
        <v>0</v>
      </c>
      <c r="AA14" s="183">
        <v>0</v>
      </c>
      <c r="AB14" s="183"/>
      <c r="AC14" s="184" t="s">
        <v>373</v>
      </c>
      <c r="AD14" s="272" t="s">
        <v>25</v>
      </c>
      <c r="AE14" s="183">
        <v>0</v>
      </c>
      <c r="AF14" s="186">
        <f t="shared" si="10"/>
        <v>0</v>
      </c>
      <c r="AG14" s="183">
        <v>0</v>
      </c>
      <c r="AH14" s="186">
        <f t="shared" si="15"/>
        <v>0</v>
      </c>
      <c r="AI14" s="186">
        <f t="shared" si="15"/>
        <v>0</v>
      </c>
      <c r="AJ14" s="186">
        <f t="shared" si="15"/>
        <v>0</v>
      </c>
      <c r="AK14" s="183"/>
      <c r="AL14" s="184" t="s">
        <v>373</v>
      </c>
      <c r="AM14" s="272" t="s">
        <v>25</v>
      </c>
      <c r="AN14" s="183">
        <v>0</v>
      </c>
      <c r="AO14" s="186">
        <f t="shared" si="11"/>
        <v>0</v>
      </c>
      <c r="AP14" s="183">
        <v>0</v>
      </c>
      <c r="AQ14" s="183">
        <v>0</v>
      </c>
      <c r="AR14" s="186">
        <f t="shared" si="12"/>
        <v>0</v>
      </c>
      <c r="AS14" s="183">
        <v>0</v>
      </c>
      <c r="AT14" s="183"/>
      <c r="AU14" s="184" t="s">
        <v>373</v>
      </c>
      <c r="AV14" s="272" t="s">
        <v>25</v>
      </c>
      <c r="AW14" s="186">
        <f t="shared" si="4"/>
        <v>800</v>
      </c>
      <c r="AX14" s="186">
        <f t="shared" si="4"/>
        <v>800</v>
      </c>
      <c r="AY14" s="186">
        <f t="shared" si="4"/>
        <v>0</v>
      </c>
      <c r="AZ14" s="186">
        <f t="shared" si="16"/>
        <v>0</v>
      </c>
      <c r="BA14" s="186">
        <f t="shared" si="16"/>
        <v>0</v>
      </c>
      <c r="BB14" s="186">
        <f t="shared" si="16"/>
        <v>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</row>
    <row r="15" spans="1:67" ht="18" customHeight="1">
      <c r="A15" s="183"/>
      <c r="B15" s="184" t="s">
        <v>375</v>
      </c>
      <c r="C15" s="272" t="s">
        <v>240</v>
      </c>
      <c r="D15" s="183">
        <v>0</v>
      </c>
      <c r="E15" s="186">
        <f t="shared" si="8"/>
        <v>0</v>
      </c>
      <c r="F15" s="183">
        <v>0</v>
      </c>
      <c r="G15" s="183">
        <v>0</v>
      </c>
      <c r="H15" s="186">
        <f t="shared" si="17"/>
        <v>0</v>
      </c>
      <c r="I15" s="183">
        <v>0</v>
      </c>
      <c r="J15" s="183"/>
      <c r="K15" s="184" t="s">
        <v>375</v>
      </c>
      <c r="L15" s="272" t="s">
        <v>240</v>
      </c>
      <c r="M15" s="183">
        <v>16500</v>
      </c>
      <c r="N15" s="186">
        <f t="shared" si="13"/>
        <v>16500</v>
      </c>
      <c r="O15" s="183">
        <v>0</v>
      </c>
      <c r="P15" s="183">
        <v>0</v>
      </c>
      <c r="Q15" s="186">
        <f t="shared" si="9"/>
        <v>0</v>
      </c>
      <c r="R15" s="183">
        <v>0</v>
      </c>
      <c r="S15" s="183"/>
      <c r="T15" s="184" t="s">
        <v>375</v>
      </c>
      <c r="U15" s="272" t="s">
        <v>240</v>
      </c>
      <c r="V15" s="186">
        <f t="shared" si="7"/>
        <v>16500</v>
      </c>
      <c r="W15" s="186">
        <f t="shared" si="7"/>
        <v>16500</v>
      </c>
      <c r="X15" s="186">
        <f t="shared" si="7"/>
        <v>0</v>
      </c>
      <c r="Y15" s="183">
        <v>0</v>
      </c>
      <c r="Z15" s="186">
        <f t="shared" si="14"/>
        <v>0</v>
      </c>
      <c r="AA15" s="183">
        <v>0</v>
      </c>
      <c r="AB15" s="183"/>
      <c r="AC15" s="184" t="s">
        <v>375</v>
      </c>
      <c r="AD15" s="272" t="s">
        <v>240</v>
      </c>
      <c r="AE15" s="183">
        <v>0</v>
      </c>
      <c r="AF15" s="186">
        <f t="shared" si="10"/>
        <v>0</v>
      </c>
      <c r="AG15" s="183">
        <v>0</v>
      </c>
      <c r="AH15" s="186">
        <f t="shared" si="15"/>
        <v>0</v>
      </c>
      <c r="AI15" s="186">
        <f t="shared" si="15"/>
        <v>0</v>
      </c>
      <c r="AJ15" s="186">
        <f t="shared" si="15"/>
        <v>0</v>
      </c>
      <c r="AK15" s="183"/>
      <c r="AL15" s="184" t="s">
        <v>375</v>
      </c>
      <c r="AM15" s="272" t="s">
        <v>240</v>
      </c>
      <c r="AN15" s="183">
        <v>0</v>
      </c>
      <c r="AO15" s="186">
        <f t="shared" si="11"/>
        <v>0</v>
      </c>
      <c r="AP15" s="183">
        <v>0</v>
      </c>
      <c r="AQ15" s="183">
        <v>0</v>
      </c>
      <c r="AR15" s="186">
        <f t="shared" si="12"/>
        <v>0</v>
      </c>
      <c r="AS15" s="183">
        <v>0</v>
      </c>
      <c r="AT15" s="183"/>
      <c r="AU15" s="184" t="s">
        <v>375</v>
      </c>
      <c r="AV15" s="272" t="s">
        <v>240</v>
      </c>
      <c r="AW15" s="186">
        <f t="shared" si="4"/>
        <v>16500</v>
      </c>
      <c r="AX15" s="186">
        <f t="shared" si="4"/>
        <v>16500</v>
      </c>
      <c r="AY15" s="186">
        <f t="shared" si="4"/>
        <v>0</v>
      </c>
      <c r="AZ15" s="186">
        <f t="shared" si="16"/>
        <v>0</v>
      </c>
      <c r="BA15" s="186">
        <f t="shared" si="16"/>
        <v>0</v>
      </c>
      <c r="BB15" s="186">
        <f t="shared" si="16"/>
        <v>0</v>
      </c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</row>
    <row r="16" spans="1:67" ht="18" customHeight="1">
      <c r="A16" s="183"/>
      <c r="B16" s="184" t="s">
        <v>377</v>
      </c>
      <c r="C16" s="272" t="s">
        <v>241</v>
      </c>
      <c r="D16" s="183">
        <v>0</v>
      </c>
      <c r="E16" s="186">
        <f t="shared" si="8"/>
        <v>0</v>
      </c>
      <c r="F16" s="183">
        <v>0</v>
      </c>
      <c r="G16" s="183">
        <v>0</v>
      </c>
      <c r="H16" s="186">
        <f t="shared" si="17"/>
        <v>0</v>
      </c>
      <c r="I16" s="183">
        <v>0</v>
      </c>
      <c r="J16" s="183"/>
      <c r="K16" s="184" t="s">
        <v>377</v>
      </c>
      <c r="L16" s="272" t="s">
        <v>241</v>
      </c>
      <c r="M16" s="183">
        <v>2595</v>
      </c>
      <c r="N16" s="186">
        <f t="shared" si="13"/>
        <v>2595</v>
      </c>
      <c r="O16" s="183">
        <v>0</v>
      </c>
      <c r="P16" s="183">
        <v>0</v>
      </c>
      <c r="Q16" s="186">
        <f t="shared" si="9"/>
        <v>0</v>
      </c>
      <c r="R16" s="183">
        <v>0</v>
      </c>
      <c r="S16" s="183"/>
      <c r="T16" s="184" t="s">
        <v>377</v>
      </c>
      <c r="U16" s="272" t="s">
        <v>241</v>
      </c>
      <c r="V16" s="186">
        <f t="shared" si="7"/>
        <v>2595</v>
      </c>
      <c r="W16" s="186">
        <f t="shared" si="7"/>
        <v>2595</v>
      </c>
      <c r="X16" s="186">
        <f t="shared" si="7"/>
        <v>0</v>
      </c>
      <c r="Y16" s="183">
        <v>0</v>
      </c>
      <c r="Z16" s="186">
        <f t="shared" si="14"/>
        <v>0</v>
      </c>
      <c r="AA16" s="183">
        <v>0</v>
      </c>
      <c r="AB16" s="183"/>
      <c r="AC16" s="184" t="s">
        <v>377</v>
      </c>
      <c r="AD16" s="272" t="s">
        <v>241</v>
      </c>
      <c r="AE16" s="183">
        <v>0</v>
      </c>
      <c r="AF16" s="186">
        <f t="shared" si="10"/>
        <v>0</v>
      </c>
      <c r="AG16" s="183">
        <v>0</v>
      </c>
      <c r="AH16" s="186">
        <f t="shared" si="15"/>
        <v>0</v>
      </c>
      <c r="AI16" s="186">
        <f t="shared" si="15"/>
        <v>0</v>
      </c>
      <c r="AJ16" s="186">
        <f t="shared" si="15"/>
        <v>0</v>
      </c>
      <c r="AK16" s="183"/>
      <c r="AL16" s="184" t="s">
        <v>377</v>
      </c>
      <c r="AM16" s="272" t="s">
        <v>241</v>
      </c>
      <c r="AN16" s="183">
        <v>0</v>
      </c>
      <c r="AO16" s="186">
        <f t="shared" si="11"/>
        <v>0</v>
      </c>
      <c r="AP16" s="183">
        <v>0</v>
      </c>
      <c r="AQ16" s="183">
        <v>0</v>
      </c>
      <c r="AR16" s="186">
        <f t="shared" si="12"/>
        <v>0</v>
      </c>
      <c r="AS16" s="183">
        <v>0</v>
      </c>
      <c r="AT16" s="183"/>
      <c r="AU16" s="184" t="s">
        <v>377</v>
      </c>
      <c r="AV16" s="272" t="s">
        <v>241</v>
      </c>
      <c r="AW16" s="186">
        <f t="shared" si="4"/>
        <v>2595</v>
      </c>
      <c r="AX16" s="186">
        <f t="shared" si="4"/>
        <v>2595</v>
      </c>
      <c r="AY16" s="186">
        <f t="shared" si="4"/>
        <v>0</v>
      </c>
      <c r="AZ16" s="186">
        <f t="shared" si="16"/>
        <v>0</v>
      </c>
      <c r="BA16" s="186">
        <f t="shared" si="16"/>
        <v>0</v>
      </c>
      <c r="BB16" s="186">
        <f t="shared" si="16"/>
        <v>0</v>
      </c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</row>
    <row r="17" spans="1:67" ht="18" customHeight="1">
      <c r="A17" s="183"/>
      <c r="B17" s="184" t="s">
        <v>378</v>
      </c>
      <c r="C17" s="272" t="s">
        <v>242</v>
      </c>
      <c r="D17" s="183">
        <v>0</v>
      </c>
      <c r="E17" s="186">
        <f t="shared" si="8"/>
        <v>0</v>
      </c>
      <c r="F17" s="183">
        <v>0</v>
      </c>
      <c r="G17" s="183">
        <v>0</v>
      </c>
      <c r="H17" s="186">
        <f t="shared" si="17"/>
        <v>0</v>
      </c>
      <c r="I17" s="183">
        <v>0</v>
      </c>
      <c r="J17" s="183"/>
      <c r="K17" s="184" t="s">
        <v>378</v>
      </c>
      <c r="L17" s="272" t="s">
        <v>242</v>
      </c>
      <c r="M17" s="183">
        <v>2607</v>
      </c>
      <c r="N17" s="186">
        <f t="shared" si="13"/>
        <v>2607</v>
      </c>
      <c r="O17" s="183">
        <v>0</v>
      </c>
      <c r="P17" s="183">
        <v>0</v>
      </c>
      <c r="Q17" s="186">
        <f t="shared" si="9"/>
        <v>0</v>
      </c>
      <c r="R17" s="183">
        <v>0</v>
      </c>
      <c r="S17" s="183"/>
      <c r="T17" s="184" t="s">
        <v>378</v>
      </c>
      <c r="U17" s="272" t="s">
        <v>242</v>
      </c>
      <c r="V17" s="186">
        <f t="shared" si="7"/>
        <v>2607</v>
      </c>
      <c r="W17" s="186">
        <f t="shared" si="7"/>
        <v>2607</v>
      </c>
      <c r="X17" s="186">
        <f t="shared" si="7"/>
        <v>0</v>
      </c>
      <c r="Y17" s="183">
        <v>0</v>
      </c>
      <c r="Z17" s="186">
        <f t="shared" si="14"/>
        <v>0</v>
      </c>
      <c r="AA17" s="183">
        <v>0</v>
      </c>
      <c r="AB17" s="183"/>
      <c r="AC17" s="184" t="s">
        <v>378</v>
      </c>
      <c r="AD17" s="272" t="s">
        <v>242</v>
      </c>
      <c r="AE17" s="183">
        <v>0</v>
      </c>
      <c r="AF17" s="186">
        <f t="shared" si="10"/>
        <v>0</v>
      </c>
      <c r="AG17" s="183">
        <v>0</v>
      </c>
      <c r="AH17" s="186">
        <f t="shared" si="15"/>
        <v>0</v>
      </c>
      <c r="AI17" s="186">
        <f t="shared" si="15"/>
        <v>0</v>
      </c>
      <c r="AJ17" s="186">
        <f t="shared" si="15"/>
        <v>0</v>
      </c>
      <c r="AK17" s="183"/>
      <c r="AL17" s="184" t="s">
        <v>378</v>
      </c>
      <c r="AM17" s="272" t="s">
        <v>242</v>
      </c>
      <c r="AN17" s="183">
        <v>0</v>
      </c>
      <c r="AO17" s="186">
        <f t="shared" si="11"/>
        <v>0</v>
      </c>
      <c r="AP17" s="183">
        <v>0</v>
      </c>
      <c r="AQ17" s="183">
        <v>0</v>
      </c>
      <c r="AR17" s="186">
        <f t="shared" si="12"/>
        <v>0</v>
      </c>
      <c r="AS17" s="183">
        <v>0</v>
      </c>
      <c r="AT17" s="183"/>
      <c r="AU17" s="184" t="s">
        <v>378</v>
      </c>
      <c r="AV17" s="272" t="s">
        <v>242</v>
      </c>
      <c r="AW17" s="186">
        <f t="shared" si="4"/>
        <v>2607</v>
      </c>
      <c r="AX17" s="186">
        <f t="shared" si="4"/>
        <v>2607</v>
      </c>
      <c r="AY17" s="186">
        <f t="shared" si="4"/>
        <v>0</v>
      </c>
      <c r="AZ17" s="186">
        <f t="shared" si="16"/>
        <v>0</v>
      </c>
      <c r="BA17" s="186">
        <f t="shared" si="16"/>
        <v>0</v>
      </c>
      <c r="BB17" s="186">
        <f t="shared" si="16"/>
        <v>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</row>
    <row r="18" spans="1:67" ht="18" customHeight="1">
      <c r="A18" s="183"/>
      <c r="B18" s="184" t="s">
        <v>379</v>
      </c>
      <c r="C18" s="272" t="s">
        <v>243</v>
      </c>
      <c r="D18" s="183">
        <v>0</v>
      </c>
      <c r="E18" s="186">
        <f t="shared" si="8"/>
        <v>0</v>
      </c>
      <c r="F18" s="183">
        <v>0</v>
      </c>
      <c r="G18" s="183">
        <v>0</v>
      </c>
      <c r="H18" s="186">
        <f t="shared" si="17"/>
        <v>0</v>
      </c>
      <c r="I18" s="183">
        <v>0</v>
      </c>
      <c r="J18" s="183"/>
      <c r="K18" s="184" t="s">
        <v>379</v>
      </c>
      <c r="L18" s="272" t="s">
        <v>243</v>
      </c>
      <c r="M18" s="183">
        <v>3000</v>
      </c>
      <c r="N18" s="186">
        <f t="shared" si="13"/>
        <v>10000</v>
      </c>
      <c r="O18" s="183">
        <f>4000+3000</f>
        <v>7000</v>
      </c>
      <c r="P18" s="183">
        <v>0</v>
      </c>
      <c r="Q18" s="186">
        <f t="shared" si="9"/>
        <v>0</v>
      </c>
      <c r="R18" s="183">
        <v>0</v>
      </c>
      <c r="S18" s="183"/>
      <c r="T18" s="184" t="s">
        <v>379</v>
      </c>
      <c r="U18" s="272" t="s">
        <v>243</v>
      </c>
      <c r="V18" s="186">
        <f t="shared" si="7"/>
        <v>3000</v>
      </c>
      <c r="W18" s="186">
        <f t="shared" si="7"/>
        <v>10000</v>
      </c>
      <c r="X18" s="186">
        <f t="shared" si="7"/>
        <v>7000</v>
      </c>
      <c r="Y18" s="183">
        <v>0</v>
      </c>
      <c r="Z18" s="186">
        <f t="shared" si="14"/>
        <v>0</v>
      </c>
      <c r="AA18" s="183">
        <v>0</v>
      </c>
      <c r="AB18" s="183"/>
      <c r="AC18" s="184" t="s">
        <v>379</v>
      </c>
      <c r="AD18" s="272" t="s">
        <v>243</v>
      </c>
      <c r="AE18" s="183">
        <v>0</v>
      </c>
      <c r="AF18" s="186">
        <f t="shared" si="10"/>
        <v>0</v>
      </c>
      <c r="AG18" s="183">
        <v>0</v>
      </c>
      <c r="AH18" s="186">
        <f t="shared" si="15"/>
        <v>0</v>
      </c>
      <c r="AI18" s="186">
        <f t="shared" si="15"/>
        <v>0</v>
      </c>
      <c r="AJ18" s="186">
        <f t="shared" si="15"/>
        <v>0</v>
      </c>
      <c r="AK18" s="183"/>
      <c r="AL18" s="184" t="s">
        <v>379</v>
      </c>
      <c r="AM18" s="272" t="s">
        <v>243</v>
      </c>
      <c r="AN18" s="183">
        <v>0</v>
      </c>
      <c r="AO18" s="186">
        <f t="shared" si="11"/>
        <v>0</v>
      </c>
      <c r="AP18" s="183">
        <v>0</v>
      </c>
      <c r="AQ18" s="183">
        <v>0</v>
      </c>
      <c r="AR18" s="186">
        <f t="shared" si="12"/>
        <v>0</v>
      </c>
      <c r="AS18" s="183">
        <v>0</v>
      </c>
      <c r="AT18" s="183"/>
      <c r="AU18" s="184" t="s">
        <v>379</v>
      </c>
      <c r="AV18" s="272" t="s">
        <v>243</v>
      </c>
      <c r="AW18" s="186">
        <f t="shared" si="4"/>
        <v>3000</v>
      </c>
      <c r="AX18" s="186">
        <f t="shared" si="4"/>
        <v>10000</v>
      </c>
      <c r="AY18" s="186">
        <f t="shared" si="4"/>
        <v>7000</v>
      </c>
      <c r="AZ18" s="186">
        <f t="shared" si="16"/>
        <v>0</v>
      </c>
      <c r="BA18" s="186">
        <f t="shared" si="16"/>
        <v>0</v>
      </c>
      <c r="BB18" s="186">
        <f t="shared" si="16"/>
        <v>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</row>
    <row r="19" spans="1:67" ht="18" customHeight="1">
      <c r="A19" s="183"/>
      <c r="B19" s="184" t="s">
        <v>381</v>
      </c>
      <c r="C19" s="272" t="s">
        <v>29</v>
      </c>
      <c r="D19" s="183">
        <v>0</v>
      </c>
      <c r="E19" s="186">
        <f t="shared" si="8"/>
        <v>0</v>
      </c>
      <c r="F19" s="183">
        <v>0</v>
      </c>
      <c r="G19" s="183">
        <v>0</v>
      </c>
      <c r="H19" s="186">
        <f t="shared" si="17"/>
        <v>0</v>
      </c>
      <c r="I19" s="183">
        <v>0</v>
      </c>
      <c r="J19" s="183"/>
      <c r="K19" s="184" t="s">
        <v>381</v>
      </c>
      <c r="L19" s="272" t="s">
        <v>29</v>
      </c>
      <c r="M19" s="183">
        <v>1760</v>
      </c>
      <c r="N19" s="186">
        <f t="shared" si="13"/>
        <v>1760</v>
      </c>
      <c r="O19" s="183">
        <v>0</v>
      </c>
      <c r="P19" s="183">
        <v>0</v>
      </c>
      <c r="Q19" s="186">
        <f t="shared" si="9"/>
        <v>0</v>
      </c>
      <c r="R19" s="183">
        <v>0</v>
      </c>
      <c r="S19" s="183"/>
      <c r="T19" s="184" t="s">
        <v>381</v>
      </c>
      <c r="U19" s="272" t="s">
        <v>29</v>
      </c>
      <c r="V19" s="186">
        <f t="shared" si="7"/>
        <v>1760</v>
      </c>
      <c r="W19" s="186">
        <f t="shared" si="7"/>
        <v>1760</v>
      </c>
      <c r="X19" s="186">
        <f t="shared" si="7"/>
        <v>0</v>
      </c>
      <c r="Y19" s="183">
        <v>0</v>
      </c>
      <c r="Z19" s="186">
        <f t="shared" si="14"/>
        <v>0</v>
      </c>
      <c r="AA19" s="183">
        <v>0</v>
      </c>
      <c r="AB19" s="183"/>
      <c r="AC19" s="184" t="s">
        <v>381</v>
      </c>
      <c r="AD19" s="272" t="s">
        <v>29</v>
      </c>
      <c r="AE19" s="183">
        <v>0</v>
      </c>
      <c r="AF19" s="186">
        <f t="shared" si="10"/>
        <v>0</v>
      </c>
      <c r="AG19" s="183">
        <v>0</v>
      </c>
      <c r="AH19" s="186">
        <f t="shared" si="15"/>
        <v>0</v>
      </c>
      <c r="AI19" s="186">
        <f t="shared" si="15"/>
        <v>0</v>
      </c>
      <c r="AJ19" s="186">
        <f t="shared" si="15"/>
        <v>0</v>
      </c>
      <c r="AK19" s="183"/>
      <c r="AL19" s="184" t="s">
        <v>381</v>
      </c>
      <c r="AM19" s="272" t="s">
        <v>29</v>
      </c>
      <c r="AN19" s="183">
        <v>0</v>
      </c>
      <c r="AO19" s="186">
        <f t="shared" si="11"/>
        <v>0</v>
      </c>
      <c r="AP19" s="183">
        <v>0</v>
      </c>
      <c r="AQ19" s="183">
        <v>0</v>
      </c>
      <c r="AR19" s="186">
        <f t="shared" si="12"/>
        <v>0</v>
      </c>
      <c r="AS19" s="183">
        <v>0</v>
      </c>
      <c r="AT19" s="183"/>
      <c r="AU19" s="184" t="s">
        <v>381</v>
      </c>
      <c r="AV19" s="272" t="s">
        <v>29</v>
      </c>
      <c r="AW19" s="186">
        <f t="shared" si="4"/>
        <v>1760</v>
      </c>
      <c r="AX19" s="186">
        <f t="shared" si="4"/>
        <v>1760</v>
      </c>
      <c r="AY19" s="186">
        <f t="shared" si="4"/>
        <v>0</v>
      </c>
      <c r="AZ19" s="186">
        <f t="shared" si="16"/>
        <v>0</v>
      </c>
      <c r="BA19" s="186">
        <f t="shared" si="16"/>
        <v>0</v>
      </c>
      <c r="BB19" s="186">
        <f t="shared" si="16"/>
        <v>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</row>
    <row r="20" spans="1:67" ht="18" customHeight="1">
      <c r="A20" s="183"/>
      <c r="B20" s="184" t="s">
        <v>470</v>
      </c>
      <c r="C20" s="272" t="s">
        <v>525</v>
      </c>
      <c r="D20" s="183">
        <v>0</v>
      </c>
      <c r="E20" s="186">
        <f t="shared" si="8"/>
        <v>0</v>
      </c>
      <c r="F20" s="183">
        <v>0</v>
      </c>
      <c r="G20" s="183">
        <v>0</v>
      </c>
      <c r="H20" s="186">
        <f t="shared" si="17"/>
        <v>0</v>
      </c>
      <c r="I20" s="183">
        <v>0</v>
      </c>
      <c r="J20" s="183"/>
      <c r="K20" s="184" t="s">
        <v>470</v>
      </c>
      <c r="L20" s="272" t="s">
        <v>525</v>
      </c>
      <c r="M20" s="183">
        <v>2500</v>
      </c>
      <c r="N20" s="186">
        <f t="shared" si="13"/>
        <v>2500</v>
      </c>
      <c r="O20" s="183">
        <v>0</v>
      </c>
      <c r="P20" s="183">
        <v>0</v>
      </c>
      <c r="Q20" s="186">
        <f t="shared" si="9"/>
        <v>0</v>
      </c>
      <c r="R20" s="183">
        <v>0</v>
      </c>
      <c r="S20" s="183"/>
      <c r="T20" s="184" t="s">
        <v>470</v>
      </c>
      <c r="U20" s="272" t="s">
        <v>525</v>
      </c>
      <c r="V20" s="186">
        <f aca="true" t="shared" si="18" ref="V20:V32">(M20-P20)</f>
        <v>2500</v>
      </c>
      <c r="W20" s="186">
        <f aca="true" t="shared" si="19" ref="W20:W32">(N20-Q20)</f>
        <v>2500</v>
      </c>
      <c r="X20" s="186">
        <f aca="true" t="shared" si="20" ref="X20:X32">(O20-R20)</f>
        <v>0</v>
      </c>
      <c r="Y20" s="183">
        <v>0</v>
      </c>
      <c r="Z20" s="186">
        <f t="shared" si="14"/>
        <v>0</v>
      </c>
      <c r="AA20" s="183">
        <v>0</v>
      </c>
      <c r="AB20" s="183"/>
      <c r="AC20" s="184" t="s">
        <v>470</v>
      </c>
      <c r="AD20" s="272" t="s">
        <v>525</v>
      </c>
      <c r="AE20" s="183">
        <v>0</v>
      </c>
      <c r="AF20" s="186">
        <f t="shared" si="10"/>
        <v>0</v>
      </c>
      <c r="AG20" s="183">
        <v>0</v>
      </c>
      <c r="AH20" s="186">
        <f t="shared" si="15"/>
        <v>0</v>
      </c>
      <c r="AI20" s="186">
        <f t="shared" si="15"/>
        <v>0</v>
      </c>
      <c r="AJ20" s="186">
        <f t="shared" si="15"/>
        <v>0</v>
      </c>
      <c r="AK20" s="183"/>
      <c r="AL20" s="184" t="s">
        <v>470</v>
      </c>
      <c r="AM20" s="272" t="s">
        <v>525</v>
      </c>
      <c r="AN20" s="183">
        <v>0</v>
      </c>
      <c r="AO20" s="186">
        <f t="shared" si="11"/>
        <v>0</v>
      </c>
      <c r="AP20" s="183">
        <v>0</v>
      </c>
      <c r="AQ20" s="183">
        <v>0</v>
      </c>
      <c r="AR20" s="186">
        <f t="shared" si="12"/>
        <v>0</v>
      </c>
      <c r="AS20" s="183">
        <v>0</v>
      </c>
      <c r="AT20" s="183"/>
      <c r="AU20" s="184" t="s">
        <v>470</v>
      </c>
      <c r="AV20" s="272" t="s">
        <v>525</v>
      </c>
      <c r="AW20" s="186">
        <f t="shared" si="4"/>
        <v>2500</v>
      </c>
      <c r="AX20" s="186">
        <f t="shared" si="4"/>
        <v>2500</v>
      </c>
      <c r="AY20" s="186">
        <f t="shared" si="4"/>
        <v>0</v>
      </c>
      <c r="AZ20" s="186">
        <f t="shared" si="16"/>
        <v>0</v>
      </c>
      <c r="BA20" s="186">
        <f t="shared" si="16"/>
        <v>0</v>
      </c>
      <c r="BB20" s="186">
        <f t="shared" si="16"/>
        <v>0</v>
      </c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</row>
    <row r="21" spans="1:67" ht="18" customHeight="1">
      <c r="A21" s="183"/>
      <c r="B21" s="184" t="s">
        <v>471</v>
      </c>
      <c r="C21" s="272" t="s">
        <v>368</v>
      </c>
      <c r="D21" s="183">
        <v>0</v>
      </c>
      <c r="E21" s="186">
        <f t="shared" si="8"/>
        <v>0</v>
      </c>
      <c r="F21" s="183">
        <v>0</v>
      </c>
      <c r="G21" s="183">
        <v>0</v>
      </c>
      <c r="H21" s="186">
        <f t="shared" si="17"/>
        <v>0</v>
      </c>
      <c r="I21" s="183">
        <v>0</v>
      </c>
      <c r="J21" s="183"/>
      <c r="K21" s="184" t="s">
        <v>471</v>
      </c>
      <c r="L21" s="272" t="s">
        <v>368</v>
      </c>
      <c r="M21" s="183">
        <v>1000</v>
      </c>
      <c r="N21" s="186">
        <f t="shared" si="13"/>
        <v>1000</v>
      </c>
      <c r="O21" s="183">
        <v>0</v>
      </c>
      <c r="P21" s="183">
        <v>0</v>
      </c>
      <c r="Q21" s="186">
        <f t="shared" si="9"/>
        <v>0</v>
      </c>
      <c r="R21" s="183">
        <v>0</v>
      </c>
      <c r="S21" s="183"/>
      <c r="T21" s="184" t="s">
        <v>471</v>
      </c>
      <c r="U21" s="272" t="s">
        <v>368</v>
      </c>
      <c r="V21" s="186">
        <f t="shared" si="18"/>
        <v>1000</v>
      </c>
      <c r="W21" s="186">
        <f t="shared" si="19"/>
        <v>1000</v>
      </c>
      <c r="X21" s="186">
        <f t="shared" si="20"/>
        <v>0</v>
      </c>
      <c r="Y21" s="183">
        <v>0</v>
      </c>
      <c r="Z21" s="186">
        <f t="shared" si="14"/>
        <v>0</v>
      </c>
      <c r="AA21" s="183">
        <v>0</v>
      </c>
      <c r="AB21" s="183"/>
      <c r="AC21" s="184" t="s">
        <v>471</v>
      </c>
      <c r="AD21" s="272" t="s">
        <v>368</v>
      </c>
      <c r="AE21" s="183">
        <v>0</v>
      </c>
      <c r="AF21" s="186">
        <f t="shared" si="10"/>
        <v>0</v>
      </c>
      <c r="AG21" s="183">
        <v>0</v>
      </c>
      <c r="AH21" s="186">
        <f t="shared" si="15"/>
        <v>0</v>
      </c>
      <c r="AI21" s="186">
        <f t="shared" si="15"/>
        <v>0</v>
      </c>
      <c r="AJ21" s="186">
        <f t="shared" si="15"/>
        <v>0</v>
      </c>
      <c r="AK21" s="183"/>
      <c r="AL21" s="184" t="s">
        <v>471</v>
      </c>
      <c r="AM21" s="272" t="s">
        <v>368</v>
      </c>
      <c r="AN21" s="183">
        <v>0</v>
      </c>
      <c r="AO21" s="186">
        <f t="shared" si="11"/>
        <v>0</v>
      </c>
      <c r="AP21" s="183">
        <v>0</v>
      </c>
      <c r="AQ21" s="183">
        <v>0</v>
      </c>
      <c r="AR21" s="186">
        <f t="shared" si="12"/>
        <v>0</v>
      </c>
      <c r="AS21" s="183">
        <v>0</v>
      </c>
      <c r="AT21" s="183"/>
      <c r="AU21" s="184" t="s">
        <v>471</v>
      </c>
      <c r="AV21" s="272" t="s">
        <v>368</v>
      </c>
      <c r="AW21" s="186">
        <f aca="true" t="shared" si="21" ref="AW21:AW32">(D21+G21+M21+Y21+AN21+AQ21)</f>
        <v>1000</v>
      </c>
      <c r="AX21" s="186">
        <f aca="true" t="shared" si="22" ref="AX21:AX32">(E21+H21+N21+Z21+AO21+AR21)</f>
        <v>1000</v>
      </c>
      <c r="AY21" s="186">
        <f aca="true" t="shared" si="23" ref="AY21:AY32">(F21+I21+O21+AA21+AP21+AS21)</f>
        <v>0</v>
      </c>
      <c r="AZ21" s="186">
        <f aca="true" t="shared" si="24" ref="AZ21:AZ32">(AE21+AN21+AQ21)</f>
        <v>0</v>
      </c>
      <c r="BA21" s="186">
        <f t="shared" si="16"/>
        <v>0</v>
      </c>
      <c r="BB21" s="186">
        <f aca="true" t="shared" si="25" ref="BB21:BB32">(AG21+AP21+AS21)</f>
        <v>0</v>
      </c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</row>
    <row r="22" spans="1:67" ht="18" customHeight="1">
      <c r="A22" s="183"/>
      <c r="B22" s="184" t="s">
        <v>472</v>
      </c>
      <c r="C22" s="272" t="s">
        <v>526</v>
      </c>
      <c r="D22" s="183">
        <v>0</v>
      </c>
      <c r="E22" s="186">
        <f aca="true" t="shared" si="26" ref="E22:E40">(D22+F22)</f>
        <v>0</v>
      </c>
      <c r="F22" s="183">
        <v>0</v>
      </c>
      <c r="G22" s="183">
        <v>0</v>
      </c>
      <c r="H22" s="186">
        <f t="shared" si="17"/>
        <v>0</v>
      </c>
      <c r="I22" s="183">
        <v>0</v>
      </c>
      <c r="J22" s="183"/>
      <c r="K22" s="184" t="s">
        <v>472</v>
      </c>
      <c r="L22" s="272" t="s">
        <v>526</v>
      </c>
      <c r="M22" s="183">
        <v>4000</v>
      </c>
      <c r="N22" s="186">
        <f t="shared" si="13"/>
        <v>4000</v>
      </c>
      <c r="O22" s="183">
        <v>0</v>
      </c>
      <c r="P22" s="183">
        <v>0</v>
      </c>
      <c r="Q22" s="186">
        <f aca="true" t="shared" si="27" ref="Q22:Q40">(P22+R22)</f>
        <v>0</v>
      </c>
      <c r="R22" s="183">
        <v>0</v>
      </c>
      <c r="S22" s="183"/>
      <c r="T22" s="184" t="s">
        <v>472</v>
      </c>
      <c r="U22" s="272" t="s">
        <v>526</v>
      </c>
      <c r="V22" s="186">
        <f t="shared" si="18"/>
        <v>4000</v>
      </c>
      <c r="W22" s="186">
        <f t="shared" si="19"/>
        <v>4000</v>
      </c>
      <c r="X22" s="186">
        <f t="shared" si="20"/>
        <v>0</v>
      </c>
      <c r="Y22" s="183">
        <v>0</v>
      </c>
      <c r="Z22" s="186">
        <f t="shared" si="14"/>
        <v>0</v>
      </c>
      <c r="AA22" s="183">
        <v>0</v>
      </c>
      <c r="AB22" s="183"/>
      <c r="AC22" s="184" t="s">
        <v>472</v>
      </c>
      <c r="AD22" s="272" t="s">
        <v>526</v>
      </c>
      <c r="AE22" s="183">
        <v>0</v>
      </c>
      <c r="AF22" s="186">
        <f t="shared" si="10"/>
        <v>0</v>
      </c>
      <c r="AG22" s="183">
        <v>0</v>
      </c>
      <c r="AH22" s="186">
        <f t="shared" si="15"/>
        <v>0</v>
      </c>
      <c r="AI22" s="186">
        <f t="shared" si="15"/>
        <v>0</v>
      </c>
      <c r="AJ22" s="186">
        <f t="shared" si="15"/>
        <v>0</v>
      </c>
      <c r="AK22" s="183"/>
      <c r="AL22" s="184" t="s">
        <v>472</v>
      </c>
      <c r="AM22" s="272" t="s">
        <v>526</v>
      </c>
      <c r="AN22" s="183">
        <v>0</v>
      </c>
      <c r="AO22" s="186">
        <f t="shared" si="11"/>
        <v>0</v>
      </c>
      <c r="AP22" s="183">
        <v>0</v>
      </c>
      <c r="AQ22" s="183">
        <v>0</v>
      </c>
      <c r="AR22" s="186">
        <f aca="true" t="shared" si="28" ref="AR22:AR40">(AQ22+AS22)</f>
        <v>0</v>
      </c>
      <c r="AS22" s="183">
        <v>0</v>
      </c>
      <c r="AT22" s="183"/>
      <c r="AU22" s="184" t="s">
        <v>472</v>
      </c>
      <c r="AV22" s="272" t="s">
        <v>526</v>
      </c>
      <c r="AW22" s="186">
        <f t="shared" si="21"/>
        <v>4000</v>
      </c>
      <c r="AX22" s="186">
        <f t="shared" si="22"/>
        <v>4000</v>
      </c>
      <c r="AY22" s="186">
        <f t="shared" si="23"/>
        <v>0</v>
      </c>
      <c r="AZ22" s="186">
        <f t="shared" si="24"/>
        <v>0</v>
      </c>
      <c r="BA22" s="186">
        <f t="shared" si="16"/>
        <v>0</v>
      </c>
      <c r="BB22" s="186">
        <f t="shared" si="25"/>
        <v>0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</row>
    <row r="23" spans="1:67" ht="18" customHeight="1">
      <c r="A23" s="183"/>
      <c r="B23" s="184" t="s">
        <v>473</v>
      </c>
      <c r="C23" s="272" t="s">
        <v>252</v>
      </c>
      <c r="D23" s="183">
        <v>0</v>
      </c>
      <c r="E23" s="186">
        <f t="shared" si="26"/>
        <v>0</v>
      </c>
      <c r="F23" s="183">
        <v>0</v>
      </c>
      <c r="G23" s="183">
        <v>0</v>
      </c>
      <c r="H23" s="186">
        <f t="shared" si="17"/>
        <v>0</v>
      </c>
      <c r="I23" s="183">
        <v>0</v>
      </c>
      <c r="J23" s="183"/>
      <c r="K23" s="184" t="s">
        <v>473</v>
      </c>
      <c r="L23" s="272" t="s">
        <v>252</v>
      </c>
      <c r="M23" s="183">
        <v>3000</v>
      </c>
      <c r="N23" s="186">
        <f t="shared" si="13"/>
        <v>3000</v>
      </c>
      <c r="O23" s="183">
        <v>0</v>
      </c>
      <c r="P23" s="183">
        <v>0</v>
      </c>
      <c r="Q23" s="186">
        <f t="shared" si="27"/>
        <v>0</v>
      </c>
      <c r="R23" s="183">
        <v>0</v>
      </c>
      <c r="S23" s="183"/>
      <c r="T23" s="184" t="s">
        <v>473</v>
      </c>
      <c r="U23" s="272" t="s">
        <v>252</v>
      </c>
      <c r="V23" s="186">
        <f t="shared" si="18"/>
        <v>3000</v>
      </c>
      <c r="W23" s="186">
        <f t="shared" si="19"/>
        <v>3000</v>
      </c>
      <c r="X23" s="186">
        <f t="shared" si="20"/>
        <v>0</v>
      </c>
      <c r="Y23" s="183">
        <v>0</v>
      </c>
      <c r="Z23" s="186">
        <f t="shared" si="14"/>
        <v>0</v>
      </c>
      <c r="AA23" s="183">
        <v>0</v>
      </c>
      <c r="AB23" s="183"/>
      <c r="AC23" s="184" t="s">
        <v>473</v>
      </c>
      <c r="AD23" s="272" t="s">
        <v>252</v>
      </c>
      <c r="AE23" s="183">
        <v>0</v>
      </c>
      <c r="AF23" s="186">
        <f t="shared" si="10"/>
        <v>0</v>
      </c>
      <c r="AG23" s="183">
        <v>0</v>
      </c>
      <c r="AH23" s="186">
        <f t="shared" si="15"/>
        <v>0</v>
      </c>
      <c r="AI23" s="186">
        <f t="shared" si="15"/>
        <v>0</v>
      </c>
      <c r="AJ23" s="186">
        <f t="shared" si="15"/>
        <v>0</v>
      </c>
      <c r="AK23" s="183"/>
      <c r="AL23" s="184" t="s">
        <v>473</v>
      </c>
      <c r="AM23" s="272" t="s">
        <v>252</v>
      </c>
      <c r="AN23" s="183">
        <v>0</v>
      </c>
      <c r="AO23" s="186">
        <f t="shared" si="11"/>
        <v>0</v>
      </c>
      <c r="AP23" s="183">
        <v>0</v>
      </c>
      <c r="AQ23" s="183">
        <v>0</v>
      </c>
      <c r="AR23" s="186">
        <f t="shared" si="28"/>
        <v>0</v>
      </c>
      <c r="AS23" s="183">
        <v>0</v>
      </c>
      <c r="AT23" s="183"/>
      <c r="AU23" s="184" t="s">
        <v>473</v>
      </c>
      <c r="AV23" s="272" t="s">
        <v>252</v>
      </c>
      <c r="AW23" s="186">
        <f t="shared" si="21"/>
        <v>3000</v>
      </c>
      <c r="AX23" s="186">
        <f t="shared" si="22"/>
        <v>3000</v>
      </c>
      <c r="AY23" s="186">
        <f t="shared" si="23"/>
        <v>0</v>
      </c>
      <c r="AZ23" s="186">
        <f t="shared" si="24"/>
        <v>0</v>
      </c>
      <c r="BA23" s="186">
        <f t="shared" si="16"/>
        <v>0</v>
      </c>
      <c r="BB23" s="186">
        <f t="shared" si="25"/>
        <v>0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</row>
    <row r="24" spans="1:67" ht="18" customHeight="1">
      <c r="A24" s="183"/>
      <c r="B24" s="184" t="s">
        <v>474</v>
      </c>
      <c r="C24" s="272" t="s">
        <v>253</v>
      </c>
      <c r="D24" s="183">
        <v>0</v>
      </c>
      <c r="E24" s="186">
        <f t="shared" si="26"/>
        <v>0</v>
      </c>
      <c r="F24" s="183">
        <v>0</v>
      </c>
      <c r="G24" s="183">
        <v>0</v>
      </c>
      <c r="H24" s="186">
        <f t="shared" si="17"/>
        <v>0</v>
      </c>
      <c r="I24" s="183">
        <v>0</v>
      </c>
      <c r="J24" s="183"/>
      <c r="K24" s="184" t="s">
        <v>474</v>
      </c>
      <c r="L24" s="272" t="s">
        <v>253</v>
      </c>
      <c r="M24" s="183">
        <v>3000</v>
      </c>
      <c r="N24" s="186">
        <f aca="true" t="shared" si="29" ref="N24:N40">(M24+O24)</f>
        <v>3000</v>
      </c>
      <c r="O24" s="183">
        <v>0</v>
      </c>
      <c r="P24" s="183">
        <v>0</v>
      </c>
      <c r="Q24" s="186">
        <f t="shared" si="27"/>
        <v>0</v>
      </c>
      <c r="R24" s="183">
        <v>0</v>
      </c>
      <c r="S24" s="183"/>
      <c r="T24" s="184" t="s">
        <v>474</v>
      </c>
      <c r="U24" s="272" t="s">
        <v>253</v>
      </c>
      <c r="V24" s="186">
        <f t="shared" si="18"/>
        <v>3000</v>
      </c>
      <c r="W24" s="186">
        <f t="shared" si="19"/>
        <v>3000</v>
      </c>
      <c r="X24" s="186">
        <f t="shared" si="20"/>
        <v>0</v>
      </c>
      <c r="Y24" s="183">
        <v>0</v>
      </c>
      <c r="Z24" s="186">
        <f aca="true" t="shared" si="30" ref="Z24:Z29">(Y24+AA24)</f>
        <v>0</v>
      </c>
      <c r="AA24" s="183">
        <v>0</v>
      </c>
      <c r="AB24" s="183"/>
      <c r="AC24" s="184" t="s">
        <v>474</v>
      </c>
      <c r="AD24" s="272" t="s">
        <v>253</v>
      </c>
      <c r="AE24" s="183">
        <v>0</v>
      </c>
      <c r="AF24" s="186">
        <f aca="true" t="shared" si="31" ref="AF24:AF29">(AE24+AG24)</f>
        <v>0</v>
      </c>
      <c r="AG24" s="183">
        <v>0</v>
      </c>
      <c r="AH24" s="186">
        <f aca="true" t="shared" si="32" ref="AH24:AH30">(Y24-AE24)</f>
        <v>0</v>
      </c>
      <c r="AI24" s="186">
        <f aca="true" t="shared" si="33" ref="AI24:AI30">(Z24-AF24)</f>
        <v>0</v>
      </c>
      <c r="AJ24" s="186">
        <f aca="true" t="shared" si="34" ref="AJ24:AJ30">(AA24-AG24)</f>
        <v>0</v>
      </c>
      <c r="AK24" s="183"/>
      <c r="AL24" s="184" t="s">
        <v>474</v>
      </c>
      <c r="AM24" s="272" t="s">
        <v>253</v>
      </c>
      <c r="AN24" s="183">
        <v>0</v>
      </c>
      <c r="AO24" s="186">
        <f t="shared" si="11"/>
        <v>0</v>
      </c>
      <c r="AP24" s="183">
        <v>0</v>
      </c>
      <c r="AQ24" s="183">
        <v>0</v>
      </c>
      <c r="AR24" s="186">
        <f t="shared" si="28"/>
        <v>0</v>
      </c>
      <c r="AS24" s="183">
        <v>0</v>
      </c>
      <c r="AT24" s="183"/>
      <c r="AU24" s="184" t="s">
        <v>474</v>
      </c>
      <c r="AV24" s="272" t="s">
        <v>253</v>
      </c>
      <c r="AW24" s="186">
        <f t="shared" si="21"/>
        <v>3000</v>
      </c>
      <c r="AX24" s="186">
        <f t="shared" si="22"/>
        <v>3000</v>
      </c>
      <c r="AY24" s="186">
        <f t="shared" si="23"/>
        <v>0</v>
      </c>
      <c r="AZ24" s="186">
        <f t="shared" si="24"/>
        <v>0</v>
      </c>
      <c r="BA24" s="186">
        <f t="shared" si="16"/>
        <v>0</v>
      </c>
      <c r="BB24" s="186">
        <f t="shared" si="25"/>
        <v>0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</row>
    <row r="25" spans="1:67" ht="18" customHeight="1">
      <c r="A25" s="183"/>
      <c r="B25" s="184" t="s">
        <v>475</v>
      </c>
      <c r="C25" s="272" t="s">
        <v>527</v>
      </c>
      <c r="D25" s="183">
        <v>0</v>
      </c>
      <c r="E25" s="186">
        <f>(D25+F25)</f>
        <v>0</v>
      </c>
      <c r="F25" s="183">
        <v>0</v>
      </c>
      <c r="G25" s="183">
        <v>0</v>
      </c>
      <c r="H25" s="186">
        <f t="shared" si="17"/>
        <v>0</v>
      </c>
      <c r="I25" s="183">
        <v>0</v>
      </c>
      <c r="J25" s="183"/>
      <c r="K25" s="184" t="s">
        <v>475</v>
      </c>
      <c r="L25" s="272" t="s">
        <v>527</v>
      </c>
      <c r="M25" s="183">
        <v>500</v>
      </c>
      <c r="N25" s="186">
        <f>(M25+O25)</f>
        <v>500</v>
      </c>
      <c r="O25" s="183">
        <v>0</v>
      </c>
      <c r="P25" s="183">
        <v>0</v>
      </c>
      <c r="Q25" s="186">
        <f>(P25+R25)</f>
        <v>0</v>
      </c>
      <c r="R25" s="183">
        <v>0</v>
      </c>
      <c r="S25" s="183"/>
      <c r="T25" s="184" t="s">
        <v>475</v>
      </c>
      <c r="U25" s="272" t="s">
        <v>527</v>
      </c>
      <c r="V25" s="186">
        <f t="shared" si="18"/>
        <v>500</v>
      </c>
      <c r="W25" s="186">
        <f t="shared" si="19"/>
        <v>500</v>
      </c>
      <c r="X25" s="186">
        <f t="shared" si="20"/>
        <v>0</v>
      </c>
      <c r="Y25" s="183">
        <v>0</v>
      </c>
      <c r="Z25" s="186">
        <f t="shared" si="30"/>
        <v>0</v>
      </c>
      <c r="AA25" s="183">
        <v>0</v>
      </c>
      <c r="AB25" s="183"/>
      <c r="AC25" s="184" t="s">
        <v>475</v>
      </c>
      <c r="AD25" s="272" t="s">
        <v>527</v>
      </c>
      <c r="AE25" s="183">
        <v>0</v>
      </c>
      <c r="AF25" s="186">
        <f t="shared" si="31"/>
        <v>0</v>
      </c>
      <c r="AG25" s="183">
        <v>0</v>
      </c>
      <c r="AH25" s="186">
        <f t="shared" si="32"/>
        <v>0</v>
      </c>
      <c r="AI25" s="186">
        <f t="shared" si="33"/>
        <v>0</v>
      </c>
      <c r="AJ25" s="186">
        <f t="shared" si="34"/>
        <v>0</v>
      </c>
      <c r="AK25" s="183"/>
      <c r="AL25" s="184" t="s">
        <v>475</v>
      </c>
      <c r="AM25" s="272" t="s">
        <v>527</v>
      </c>
      <c r="AN25" s="183">
        <v>0</v>
      </c>
      <c r="AO25" s="186">
        <f>(AN25+AP25)</f>
        <v>0</v>
      </c>
      <c r="AP25" s="183">
        <v>0</v>
      </c>
      <c r="AQ25" s="183">
        <v>0</v>
      </c>
      <c r="AR25" s="186">
        <f>(AQ25+AS25)</f>
        <v>0</v>
      </c>
      <c r="AS25" s="183">
        <v>0</v>
      </c>
      <c r="AT25" s="183"/>
      <c r="AU25" s="184" t="s">
        <v>475</v>
      </c>
      <c r="AV25" s="272" t="s">
        <v>527</v>
      </c>
      <c r="AW25" s="186">
        <f t="shared" si="21"/>
        <v>500</v>
      </c>
      <c r="AX25" s="186">
        <f t="shared" si="22"/>
        <v>500</v>
      </c>
      <c r="AY25" s="186">
        <f t="shared" si="23"/>
        <v>0</v>
      </c>
      <c r="AZ25" s="186">
        <f t="shared" si="24"/>
        <v>0</v>
      </c>
      <c r="BA25" s="186">
        <f t="shared" si="16"/>
        <v>0</v>
      </c>
      <c r="BB25" s="186">
        <f t="shared" si="25"/>
        <v>0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</row>
    <row r="26" spans="1:67" ht="18" customHeight="1">
      <c r="A26" s="183"/>
      <c r="B26" s="184" t="s">
        <v>476</v>
      </c>
      <c r="C26" s="272" t="s">
        <v>528</v>
      </c>
      <c r="D26" s="183">
        <v>0</v>
      </c>
      <c r="E26" s="186">
        <f>(D26+F26)</f>
        <v>0</v>
      </c>
      <c r="F26" s="183">
        <v>0</v>
      </c>
      <c r="G26" s="183">
        <v>0</v>
      </c>
      <c r="H26" s="186">
        <f t="shared" si="17"/>
        <v>0</v>
      </c>
      <c r="I26" s="183">
        <v>0</v>
      </c>
      <c r="J26" s="183"/>
      <c r="K26" s="184" t="s">
        <v>476</v>
      </c>
      <c r="L26" s="272" t="s">
        <v>528</v>
      </c>
      <c r="M26" s="183">
        <v>350</v>
      </c>
      <c r="N26" s="186">
        <f>(M26+O26)</f>
        <v>350</v>
      </c>
      <c r="O26" s="183">
        <v>0</v>
      </c>
      <c r="P26" s="183">
        <v>0</v>
      </c>
      <c r="Q26" s="186">
        <f>(P26+R26)</f>
        <v>0</v>
      </c>
      <c r="R26" s="183">
        <v>0</v>
      </c>
      <c r="S26" s="183"/>
      <c r="T26" s="184" t="s">
        <v>476</v>
      </c>
      <c r="U26" s="272" t="s">
        <v>528</v>
      </c>
      <c r="V26" s="186">
        <f t="shared" si="18"/>
        <v>350</v>
      </c>
      <c r="W26" s="186">
        <f t="shared" si="19"/>
        <v>350</v>
      </c>
      <c r="X26" s="186">
        <f t="shared" si="20"/>
        <v>0</v>
      </c>
      <c r="Y26" s="183">
        <v>0</v>
      </c>
      <c r="Z26" s="186">
        <f t="shared" si="30"/>
        <v>0</v>
      </c>
      <c r="AA26" s="183">
        <v>0</v>
      </c>
      <c r="AB26" s="183"/>
      <c r="AC26" s="184" t="s">
        <v>476</v>
      </c>
      <c r="AD26" s="272" t="s">
        <v>528</v>
      </c>
      <c r="AE26" s="183">
        <v>0</v>
      </c>
      <c r="AF26" s="186">
        <f t="shared" si="31"/>
        <v>0</v>
      </c>
      <c r="AG26" s="183">
        <v>0</v>
      </c>
      <c r="AH26" s="186">
        <f t="shared" si="32"/>
        <v>0</v>
      </c>
      <c r="AI26" s="186">
        <f t="shared" si="33"/>
        <v>0</v>
      </c>
      <c r="AJ26" s="186">
        <f t="shared" si="34"/>
        <v>0</v>
      </c>
      <c r="AK26" s="183"/>
      <c r="AL26" s="184" t="s">
        <v>476</v>
      </c>
      <c r="AM26" s="272" t="s">
        <v>528</v>
      </c>
      <c r="AN26" s="183">
        <v>0</v>
      </c>
      <c r="AO26" s="186">
        <f>(AN26+AP26)</f>
        <v>0</v>
      </c>
      <c r="AP26" s="183">
        <v>0</v>
      </c>
      <c r="AQ26" s="183">
        <v>0</v>
      </c>
      <c r="AR26" s="186">
        <f>(AQ26+AS26)</f>
        <v>0</v>
      </c>
      <c r="AS26" s="183">
        <v>0</v>
      </c>
      <c r="AT26" s="183"/>
      <c r="AU26" s="184" t="s">
        <v>476</v>
      </c>
      <c r="AV26" s="272" t="s">
        <v>528</v>
      </c>
      <c r="AW26" s="186">
        <f t="shared" si="21"/>
        <v>350</v>
      </c>
      <c r="AX26" s="186">
        <f t="shared" si="22"/>
        <v>350</v>
      </c>
      <c r="AY26" s="186">
        <f t="shared" si="23"/>
        <v>0</v>
      </c>
      <c r="AZ26" s="186">
        <f t="shared" si="24"/>
        <v>0</v>
      </c>
      <c r="BA26" s="186">
        <f t="shared" si="16"/>
        <v>0</v>
      </c>
      <c r="BB26" s="186">
        <f t="shared" si="25"/>
        <v>0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</row>
    <row r="27" spans="1:67" ht="18" customHeight="1">
      <c r="A27" s="183"/>
      <c r="B27" s="184" t="s">
        <v>477</v>
      </c>
      <c r="C27" s="272" t="s">
        <v>244</v>
      </c>
      <c r="D27" s="183">
        <v>0</v>
      </c>
      <c r="E27" s="186">
        <f>(D27+F27)</f>
        <v>0</v>
      </c>
      <c r="F27" s="183">
        <v>0</v>
      </c>
      <c r="G27" s="183">
        <v>0</v>
      </c>
      <c r="H27" s="186">
        <f t="shared" si="17"/>
        <v>0</v>
      </c>
      <c r="I27" s="183">
        <v>0</v>
      </c>
      <c r="J27" s="183"/>
      <c r="K27" s="184" t="s">
        <v>477</v>
      </c>
      <c r="L27" s="272" t="s">
        <v>244</v>
      </c>
      <c r="M27" s="183">
        <v>1000</v>
      </c>
      <c r="N27" s="186">
        <f>(M27+O27)</f>
        <v>1000</v>
      </c>
      <c r="O27" s="183">
        <v>0</v>
      </c>
      <c r="P27" s="183">
        <v>0</v>
      </c>
      <c r="Q27" s="186">
        <f>(P27+R27)</f>
        <v>0</v>
      </c>
      <c r="R27" s="183">
        <v>0</v>
      </c>
      <c r="S27" s="183"/>
      <c r="T27" s="184" t="s">
        <v>477</v>
      </c>
      <c r="U27" s="272" t="s">
        <v>244</v>
      </c>
      <c r="V27" s="186">
        <f t="shared" si="18"/>
        <v>1000</v>
      </c>
      <c r="W27" s="186">
        <f t="shared" si="19"/>
        <v>1000</v>
      </c>
      <c r="X27" s="186">
        <f t="shared" si="20"/>
        <v>0</v>
      </c>
      <c r="Y27" s="183">
        <v>0</v>
      </c>
      <c r="Z27" s="186">
        <f t="shared" si="30"/>
        <v>0</v>
      </c>
      <c r="AA27" s="183">
        <v>0</v>
      </c>
      <c r="AB27" s="183"/>
      <c r="AC27" s="184" t="s">
        <v>477</v>
      </c>
      <c r="AD27" s="272" t="s">
        <v>244</v>
      </c>
      <c r="AE27" s="183">
        <v>0</v>
      </c>
      <c r="AF27" s="186">
        <f t="shared" si="31"/>
        <v>0</v>
      </c>
      <c r="AG27" s="183">
        <v>0</v>
      </c>
      <c r="AH27" s="186">
        <f t="shared" si="32"/>
        <v>0</v>
      </c>
      <c r="AI27" s="186">
        <f t="shared" si="33"/>
        <v>0</v>
      </c>
      <c r="AJ27" s="186">
        <f t="shared" si="34"/>
        <v>0</v>
      </c>
      <c r="AK27" s="183"/>
      <c r="AL27" s="184" t="s">
        <v>477</v>
      </c>
      <c r="AM27" s="272" t="s">
        <v>244</v>
      </c>
      <c r="AN27" s="183">
        <v>0</v>
      </c>
      <c r="AO27" s="186">
        <f>(AN27+AP27)</f>
        <v>0</v>
      </c>
      <c r="AP27" s="183">
        <v>0</v>
      </c>
      <c r="AQ27" s="183">
        <v>0</v>
      </c>
      <c r="AR27" s="186">
        <f>(AQ27+AS27)</f>
        <v>0</v>
      </c>
      <c r="AS27" s="183">
        <v>0</v>
      </c>
      <c r="AT27" s="183"/>
      <c r="AU27" s="184" t="s">
        <v>477</v>
      </c>
      <c r="AV27" s="272" t="s">
        <v>244</v>
      </c>
      <c r="AW27" s="186">
        <f t="shared" si="21"/>
        <v>1000</v>
      </c>
      <c r="AX27" s="186">
        <f t="shared" si="22"/>
        <v>1000</v>
      </c>
      <c r="AY27" s="186">
        <f t="shared" si="23"/>
        <v>0</v>
      </c>
      <c r="AZ27" s="186">
        <f t="shared" si="24"/>
        <v>0</v>
      </c>
      <c r="BA27" s="186">
        <f t="shared" si="16"/>
        <v>0</v>
      </c>
      <c r="BB27" s="186">
        <f t="shared" si="25"/>
        <v>0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</row>
    <row r="28" spans="1:67" ht="18" customHeight="1">
      <c r="A28" s="183"/>
      <c r="B28" s="184" t="s">
        <v>478</v>
      </c>
      <c r="C28" s="272" t="s">
        <v>27</v>
      </c>
      <c r="D28" s="183">
        <v>0</v>
      </c>
      <c r="E28" s="186">
        <f t="shared" si="26"/>
        <v>0</v>
      </c>
      <c r="F28" s="183">
        <v>0</v>
      </c>
      <c r="G28" s="183">
        <v>0</v>
      </c>
      <c r="H28" s="186">
        <f t="shared" si="17"/>
        <v>0</v>
      </c>
      <c r="I28" s="183">
        <v>0</v>
      </c>
      <c r="J28" s="183"/>
      <c r="K28" s="184" t="s">
        <v>478</v>
      </c>
      <c r="L28" s="272" t="s">
        <v>27</v>
      </c>
      <c r="M28" s="183">
        <v>3279</v>
      </c>
      <c r="N28" s="186">
        <f t="shared" si="29"/>
        <v>3279</v>
      </c>
      <c r="O28" s="183">
        <v>0</v>
      </c>
      <c r="P28" s="183">
        <v>0</v>
      </c>
      <c r="Q28" s="186">
        <f t="shared" si="27"/>
        <v>0</v>
      </c>
      <c r="R28" s="183">
        <v>0</v>
      </c>
      <c r="S28" s="183"/>
      <c r="T28" s="184" t="s">
        <v>478</v>
      </c>
      <c r="U28" s="272" t="s">
        <v>27</v>
      </c>
      <c r="V28" s="186">
        <f t="shared" si="18"/>
        <v>3279</v>
      </c>
      <c r="W28" s="186">
        <f t="shared" si="19"/>
        <v>3279</v>
      </c>
      <c r="X28" s="186">
        <f t="shared" si="20"/>
        <v>0</v>
      </c>
      <c r="Y28" s="183">
        <v>0</v>
      </c>
      <c r="Z28" s="186">
        <f t="shared" si="30"/>
        <v>0</v>
      </c>
      <c r="AA28" s="183">
        <v>0</v>
      </c>
      <c r="AB28" s="183"/>
      <c r="AC28" s="184" t="s">
        <v>478</v>
      </c>
      <c r="AD28" s="272" t="s">
        <v>27</v>
      </c>
      <c r="AE28" s="183">
        <v>0</v>
      </c>
      <c r="AF28" s="186">
        <f t="shared" si="31"/>
        <v>0</v>
      </c>
      <c r="AG28" s="183">
        <v>0</v>
      </c>
      <c r="AH28" s="186">
        <f t="shared" si="32"/>
        <v>0</v>
      </c>
      <c r="AI28" s="186">
        <f t="shared" si="33"/>
        <v>0</v>
      </c>
      <c r="AJ28" s="186">
        <f t="shared" si="34"/>
        <v>0</v>
      </c>
      <c r="AK28" s="183"/>
      <c r="AL28" s="184" t="s">
        <v>478</v>
      </c>
      <c r="AM28" s="272" t="s">
        <v>27</v>
      </c>
      <c r="AN28" s="183">
        <v>0</v>
      </c>
      <c r="AO28" s="186">
        <f aca="true" t="shared" si="35" ref="AO28:AO40">(AN28+AP28)</f>
        <v>0</v>
      </c>
      <c r="AP28" s="183">
        <v>0</v>
      </c>
      <c r="AQ28" s="183">
        <v>0</v>
      </c>
      <c r="AR28" s="186">
        <f t="shared" si="28"/>
        <v>0</v>
      </c>
      <c r="AS28" s="183">
        <v>0</v>
      </c>
      <c r="AT28" s="183"/>
      <c r="AU28" s="184" t="s">
        <v>478</v>
      </c>
      <c r="AV28" s="272" t="s">
        <v>27</v>
      </c>
      <c r="AW28" s="186">
        <f t="shared" si="21"/>
        <v>3279</v>
      </c>
      <c r="AX28" s="186">
        <f t="shared" si="22"/>
        <v>3279</v>
      </c>
      <c r="AY28" s="186">
        <f t="shared" si="23"/>
        <v>0</v>
      </c>
      <c r="AZ28" s="186">
        <f t="shared" si="24"/>
        <v>0</v>
      </c>
      <c r="BA28" s="186">
        <f t="shared" si="16"/>
        <v>0</v>
      </c>
      <c r="BB28" s="186">
        <f t="shared" si="25"/>
        <v>0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</row>
    <row r="29" spans="1:67" ht="18" customHeight="1">
      <c r="A29" s="183"/>
      <c r="B29" s="184" t="s">
        <v>479</v>
      </c>
      <c r="C29" s="272" t="s">
        <v>30</v>
      </c>
      <c r="D29" s="183">
        <v>0</v>
      </c>
      <c r="E29" s="186">
        <f>(D29+F29)</f>
        <v>0</v>
      </c>
      <c r="F29" s="183">
        <v>0</v>
      </c>
      <c r="G29" s="183">
        <v>0</v>
      </c>
      <c r="H29" s="186">
        <f>(G29+I29)</f>
        <v>0</v>
      </c>
      <c r="I29" s="183">
        <v>0</v>
      </c>
      <c r="J29" s="183"/>
      <c r="K29" s="184" t="s">
        <v>479</v>
      </c>
      <c r="L29" s="272" t="s">
        <v>30</v>
      </c>
      <c r="M29" s="183">
        <v>521</v>
      </c>
      <c r="N29" s="186">
        <f>(M29+O29)</f>
        <v>521</v>
      </c>
      <c r="O29" s="183">
        <v>0</v>
      </c>
      <c r="P29" s="183">
        <v>0</v>
      </c>
      <c r="Q29" s="186">
        <f>(P29+R29)</f>
        <v>0</v>
      </c>
      <c r="R29" s="183">
        <v>0</v>
      </c>
      <c r="S29" s="183"/>
      <c r="T29" s="184" t="s">
        <v>479</v>
      </c>
      <c r="U29" s="272" t="s">
        <v>30</v>
      </c>
      <c r="V29" s="186">
        <f>(M29-P29)</f>
        <v>521</v>
      </c>
      <c r="W29" s="186">
        <f>(N29-Q29)</f>
        <v>521</v>
      </c>
      <c r="X29" s="186">
        <f>(O29-R29)</f>
        <v>0</v>
      </c>
      <c r="Y29" s="183">
        <v>0</v>
      </c>
      <c r="Z29" s="186">
        <f t="shared" si="30"/>
        <v>0</v>
      </c>
      <c r="AA29" s="183">
        <v>0</v>
      </c>
      <c r="AB29" s="183"/>
      <c r="AC29" s="184" t="s">
        <v>479</v>
      </c>
      <c r="AD29" s="272" t="s">
        <v>30</v>
      </c>
      <c r="AE29" s="183">
        <v>0</v>
      </c>
      <c r="AF29" s="186">
        <f t="shared" si="31"/>
        <v>0</v>
      </c>
      <c r="AG29" s="183">
        <v>0</v>
      </c>
      <c r="AH29" s="186">
        <f>(Y29-AE29)</f>
        <v>0</v>
      </c>
      <c r="AI29" s="186">
        <f>(Z29-AF29)</f>
        <v>0</v>
      </c>
      <c r="AJ29" s="186">
        <f>(AA29-AG29)</f>
        <v>0</v>
      </c>
      <c r="AK29" s="183"/>
      <c r="AL29" s="184" t="s">
        <v>479</v>
      </c>
      <c r="AM29" s="272" t="s">
        <v>30</v>
      </c>
      <c r="AN29" s="183">
        <v>0</v>
      </c>
      <c r="AO29" s="186">
        <f>(AN29+AP29)</f>
        <v>0</v>
      </c>
      <c r="AP29" s="183">
        <v>0</v>
      </c>
      <c r="AQ29" s="183">
        <v>0</v>
      </c>
      <c r="AR29" s="186">
        <f>(AQ29+AS29)</f>
        <v>0</v>
      </c>
      <c r="AS29" s="183">
        <v>0</v>
      </c>
      <c r="AT29" s="183"/>
      <c r="AU29" s="184" t="s">
        <v>479</v>
      </c>
      <c r="AV29" s="272" t="s">
        <v>30</v>
      </c>
      <c r="AW29" s="186">
        <f>(D29+G29+M29+Y29+AN29+AQ29)</f>
        <v>521</v>
      </c>
      <c r="AX29" s="186">
        <f>(E29+H29+N29+Z29+AO29+AR29)</f>
        <v>521</v>
      </c>
      <c r="AY29" s="186">
        <f>(F29+I29+O29+AA29+AP29+AS29)</f>
        <v>0</v>
      </c>
      <c r="AZ29" s="186">
        <f>(AE29+AN29+AQ29)</f>
        <v>0</v>
      </c>
      <c r="BA29" s="186">
        <f>(AF29+AO29+AR29)</f>
        <v>0</v>
      </c>
      <c r="BB29" s="186">
        <f>(AG29+AP29+AS29)</f>
        <v>0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</row>
    <row r="30" spans="1:67" ht="18" customHeight="1">
      <c r="A30" s="183"/>
      <c r="B30" s="184" t="s">
        <v>480</v>
      </c>
      <c r="C30" s="272" t="s">
        <v>254</v>
      </c>
      <c r="D30" s="183">
        <v>0</v>
      </c>
      <c r="E30" s="186">
        <f>(D30+F30)</f>
        <v>0</v>
      </c>
      <c r="F30" s="183">
        <v>0</v>
      </c>
      <c r="G30" s="183">
        <v>0</v>
      </c>
      <c r="H30" s="186">
        <f t="shared" si="17"/>
        <v>0</v>
      </c>
      <c r="I30" s="183">
        <v>0</v>
      </c>
      <c r="J30" s="183"/>
      <c r="K30" s="184" t="s">
        <v>480</v>
      </c>
      <c r="L30" s="272" t="s">
        <v>254</v>
      </c>
      <c r="M30" s="183">
        <v>20436</v>
      </c>
      <c r="N30" s="186">
        <f>(M30+O30)</f>
        <v>0</v>
      </c>
      <c r="O30" s="183">
        <v>-20436</v>
      </c>
      <c r="P30" s="183">
        <v>0</v>
      </c>
      <c r="Q30" s="186">
        <f>(P30+R30)</f>
        <v>0</v>
      </c>
      <c r="R30" s="183">
        <v>0</v>
      </c>
      <c r="S30" s="183"/>
      <c r="T30" s="184" t="s">
        <v>480</v>
      </c>
      <c r="U30" s="272" t="s">
        <v>254</v>
      </c>
      <c r="V30" s="186">
        <f t="shared" si="18"/>
        <v>20436</v>
      </c>
      <c r="W30" s="186">
        <f t="shared" si="19"/>
        <v>0</v>
      </c>
      <c r="X30" s="186">
        <f t="shared" si="20"/>
        <v>-20436</v>
      </c>
      <c r="Y30" s="183">
        <v>0</v>
      </c>
      <c r="Z30" s="186">
        <f aca="true" t="shared" si="36" ref="Z30:Z40">(Y30+AA30)</f>
        <v>20436</v>
      </c>
      <c r="AA30" s="183">
        <v>20436</v>
      </c>
      <c r="AB30" s="183"/>
      <c r="AC30" s="184" t="s">
        <v>480</v>
      </c>
      <c r="AD30" s="272" t="s">
        <v>254</v>
      </c>
      <c r="AE30" s="183">
        <v>0</v>
      </c>
      <c r="AF30" s="186">
        <f aca="true" t="shared" si="37" ref="AF30:AF40">(AE30+AG30)</f>
        <v>0</v>
      </c>
      <c r="AG30" s="183">
        <v>0</v>
      </c>
      <c r="AH30" s="186">
        <f t="shared" si="32"/>
        <v>0</v>
      </c>
      <c r="AI30" s="186">
        <f t="shared" si="33"/>
        <v>20436</v>
      </c>
      <c r="AJ30" s="186">
        <f t="shared" si="34"/>
        <v>20436</v>
      </c>
      <c r="AK30" s="183"/>
      <c r="AL30" s="184" t="s">
        <v>480</v>
      </c>
      <c r="AM30" s="272" t="s">
        <v>254</v>
      </c>
      <c r="AN30" s="183">
        <v>0</v>
      </c>
      <c r="AO30" s="186">
        <f>(AN30+AP30)</f>
        <v>0</v>
      </c>
      <c r="AP30" s="183">
        <v>0</v>
      </c>
      <c r="AQ30" s="183">
        <v>0</v>
      </c>
      <c r="AR30" s="186">
        <f>(AQ30+AS30)</f>
        <v>0</v>
      </c>
      <c r="AS30" s="183">
        <v>0</v>
      </c>
      <c r="AT30" s="183"/>
      <c r="AU30" s="184" t="s">
        <v>480</v>
      </c>
      <c r="AV30" s="272" t="s">
        <v>254</v>
      </c>
      <c r="AW30" s="186">
        <f t="shared" si="21"/>
        <v>20436</v>
      </c>
      <c r="AX30" s="186">
        <f t="shared" si="22"/>
        <v>20436</v>
      </c>
      <c r="AY30" s="186">
        <f t="shared" si="23"/>
        <v>0</v>
      </c>
      <c r="AZ30" s="186">
        <f t="shared" si="24"/>
        <v>0</v>
      </c>
      <c r="BA30" s="186">
        <f>(AF30+AO30+AR30)</f>
        <v>0</v>
      </c>
      <c r="BB30" s="186">
        <f t="shared" si="25"/>
        <v>0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</row>
    <row r="31" spans="1:67" ht="18" customHeight="1">
      <c r="A31" s="183"/>
      <c r="B31" s="184" t="s">
        <v>481</v>
      </c>
      <c r="C31" s="183" t="s">
        <v>94</v>
      </c>
      <c r="D31" s="183">
        <v>0</v>
      </c>
      <c r="E31" s="186">
        <f t="shared" si="26"/>
        <v>0</v>
      </c>
      <c r="F31" s="183">
        <v>0</v>
      </c>
      <c r="G31" s="183">
        <v>0</v>
      </c>
      <c r="H31" s="186">
        <f t="shared" si="17"/>
        <v>0</v>
      </c>
      <c r="I31" s="183">
        <v>0</v>
      </c>
      <c r="J31" s="183"/>
      <c r="K31" s="184" t="s">
        <v>481</v>
      </c>
      <c r="L31" s="183" t="s">
        <v>94</v>
      </c>
      <c r="M31" s="183">
        <v>0</v>
      </c>
      <c r="N31" s="186">
        <f t="shared" si="29"/>
        <v>0</v>
      </c>
      <c r="O31" s="183">
        <v>0</v>
      </c>
      <c r="P31" s="183">
        <v>0</v>
      </c>
      <c r="Q31" s="186">
        <f t="shared" si="27"/>
        <v>0</v>
      </c>
      <c r="R31" s="183">
        <v>0</v>
      </c>
      <c r="S31" s="183"/>
      <c r="T31" s="184" t="s">
        <v>481</v>
      </c>
      <c r="U31" s="183" t="s">
        <v>94</v>
      </c>
      <c r="V31" s="186">
        <f t="shared" si="18"/>
        <v>0</v>
      </c>
      <c r="W31" s="186">
        <f t="shared" si="19"/>
        <v>0</v>
      </c>
      <c r="X31" s="186">
        <f t="shared" si="20"/>
        <v>0</v>
      </c>
      <c r="Y31" s="183">
        <v>0</v>
      </c>
      <c r="Z31" s="186">
        <f t="shared" si="36"/>
        <v>0</v>
      </c>
      <c r="AA31" s="183">
        <v>0</v>
      </c>
      <c r="AB31" s="183"/>
      <c r="AC31" s="184" t="s">
        <v>481</v>
      </c>
      <c r="AD31" s="183" t="s">
        <v>94</v>
      </c>
      <c r="AE31" s="183">
        <v>0</v>
      </c>
      <c r="AF31" s="186">
        <f t="shared" si="37"/>
        <v>0</v>
      </c>
      <c r="AG31" s="183">
        <v>0</v>
      </c>
      <c r="AH31" s="186">
        <f aca="true" t="shared" si="38" ref="AH31:AJ32">(Y31-AE31)</f>
        <v>0</v>
      </c>
      <c r="AI31" s="186">
        <f t="shared" si="38"/>
        <v>0</v>
      </c>
      <c r="AJ31" s="186">
        <f t="shared" si="38"/>
        <v>0</v>
      </c>
      <c r="AK31" s="183"/>
      <c r="AL31" s="184" t="s">
        <v>481</v>
      </c>
      <c r="AM31" s="183" t="s">
        <v>94</v>
      </c>
      <c r="AN31" s="183">
        <v>0</v>
      </c>
      <c r="AO31" s="186">
        <f>(AN31+AP31)</f>
        <v>0</v>
      </c>
      <c r="AP31" s="183">
        <v>0</v>
      </c>
      <c r="AQ31" s="183">
        <v>1688</v>
      </c>
      <c r="AR31" s="186">
        <f>(AQ31+AS31)</f>
        <v>1688</v>
      </c>
      <c r="AS31" s="183">
        <v>0</v>
      </c>
      <c r="AT31" s="183"/>
      <c r="AU31" s="184" t="s">
        <v>481</v>
      </c>
      <c r="AV31" s="183" t="s">
        <v>94</v>
      </c>
      <c r="AW31" s="186">
        <f t="shared" si="21"/>
        <v>1688</v>
      </c>
      <c r="AX31" s="186">
        <f t="shared" si="22"/>
        <v>1688</v>
      </c>
      <c r="AY31" s="186">
        <f t="shared" si="23"/>
        <v>0</v>
      </c>
      <c r="AZ31" s="186">
        <f t="shared" si="24"/>
        <v>1688</v>
      </c>
      <c r="BA31" s="186">
        <f>(AF31+AO31+AR31)</f>
        <v>1688</v>
      </c>
      <c r="BB31" s="186">
        <f t="shared" si="25"/>
        <v>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</row>
    <row r="32" spans="1:67" ht="18" customHeight="1">
      <c r="A32" s="183"/>
      <c r="B32" s="184" t="s">
        <v>482</v>
      </c>
      <c r="C32" s="183" t="s">
        <v>789</v>
      </c>
      <c r="D32" s="183">
        <v>0</v>
      </c>
      <c r="E32" s="186">
        <f t="shared" si="26"/>
        <v>0</v>
      </c>
      <c r="F32" s="183">
        <v>0</v>
      </c>
      <c r="G32" s="183">
        <v>0</v>
      </c>
      <c r="H32" s="186">
        <f t="shared" si="17"/>
        <v>0</v>
      </c>
      <c r="I32" s="183">
        <v>0</v>
      </c>
      <c r="J32" s="183"/>
      <c r="K32" s="184" t="s">
        <v>482</v>
      </c>
      <c r="L32" s="183" t="s">
        <v>789</v>
      </c>
      <c r="M32" s="183">
        <v>460</v>
      </c>
      <c r="N32" s="186">
        <f t="shared" si="29"/>
        <v>1100</v>
      </c>
      <c r="O32" s="183">
        <f>94+546</f>
        <v>640</v>
      </c>
      <c r="P32" s="183">
        <v>0</v>
      </c>
      <c r="Q32" s="186">
        <f t="shared" si="27"/>
        <v>0</v>
      </c>
      <c r="R32" s="183">
        <v>0</v>
      </c>
      <c r="S32" s="183"/>
      <c r="T32" s="184" t="s">
        <v>482</v>
      </c>
      <c r="U32" s="183" t="s">
        <v>789</v>
      </c>
      <c r="V32" s="186">
        <f t="shared" si="18"/>
        <v>460</v>
      </c>
      <c r="W32" s="186">
        <f t="shared" si="19"/>
        <v>1100</v>
      </c>
      <c r="X32" s="186">
        <f t="shared" si="20"/>
        <v>640</v>
      </c>
      <c r="Y32" s="183">
        <v>0</v>
      </c>
      <c r="Z32" s="186">
        <f t="shared" si="36"/>
        <v>0</v>
      </c>
      <c r="AA32" s="183">
        <v>0</v>
      </c>
      <c r="AB32" s="183"/>
      <c r="AC32" s="184" t="s">
        <v>482</v>
      </c>
      <c r="AD32" s="183" t="s">
        <v>789</v>
      </c>
      <c r="AE32" s="183">
        <v>0</v>
      </c>
      <c r="AF32" s="186">
        <f t="shared" si="37"/>
        <v>0</v>
      </c>
      <c r="AG32" s="183">
        <v>0</v>
      </c>
      <c r="AH32" s="186">
        <f t="shared" si="38"/>
        <v>0</v>
      </c>
      <c r="AI32" s="186">
        <f t="shared" si="38"/>
        <v>0</v>
      </c>
      <c r="AJ32" s="186">
        <f t="shared" si="38"/>
        <v>0</v>
      </c>
      <c r="AK32" s="183"/>
      <c r="AL32" s="184" t="s">
        <v>482</v>
      </c>
      <c r="AM32" s="183" t="s">
        <v>789</v>
      </c>
      <c r="AN32" s="183">
        <v>0</v>
      </c>
      <c r="AO32" s="186">
        <f t="shared" si="35"/>
        <v>0</v>
      </c>
      <c r="AP32" s="183">
        <v>0</v>
      </c>
      <c r="AQ32" s="183">
        <v>0</v>
      </c>
      <c r="AR32" s="186">
        <f t="shared" si="28"/>
        <v>0</v>
      </c>
      <c r="AS32" s="183">
        <v>0</v>
      </c>
      <c r="AT32" s="183"/>
      <c r="AU32" s="184" t="s">
        <v>482</v>
      </c>
      <c r="AV32" s="183" t="s">
        <v>789</v>
      </c>
      <c r="AW32" s="186">
        <f t="shared" si="21"/>
        <v>460</v>
      </c>
      <c r="AX32" s="186">
        <f t="shared" si="22"/>
        <v>1100</v>
      </c>
      <c r="AY32" s="186">
        <f t="shared" si="23"/>
        <v>640</v>
      </c>
      <c r="AZ32" s="186">
        <f t="shared" si="24"/>
        <v>0</v>
      </c>
      <c r="BA32" s="186">
        <f>(AF32+AO32+AR32)</f>
        <v>0</v>
      </c>
      <c r="BB32" s="186">
        <f t="shared" si="25"/>
        <v>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</row>
    <row r="33" spans="1:67" ht="18" customHeight="1">
      <c r="A33" s="183"/>
      <c r="B33" s="184" t="s">
        <v>483</v>
      </c>
      <c r="C33" s="183" t="s">
        <v>162</v>
      </c>
      <c r="D33" s="183">
        <v>0</v>
      </c>
      <c r="E33" s="186">
        <f t="shared" si="26"/>
        <v>0</v>
      </c>
      <c r="F33" s="183">
        <v>0</v>
      </c>
      <c r="G33" s="183">
        <v>0</v>
      </c>
      <c r="H33" s="186">
        <f t="shared" si="17"/>
        <v>0</v>
      </c>
      <c r="I33" s="183">
        <v>0</v>
      </c>
      <c r="J33" s="183"/>
      <c r="K33" s="184" t="s">
        <v>483</v>
      </c>
      <c r="L33" s="183" t="s">
        <v>162</v>
      </c>
      <c r="M33" s="183">
        <v>137</v>
      </c>
      <c r="N33" s="186">
        <f t="shared" si="29"/>
        <v>137</v>
      </c>
      <c r="O33" s="183">
        <v>0</v>
      </c>
      <c r="P33" s="183">
        <v>0</v>
      </c>
      <c r="Q33" s="186">
        <f t="shared" si="27"/>
        <v>0</v>
      </c>
      <c r="R33" s="183">
        <v>0</v>
      </c>
      <c r="S33" s="183"/>
      <c r="T33" s="184" t="s">
        <v>483</v>
      </c>
      <c r="U33" s="183" t="s">
        <v>162</v>
      </c>
      <c r="V33" s="186">
        <f>(M33-P33)</f>
        <v>137</v>
      </c>
      <c r="W33" s="186">
        <f>(N33-Q33)</f>
        <v>137</v>
      </c>
      <c r="X33" s="186">
        <f>(O33-R33)</f>
        <v>0</v>
      </c>
      <c r="Y33" s="183">
        <v>0</v>
      </c>
      <c r="Z33" s="186">
        <f t="shared" si="36"/>
        <v>0</v>
      </c>
      <c r="AA33" s="183">
        <v>0</v>
      </c>
      <c r="AB33" s="183"/>
      <c r="AC33" s="184" t="s">
        <v>483</v>
      </c>
      <c r="AD33" s="183" t="s">
        <v>162</v>
      </c>
      <c r="AE33" s="183">
        <v>0</v>
      </c>
      <c r="AF33" s="186">
        <f t="shared" si="37"/>
        <v>0</v>
      </c>
      <c r="AG33" s="183">
        <v>0</v>
      </c>
      <c r="AH33" s="186">
        <f>(Y33-AE33)</f>
        <v>0</v>
      </c>
      <c r="AI33" s="186">
        <f>(Z33-AF33)</f>
        <v>0</v>
      </c>
      <c r="AJ33" s="186">
        <f>(AA33-AG33)</f>
        <v>0</v>
      </c>
      <c r="AK33" s="183"/>
      <c r="AL33" s="184" t="s">
        <v>483</v>
      </c>
      <c r="AM33" s="183" t="s">
        <v>162</v>
      </c>
      <c r="AN33" s="183">
        <v>0</v>
      </c>
      <c r="AO33" s="186">
        <f t="shared" si="35"/>
        <v>0</v>
      </c>
      <c r="AP33" s="183">
        <v>0</v>
      </c>
      <c r="AQ33" s="183">
        <v>0</v>
      </c>
      <c r="AR33" s="186">
        <f t="shared" si="28"/>
        <v>0</v>
      </c>
      <c r="AS33" s="183">
        <v>0</v>
      </c>
      <c r="AT33" s="183"/>
      <c r="AU33" s="184" t="s">
        <v>483</v>
      </c>
      <c r="AV33" s="183" t="s">
        <v>162</v>
      </c>
      <c r="AW33" s="186">
        <f>(D33+G33+M33+Y33+AN33+AQ33)</f>
        <v>137</v>
      </c>
      <c r="AX33" s="186">
        <f>(E33+H33+N33+Z33+AO33+AR33)</f>
        <v>137</v>
      </c>
      <c r="AY33" s="186">
        <f>(F33+I33+O33+AA33+AP33+AS33)</f>
        <v>0</v>
      </c>
      <c r="AZ33" s="186">
        <f>(AE33+AN33+AQ33)</f>
        <v>0</v>
      </c>
      <c r="BA33" s="186">
        <f>(AF33+AO33+AR33)</f>
        <v>0</v>
      </c>
      <c r="BB33" s="186">
        <f>(AG33+AP33+AS33)</f>
        <v>0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</row>
    <row r="34" spans="1:67" ht="18" customHeight="1">
      <c r="A34" s="183"/>
      <c r="B34" s="184" t="s">
        <v>484</v>
      </c>
      <c r="C34" s="183" t="s">
        <v>245</v>
      </c>
      <c r="D34" s="183">
        <v>0</v>
      </c>
      <c r="E34" s="186">
        <f t="shared" si="26"/>
        <v>0</v>
      </c>
      <c r="F34" s="183">
        <v>0</v>
      </c>
      <c r="G34" s="183">
        <v>0</v>
      </c>
      <c r="H34" s="186">
        <f t="shared" si="17"/>
        <v>0</v>
      </c>
      <c r="I34" s="183">
        <v>0</v>
      </c>
      <c r="J34" s="183"/>
      <c r="K34" s="184" t="s">
        <v>484</v>
      </c>
      <c r="L34" s="183" t="s">
        <v>245</v>
      </c>
      <c r="M34" s="183">
        <v>5250</v>
      </c>
      <c r="N34" s="186">
        <f t="shared" si="29"/>
        <v>5250</v>
      </c>
      <c r="O34" s="183">
        <v>0</v>
      </c>
      <c r="P34" s="183">
        <v>0</v>
      </c>
      <c r="Q34" s="186">
        <f t="shared" si="27"/>
        <v>0</v>
      </c>
      <c r="R34" s="183">
        <v>0</v>
      </c>
      <c r="S34" s="183"/>
      <c r="T34" s="184" t="s">
        <v>484</v>
      </c>
      <c r="U34" s="183" t="s">
        <v>245</v>
      </c>
      <c r="V34" s="186">
        <f aca="true" t="shared" si="39" ref="V34:V39">(M34-P34)</f>
        <v>5250</v>
      </c>
      <c r="W34" s="186">
        <f aca="true" t="shared" si="40" ref="W34:W39">(N34-Q34)</f>
        <v>5250</v>
      </c>
      <c r="X34" s="186">
        <f aca="true" t="shared" si="41" ref="X34:X39">(O34-R34)</f>
        <v>0</v>
      </c>
      <c r="Y34" s="183">
        <v>0</v>
      </c>
      <c r="Z34" s="186">
        <f t="shared" si="36"/>
        <v>0</v>
      </c>
      <c r="AA34" s="183">
        <v>0</v>
      </c>
      <c r="AB34" s="183"/>
      <c r="AC34" s="184" t="s">
        <v>484</v>
      </c>
      <c r="AD34" s="183" t="s">
        <v>245</v>
      </c>
      <c r="AE34" s="183">
        <v>0</v>
      </c>
      <c r="AF34" s="186">
        <f t="shared" si="37"/>
        <v>0</v>
      </c>
      <c r="AG34" s="183">
        <v>0</v>
      </c>
      <c r="AH34" s="186">
        <f aca="true" t="shared" si="42" ref="AH34:AH39">(Y34-AE34)</f>
        <v>0</v>
      </c>
      <c r="AI34" s="186">
        <f aca="true" t="shared" si="43" ref="AI34:AI39">(Z34-AF34)</f>
        <v>0</v>
      </c>
      <c r="AJ34" s="186">
        <f aca="true" t="shared" si="44" ref="AJ34:AJ39">(AA34-AG34)</f>
        <v>0</v>
      </c>
      <c r="AK34" s="183"/>
      <c r="AL34" s="184" t="s">
        <v>484</v>
      </c>
      <c r="AM34" s="183" t="s">
        <v>245</v>
      </c>
      <c r="AN34" s="183">
        <v>0</v>
      </c>
      <c r="AO34" s="186">
        <f t="shared" si="35"/>
        <v>0</v>
      </c>
      <c r="AP34" s="183">
        <v>0</v>
      </c>
      <c r="AQ34" s="183">
        <v>0</v>
      </c>
      <c r="AR34" s="186">
        <f t="shared" si="28"/>
        <v>0</v>
      </c>
      <c r="AS34" s="183">
        <v>0</v>
      </c>
      <c r="AT34" s="183"/>
      <c r="AU34" s="184" t="s">
        <v>484</v>
      </c>
      <c r="AV34" s="183" t="s">
        <v>245</v>
      </c>
      <c r="AW34" s="186">
        <f aca="true" t="shared" si="45" ref="AW34:AW39">(D34+G34+M34+Y34+AN34+AQ34)</f>
        <v>5250</v>
      </c>
      <c r="AX34" s="186">
        <f aca="true" t="shared" si="46" ref="AX34:AX39">(E34+H34+N34+Z34+AO34+AR34)</f>
        <v>5250</v>
      </c>
      <c r="AY34" s="186">
        <f aca="true" t="shared" si="47" ref="AY34:AY39">(F34+I34+O34+AA34+AP34+AS34)</f>
        <v>0</v>
      </c>
      <c r="AZ34" s="186">
        <f aca="true" t="shared" si="48" ref="AZ34:AZ39">(AE34+AN34+AQ34)</f>
        <v>0</v>
      </c>
      <c r="BA34" s="186">
        <f aca="true" t="shared" si="49" ref="BA34:BA39">(AF34+AO34+AR34)</f>
        <v>0</v>
      </c>
      <c r="BB34" s="186">
        <f aca="true" t="shared" si="50" ref="BB34:BB39">(AG34+AP34+AS34)</f>
        <v>0</v>
      </c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</row>
    <row r="35" spans="1:67" ht="18" customHeight="1">
      <c r="A35" s="183"/>
      <c r="B35" s="184" t="s">
        <v>485</v>
      </c>
      <c r="C35" s="183" t="s">
        <v>421</v>
      </c>
      <c r="D35" s="183">
        <v>0</v>
      </c>
      <c r="E35" s="186">
        <f t="shared" si="26"/>
        <v>0</v>
      </c>
      <c r="F35" s="183">
        <v>0</v>
      </c>
      <c r="G35" s="183">
        <v>0</v>
      </c>
      <c r="H35" s="186">
        <f t="shared" si="17"/>
        <v>0</v>
      </c>
      <c r="I35" s="183">
        <v>0</v>
      </c>
      <c r="J35" s="183"/>
      <c r="K35" s="184" t="s">
        <v>485</v>
      </c>
      <c r="L35" s="183" t="s">
        <v>421</v>
      </c>
      <c r="M35" s="183">
        <v>600</v>
      </c>
      <c r="N35" s="186">
        <f t="shared" si="29"/>
        <v>600</v>
      </c>
      <c r="O35" s="183">
        <v>0</v>
      </c>
      <c r="P35" s="183">
        <v>0</v>
      </c>
      <c r="Q35" s="186">
        <f t="shared" si="27"/>
        <v>0</v>
      </c>
      <c r="R35" s="183">
        <v>0</v>
      </c>
      <c r="S35" s="183"/>
      <c r="T35" s="184" t="s">
        <v>485</v>
      </c>
      <c r="U35" s="183" t="s">
        <v>421</v>
      </c>
      <c r="V35" s="186">
        <f t="shared" si="39"/>
        <v>600</v>
      </c>
      <c r="W35" s="186">
        <f t="shared" si="40"/>
        <v>600</v>
      </c>
      <c r="X35" s="186">
        <f t="shared" si="41"/>
        <v>0</v>
      </c>
      <c r="Y35" s="183">
        <v>0</v>
      </c>
      <c r="Z35" s="186">
        <f t="shared" si="36"/>
        <v>0</v>
      </c>
      <c r="AA35" s="183">
        <v>0</v>
      </c>
      <c r="AB35" s="183"/>
      <c r="AC35" s="184" t="s">
        <v>485</v>
      </c>
      <c r="AD35" s="183" t="s">
        <v>421</v>
      </c>
      <c r="AE35" s="183">
        <v>0</v>
      </c>
      <c r="AF35" s="186">
        <f t="shared" si="37"/>
        <v>0</v>
      </c>
      <c r="AG35" s="183">
        <v>0</v>
      </c>
      <c r="AH35" s="186">
        <f t="shared" si="42"/>
        <v>0</v>
      </c>
      <c r="AI35" s="186">
        <f t="shared" si="43"/>
        <v>0</v>
      </c>
      <c r="AJ35" s="186">
        <f t="shared" si="44"/>
        <v>0</v>
      </c>
      <c r="AK35" s="183"/>
      <c r="AL35" s="184" t="s">
        <v>485</v>
      </c>
      <c r="AM35" s="183" t="s">
        <v>421</v>
      </c>
      <c r="AN35" s="183">
        <v>0</v>
      </c>
      <c r="AO35" s="186">
        <f t="shared" si="35"/>
        <v>0</v>
      </c>
      <c r="AP35" s="183">
        <v>0</v>
      </c>
      <c r="AQ35" s="183">
        <v>0</v>
      </c>
      <c r="AR35" s="186">
        <f t="shared" si="28"/>
        <v>0</v>
      </c>
      <c r="AS35" s="183">
        <v>0</v>
      </c>
      <c r="AT35" s="183"/>
      <c r="AU35" s="184" t="s">
        <v>485</v>
      </c>
      <c r="AV35" s="183" t="s">
        <v>421</v>
      </c>
      <c r="AW35" s="186">
        <f t="shared" si="45"/>
        <v>600</v>
      </c>
      <c r="AX35" s="186">
        <f t="shared" si="46"/>
        <v>600</v>
      </c>
      <c r="AY35" s="186">
        <f t="shared" si="47"/>
        <v>0</v>
      </c>
      <c r="AZ35" s="186">
        <f t="shared" si="48"/>
        <v>0</v>
      </c>
      <c r="BA35" s="186">
        <f t="shared" si="49"/>
        <v>0</v>
      </c>
      <c r="BB35" s="186">
        <f t="shared" si="50"/>
        <v>0</v>
      </c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</row>
    <row r="36" spans="1:67" ht="18" customHeight="1">
      <c r="A36" s="183"/>
      <c r="B36" s="184" t="s">
        <v>486</v>
      </c>
      <c r="C36" s="183" t="s">
        <v>444</v>
      </c>
      <c r="D36" s="183">
        <v>5534</v>
      </c>
      <c r="E36" s="186">
        <f t="shared" si="26"/>
        <v>5534</v>
      </c>
      <c r="F36" s="183">
        <v>0</v>
      </c>
      <c r="G36" s="183">
        <v>1836</v>
      </c>
      <c r="H36" s="186">
        <f t="shared" si="17"/>
        <v>1836</v>
      </c>
      <c r="I36" s="183">
        <v>0</v>
      </c>
      <c r="J36" s="183"/>
      <c r="K36" s="184" t="s">
        <v>486</v>
      </c>
      <c r="L36" s="183" t="s">
        <v>444</v>
      </c>
      <c r="M36" s="183">
        <v>10205</v>
      </c>
      <c r="N36" s="186">
        <f t="shared" si="29"/>
        <v>10205</v>
      </c>
      <c r="O36" s="183">
        <v>0</v>
      </c>
      <c r="P36" s="183">
        <v>0</v>
      </c>
      <c r="Q36" s="186">
        <f t="shared" si="27"/>
        <v>0</v>
      </c>
      <c r="R36" s="183">
        <v>0</v>
      </c>
      <c r="S36" s="183"/>
      <c r="T36" s="184" t="s">
        <v>486</v>
      </c>
      <c r="U36" s="183" t="s">
        <v>444</v>
      </c>
      <c r="V36" s="186">
        <f t="shared" si="39"/>
        <v>10205</v>
      </c>
      <c r="W36" s="186">
        <f t="shared" si="40"/>
        <v>10205</v>
      </c>
      <c r="X36" s="186">
        <f t="shared" si="41"/>
        <v>0</v>
      </c>
      <c r="Y36" s="183">
        <v>0</v>
      </c>
      <c r="Z36" s="186">
        <f t="shared" si="36"/>
        <v>0</v>
      </c>
      <c r="AA36" s="183">
        <v>0</v>
      </c>
      <c r="AB36" s="183"/>
      <c r="AC36" s="184" t="s">
        <v>486</v>
      </c>
      <c r="AD36" s="183" t="s">
        <v>444</v>
      </c>
      <c r="AE36" s="183">
        <v>0</v>
      </c>
      <c r="AF36" s="186">
        <f t="shared" si="37"/>
        <v>0</v>
      </c>
      <c r="AG36" s="183">
        <v>0</v>
      </c>
      <c r="AH36" s="186">
        <f t="shared" si="42"/>
        <v>0</v>
      </c>
      <c r="AI36" s="186">
        <f t="shared" si="43"/>
        <v>0</v>
      </c>
      <c r="AJ36" s="186">
        <f t="shared" si="44"/>
        <v>0</v>
      </c>
      <c r="AK36" s="183"/>
      <c r="AL36" s="184" t="s">
        <v>486</v>
      </c>
      <c r="AM36" s="183" t="s">
        <v>444</v>
      </c>
      <c r="AN36" s="183">
        <v>0</v>
      </c>
      <c r="AO36" s="186">
        <f t="shared" si="35"/>
        <v>0</v>
      </c>
      <c r="AP36" s="183">
        <v>0</v>
      </c>
      <c r="AQ36" s="183">
        <v>0</v>
      </c>
      <c r="AR36" s="186">
        <f t="shared" si="28"/>
        <v>0</v>
      </c>
      <c r="AS36" s="183">
        <v>0</v>
      </c>
      <c r="AT36" s="183"/>
      <c r="AU36" s="184" t="s">
        <v>486</v>
      </c>
      <c r="AV36" s="183" t="s">
        <v>444</v>
      </c>
      <c r="AW36" s="186">
        <f t="shared" si="45"/>
        <v>17575</v>
      </c>
      <c r="AX36" s="186">
        <f t="shared" si="46"/>
        <v>17575</v>
      </c>
      <c r="AY36" s="186">
        <f t="shared" si="47"/>
        <v>0</v>
      </c>
      <c r="AZ36" s="186">
        <f t="shared" si="48"/>
        <v>0</v>
      </c>
      <c r="BA36" s="186">
        <f t="shared" si="49"/>
        <v>0</v>
      </c>
      <c r="BB36" s="186">
        <f t="shared" si="50"/>
        <v>0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</row>
    <row r="37" spans="1:67" ht="18" customHeight="1">
      <c r="A37" s="183"/>
      <c r="B37" s="184" t="s">
        <v>487</v>
      </c>
      <c r="C37" s="183" t="s">
        <v>31</v>
      </c>
      <c r="D37" s="183">
        <v>0</v>
      </c>
      <c r="E37" s="186">
        <f t="shared" si="26"/>
        <v>0</v>
      </c>
      <c r="F37" s="183">
        <v>0</v>
      </c>
      <c r="G37" s="183">
        <v>0</v>
      </c>
      <c r="H37" s="186">
        <f t="shared" si="17"/>
        <v>0</v>
      </c>
      <c r="I37" s="183">
        <v>0</v>
      </c>
      <c r="J37" s="183"/>
      <c r="K37" s="184" t="s">
        <v>487</v>
      </c>
      <c r="L37" s="183" t="s">
        <v>31</v>
      </c>
      <c r="M37" s="183">
        <v>1000</v>
      </c>
      <c r="N37" s="186">
        <f t="shared" si="29"/>
        <v>1000</v>
      </c>
      <c r="O37" s="183">
        <v>0</v>
      </c>
      <c r="P37" s="183">
        <v>0</v>
      </c>
      <c r="Q37" s="186">
        <f t="shared" si="27"/>
        <v>0</v>
      </c>
      <c r="R37" s="183">
        <v>0</v>
      </c>
      <c r="S37" s="183"/>
      <c r="T37" s="184" t="s">
        <v>487</v>
      </c>
      <c r="U37" s="183" t="s">
        <v>31</v>
      </c>
      <c r="V37" s="186">
        <f t="shared" si="39"/>
        <v>1000</v>
      </c>
      <c r="W37" s="186">
        <f t="shared" si="40"/>
        <v>1000</v>
      </c>
      <c r="X37" s="186">
        <f t="shared" si="41"/>
        <v>0</v>
      </c>
      <c r="Y37" s="183">
        <v>0</v>
      </c>
      <c r="Z37" s="186">
        <f t="shared" si="36"/>
        <v>0</v>
      </c>
      <c r="AA37" s="183">
        <v>0</v>
      </c>
      <c r="AB37" s="183"/>
      <c r="AC37" s="184" t="s">
        <v>487</v>
      </c>
      <c r="AD37" s="183" t="s">
        <v>31</v>
      </c>
      <c r="AE37" s="183">
        <v>0</v>
      </c>
      <c r="AF37" s="186">
        <f t="shared" si="37"/>
        <v>0</v>
      </c>
      <c r="AG37" s="183">
        <v>0</v>
      </c>
      <c r="AH37" s="186">
        <f t="shared" si="42"/>
        <v>0</v>
      </c>
      <c r="AI37" s="186">
        <f t="shared" si="43"/>
        <v>0</v>
      </c>
      <c r="AJ37" s="186">
        <f t="shared" si="44"/>
        <v>0</v>
      </c>
      <c r="AK37" s="183"/>
      <c r="AL37" s="184" t="s">
        <v>487</v>
      </c>
      <c r="AM37" s="183" t="s">
        <v>31</v>
      </c>
      <c r="AN37" s="183">
        <v>0</v>
      </c>
      <c r="AO37" s="186">
        <f t="shared" si="35"/>
        <v>0</v>
      </c>
      <c r="AP37" s="183">
        <v>0</v>
      </c>
      <c r="AQ37" s="183">
        <v>0</v>
      </c>
      <c r="AR37" s="186">
        <f t="shared" si="28"/>
        <v>0</v>
      </c>
      <c r="AS37" s="183">
        <v>0</v>
      </c>
      <c r="AT37" s="183"/>
      <c r="AU37" s="184" t="s">
        <v>487</v>
      </c>
      <c r="AV37" s="183" t="s">
        <v>31</v>
      </c>
      <c r="AW37" s="186">
        <f t="shared" si="45"/>
        <v>1000</v>
      </c>
      <c r="AX37" s="186">
        <f t="shared" si="46"/>
        <v>1000</v>
      </c>
      <c r="AY37" s="186">
        <f t="shared" si="47"/>
        <v>0</v>
      </c>
      <c r="AZ37" s="186">
        <f t="shared" si="48"/>
        <v>0</v>
      </c>
      <c r="BA37" s="186">
        <f t="shared" si="49"/>
        <v>0</v>
      </c>
      <c r="BB37" s="186">
        <f t="shared" si="50"/>
        <v>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</row>
    <row r="38" spans="1:67" ht="18" customHeight="1">
      <c r="A38" s="183"/>
      <c r="B38" s="184" t="s">
        <v>488</v>
      </c>
      <c r="C38" s="183" t="s">
        <v>246</v>
      </c>
      <c r="D38" s="183">
        <v>0</v>
      </c>
      <c r="E38" s="186">
        <f t="shared" si="26"/>
        <v>0</v>
      </c>
      <c r="F38" s="183">
        <v>0</v>
      </c>
      <c r="G38" s="183">
        <v>0</v>
      </c>
      <c r="H38" s="186">
        <f t="shared" si="17"/>
        <v>0</v>
      </c>
      <c r="I38" s="183">
        <v>0</v>
      </c>
      <c r="J38" s="183"/>
      <c r="K38" s="184" t="s">
        <v>488</v>
      </c>
      <c r="L38" s="183" t="s">
        <v>246</v>
      </c>
      <c r="M38" s="183">
        <v>180</v>
      </c>
      <c r="N38" s="186">
        <f t="shared" si="29"/>
        <v>180</v>
      </c>
      <c r="O38" s="183">
        <v>0</v>
      </c>
      <c r="P38" s="183">
        <v>0</v>
      </c>
      <c r="Q38" s="186">
        <f t="shared" si="27"/>
        <v>0</v>
      </c>
      <c r="R38" s="183">
        <v>0</v>
      </c>
      <c r="S38" s="183"/>
      <c r="T38" s="184" t="s">
        <v>488</v>
      </c>
      <c r="U38" s="183" t="s">
        <v>246</v>
      </c>
      <c r="V38" s="186">
        <f t="shared" si="39"/>
        <v>180</v>
      </c>
      <c r="W38" s="186">
        <f t="shared" si="40"/>
        <v>180</v>
      </c>
      <c r="X38" s="186">
        <f t="shared" si="41"/>
        <v>0</v>
      </c>
      <c r="Y38" s="183">
        <v>0</v>
      </c>
      <c r="Z38" s="186">
        <f t="shared" si="36"/>
        <v>0</v>
      </c>
      <c r="AA38" s="183">
        <v>0</v>
      </c>
      <c r="AB38" s="183"/>
      <c r="AC38" s="184" t="s">
        <v>488</v>
      </c>
      <c r="AD38" s="183" t="s">
        <v>246</v>
      </c>
      <c r="AE38" s="183">
        <v>0</v>
      </c>
      <c r="AF38" s="186">
        <f t="shared" si="37"/>
        <v>0</v>
      </c>
      <c r="AG38" s="183">
        <v>0</v>
      </c>
      <c r="AH38" s="186">
        <f t="shared" si="42"/>
        <v>0</v>
      </c>
      <c r="AI38" s="186">
        <f t="shared" si="43"/>
        <v>0</v>
      </c>
      <c r="AJ38" s="186">
        <f t="shared" si="44"/>
        <v>0</v>
      </c>
      <c r="AK38" s="183"/>
      <c r="AL38" s="184" t="s">
        <v>488</v>
      </c>
      <c r="AM38" s="183" t="s">
        <v>246</v>
      </c>
      <c r="AN38" s="183">
        <v>0</v>
      </c>
      <c r="AO38" s="186">
        <f t="shared" si="35"/>
        <v>0</v>
      </c>
      <c r="AP38" s="183">
        <v>0</v>
      </c>
      <c r="AQ38" s="183">
        <v>0</v>
      </c>
      <c r="AR38" s="186">
        <f t="shared" si="28"/>
        <v>0</v>
      </c>
      <c r="AS38" s="183">
        <v>0</v>
      </c>
      <c r="AT38" s="183"/>
      <c r="AU38" s="184" t="s">
        <v>488</v>
      </c>
      <c r="AV38" s="183" t="s">
        <v>246</v>
      </c>
      <c r="AW38" s="186">
        <f t="shared" si="45"/>
        <v>180</v>
      </c>
      <c r="AX38" s="186">
        <f t="shared" si="46"/>
        <v>180</v>
      </c>
      <c r="AY38" s="186">
        <f t="shared" si="47"/>
        <v>0</v>
      </c>
      <c r="AZ38" s="186">
        <f t="shared" si="48"/>
        <v>0</v>
      </c>
      <c r="BA38" s="186">
        <f t="shared" si="49"/>
        <v>0</v>
      </c>
      <c r="BB38" s="186">
        <f t="shared" si="50"/>
        <v>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</row>
    <row r="39" spans="1:67" ht="18" customHeight="1">
      <c r="A39" s="183"/>
      <c r="B39" s="184" t="s">
        <v>489</v>
      </c>
      <c r="C39" s="183" t="s">
        <v>247</v>
      </c>
      <c r="D39" s="183">
        <v>0</v>
      </c>
      <c r="E39" s="186">
        <f t="shared" si="26"/>
        <v>0</v>
      </c>
      <c r="F39" s="183">
        <v>0</v>
      </c>
      <c r="G39" s="183">
        <v>0</v>
      </c>
      <c r="H39" s="186">
        <f t="shared" si="17"/>
        <v>0</v>
      </c>
      <c r="I39" s="183">
        <v>0</v>
      </c>
      <c r="J39" s="183"/>
      <c r="K39" s="184" t="s">
        <v>489</v>
      </c>
      <c r="L39" s="183" t="s">
        <v>247</v>
      </c>
      <c r="M39" s="183">
        <v>500</v>
      </c>
      <c r="N39" s="186">
        <f t="shared" si="29"/>
        <v>500</v>
      </c>
      <c r="O39" s="183">
        <v>0</v>
      </c>
      <c r="P39" s="183">
        <v>0</v>
      </c>
      <c r="Q39" s="186">
        <f t="shared" si="27"/>
        <v>0</v>
      </c>
      <c r="R39" s="183">
        <v>0</v>
      </c>
      <c r="S39" s="183"/>
      <c r="T39" s="184" t="s">
        <v>489</v>
      </c>
      <c r="U39" s="183" t="s">
        <v>247</v>
      </c>
      <c r="V39" s="186">
        <f t="shared" si="39"/>
        <v>500</v>
      </c>
      <c r="W39" s="186">
        <f t="shared" si="40"/>
        <v>500</v>
      </c>
      <c r="X39" s="186">
        <f t="shared" si="41"/>
        <v>0</v>
      </c>
      <c r="Y39" s="183">
        <v>0</v>
      </c>
      <c r="Z39" s="186">
        <f t="shared" si="36"/>
        <v>0</v>
      </c>
      <c r="AA39" s="183">
        <v>0</v>
      </c>
      <c r="AB39" s="183"/>
      <c r="AC39" s="184" t="s">
        <v>489</v>
      </c>
      <c r="AD39" s="183" t="s">
        <v>247</v>
      </c>
      <c r="AE39" s="183">
        <v>0</v>
      </c>
      <c r="AF39" s="186">
        <f t="shared" si="37"/>
        <v>0</v>
      </c>
      <c r="AG39" s="183">
        <v>0</v>
      </c>
      <c r="AH39" s="186">
        <f t="shared" si="42"/>
        <v>0</v>
      </c>
      <c r="AI39" s="186">
        <f t="shared" si="43"/>
        <v>0</v>
      </c>
      <c r="AJ39" s="186">
        <f t="shared" si="44"/>
        <v>0</v>
      </c>
      <c r="AK39" s="183"/>
      <c r="AL39" s="184" t="s">
        <v>489</v>
      </c>
      <c r="AM39" s="183" t="s">
        <v>247</v>
      </c>
      <c r="AN39" s="183">
        <v>0</v>
      </c>
      <c r="AO39" s="186">
        <f t="shared" si="35"/>
        <v>0</v>
      </c>
      <c r="AP39" s="183">
        <v>0</v>
      </c>
      <c r="AQ39" s="183">
        <v>0</v>
      </c>
      <c r="AR39" s="186">
        <f t="shared" si="28"/>
        <v>0</v>
      </c>
      <c r="AS39" s="183">
        <v>0</v>
      </c>
      <c r="AT39" s="183"/>
      <c r="AU39" s="184" t="s">
        <v>489</v>
      </c>
      <c r="AV39" s="183" t="s">
        <v>247</v>
      </c>
      <c r="AW39" s="186">
        <f t="shared" si="45"/>
        <v>500</v>
      </c>
      <c r="AX39" s="186">
        <f t="shared" si="46"/>
        <v>500</v>
      </c>
      <c r="AY39" s="186">
        <f t="shared" si="47"/>
        <v>0</v>
      </c>
      <c r="AZ39" s="186">
        <f t="shared" si="48"/>
        <v>0</v>
      </c>
      <c r="BA39" s="186">
        <f t="shared" si="49"/>
        <v>0</v>
      </c>
      <c r="BB39" s="186">
        <f t="shared" si="50"/>
        <v>0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</row>
    <row r="40" spans="1:67" ht="18" customHeight="1">
      <c r="A40" s="183"/>
      <c r="B40" s="184" t="s">
        <v>490</v>
      </c>
      <c r="C40" s="183" t="s">
        <v>248</v>
      </c>
      <c r="D40" s="183">
        <v>0</v>
      </c>
      <c r="E40" s="186">
        <f t="shared" si="26"/>
        <v>0</v>
      </c>
      <c r="F40" s="183">
        <v>0</v>
      </c>
      <c r="G40" s="183">
        <v>0</v>
      </c>
      <c r="H40" s="186">
        <f t="shared" si="17"/>
        <v>0</v>
      </c>
      <c r="I40" s="183">
        <v>0</v>
      </c>
      <c r="J40" s="183"/>
      <c r="K40" s="184" t="s">
        <v>490</v>
      </c>
      <c r="L40" s="183" t="s">
        <v>248</v>
      </c>
      <c r="M40" s="183">
        <v>175034</v>
      </c>
      <c r="N40" s="186">
        <f t="shared" si="29"/>
        <v>175034</v>
      </c>
      <c r="O40" s="183">
        <v>0</v>
      </c>
      <c r="P40" s="183">
        <v>0</v>
      </c>
      <c r="Q40" s="186">
        <f t="shared" si="27"/>
        <v>0</v>
      </c>
      <c r="R40" s="183">
        <v>0</v>
      </c>
      <c r="S40" s="183"/>
      <c r="T40" s="184" t="s">
        <v>490</v>
      </c>
      <c r="U40" s="183" t="s">
        <v>248</v>
      </c>
      <c r="V40" s="186">
        <f>(M40-P40)</f>
        <v>175034</v>
      </c>
      <c r="W40" s="186">
        <f>(N40-Q40)</f>
        <v>175034</v>
      </c>
      <c r="X40" s="186">
        <f>(O40-R40)</f>
        <v>0</v>
      </c>
      <c r="Y40" s="183">
        <v>0</v>
      </c>
      <c r="Z40" s="186">
        <f t="shared" si="36"/>
        <v>0</v>
      </c>
      <c r="AA40" s="183">
        <v>0</v>
      </c>
      <c r="AB40" s="183"/>
      <c r="AC40" s="184" t="s">
        <v>490</v>
      </c>
      <c r="AD40" s="183" t="s">
        <v>248</v>
      </c>
      <c r="AE40" s="183">
        <v>0</v>
      </c>
      <c r="AF40" s="186">
        <f t="shared" si="37"/>
        <v>0</v>
      </c>
      <c r="AG40" s="183">
        <v>0</v>
      </c>
      <c r="AH40" s="186">
        <f>(Y40-AE40)</f>
        <v>0</v>
      </c>
      <c r="AI40" s="186">
        <f>(Z40-AF40)</f>
        <v>0</v>
      </c>
      <c r="AJ40" s="186">
        <f>(AA40-AG40)</f>
        <v>0</v>
      </c>
      <c r="AK40" s="183"/>
      <c r="AL40" s="184" t="s">
        <v>490</v>
      </c>
      <c r="AM40" s="183" t="s">
        <v>248</v>
      </c>
      <c r="AN40" s="183">
        <v>0</v>
      </c>
      <c r="AO40" s="186">
        <f t="shared" si="35"/>
        <v>0</v>
      </c>
      <c r="AP40" s="183">
        <v>0</v>
      </c>
      <c r="AQ40" s="183">
        <v>0</v>
      </c>
      <c r="AR40" s="186">
        <f t="shared" si="28"/>
        <v>0</v>
      </c>
      <c r="AS40" s="183">
        <v>0</v>
      </c>
      <c r="AT40" s="183"/>
      <c r="AU40" s="184" t="s">
        <v>490</v>
      </c>
      <c r="AV40" s="183" t="s">
        <v>248</v>
      </c>
      <c r="AW40" s="186">
        <f>(D40+G40+M40+Y40+AN40+AQ40)</f>
        <v>175034</v>
      </c>
      <c r="AX40" s="186">
        <f>(E40+H40+N40+Z40+AO40+AR40)</f>
        <v>175034</v>
      </c>
      <c r="AY40" s="186">
        <f>(F40+I40+O40+AA40+AP40+AS40)</f>
        <v>0</v>
      </c>
      <c r="AZ40" s="186">
        <f>(AE40+AN40+AQ40)</f>
        <v>0</v>
      </c>
      <c r="BA40" s="186">
        <f>(AF40+AO40+AR40)</f>
        <v>0</v>
      </c>
      <c r="BB40" s="186">
        <f>(AG40+AP40+AS40)</f>
        <v>0</v>
      </c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</row>
    <row r="41" spans="1:67" ht="18" customHeight="1">
      <c r="A41" s="183"/>
      <c r="B41" s="184" t="s">
        <v>491</v>
      </c>
      <c r="C41" s="185" t="s">
        <v>255</v>
      </c>
      <c r="D41" s="183">
        <v>0</v>
      </c>
      <c r="E41" s="186">
        <f aca="true" t="shared" si="51" ref="E41:E49">(D41+F41)</f>
        <v>0</v>
      </c>
      <c r="F41" s="183">
        <v>0</v>
      </c>
      <c r="G41" s="183">
        <v>0</v>
      </c>
      <c r="H41" s="186">
        <f aca="true" t="shared" si="52" ref="H41:H49">(G41+I41)</f>
        <v>0</v>
      </c>
      <c r="I41" s="183">
        <v>0</v>
      </c>
      <c r="J41" s="183"/>
      <c r="K41" s="184" t="s">
        <v>491</v>
      </c>
      <c r="L41" s="185" t="s">
        <v>255</v>
      </c>
      <c r="M41" s="183">
        <v>133916</v>
      </c>
      <c r="N41" s="186">
        <f aca="true" t="shared" si="53" ref="N41:N48">(M41+O41)</f>
        <v>133916</v>
      </c>
      <c r="O41" s="183">
        <v>0</v>
      </c>
      <c r="P41" s="183">
        <v>0</v>
      </c>
      <c r="Q41" s="186">
        <f aca="true" t="shared" si="54" ref="Q41:Q48">(P41+R41)</f>
        <v>0</v>
      </c>
      <c r="R41" s="183">
        <v>0</v>
      </c>
      <c r="S41" s="183"/>
      <c r="T41" s="184" t="s">
        <v>491</v>
      </c>
      <c r="U41" s="185" t="s">
        <v>255</v>
      </c>
      <c r="V41" s="186">
        <f aca="true" t="shared" si="55" ref="V41:V48">(M41-P41)</f>
        <v>133916</v>
      </c>
      <c r="W41" s="186">
        <f aca="true" t="shared" si="56" ref="W41:W48">(V41+X41)</f>
        <v>133916</v>
      </c>
      <c r="X41" s="186">
        <f aca="true" t="shared" si="57" ref="X41:X48">(O41-R41)</f>
        <v>0</v>
      </c>
      <c r="Y41" s="183">
        <v>0</v>
      </c>
      <c r="Z41" s="186">
        <f aca="true" t="shared" si="58" ref="Z41:Z48">(Y41+AA41)</f>
        <v>0</v>
      </c>
      <c r="AA41" s="183">
        <v>0</v>
      </c>
      <c r="AB41" s="183"/>
      <c r="AC41" s="184" t="s">
        <v>491</v>
      </c>
      <c r="AD41" s="185" t="s">
        <v>255</v>
      </c>
      <c r="AE41" s="183">
        <v>0</v>
      </c>
      <c r="AF41" s="186">
        <f aca="true" t="shared" si="59" ref="AF41:AF48">(AE41+AG41)</f>
        <v>0</v>
      </c>
      <c r="AG41" s="183">
        <v>0</v>
      </c>
      <c r="AH41" s="186">
        <f aca="true" t="shared" si="60" ref="AH41:AH48">(Y41-AE41)</f>
        <v>0</v>
      </c>
      <c r="AI41" s="186">
        <f aca="true" t="shared" si="61" ref="AI41:AI48">(AH41+AJ41)</f>
        <v>0</v>
      </c>
      <c r="AJ41" s="186">
        <f aca="true" t="shared" si="62" ref="AJ41:AJ48">(AA41-AG41)</f>
        <v>0</v>
      </c>
      <c r="AK41" s="183"/>
      <c r="AL41" s="184" t="s">
        <v>491</v>
      </c>
      <c r="AM41" s="185" t="s">
        <v>255</v>
      </c>
      <c r="AN41" s="183">
        <v>0</v>
      </c>
      <c r="AO41" s="186">
        <f aca="true" t="shared" si="63" ref="AO41:AO48">(AN41+AP41)</f>
        <v>0</v>
      </c>
      <c r="AP41" s="183">
        <v>0</v>
      </c>
      <c r="AQ41" s="183">
        <v>0</v>
      </c>
      <c r="AR41" s="186">
        <f aca="true" t="shared" si="64" ref="AR41:AR48">(AQ41+AS41)</f>
        <v>0</v>
      </c>
      <c r="AS41" s="183">
        <v>0</v>
      </c>
      <c r="AT41" s="183"/>
      <c r="AU41" s="184" t="s">
        <v>491</v>
      </c>
      <c r="AV41" s="185" t="s">
        <v>255</v>
      </c>
      <c r="AW41" s="186">
        <f aca="true" t="shared" si="65" ref="AW41:AW49">(D41+G41+M41+Y41+AN41+AQ41)</f>
        <v>133916</v>
      </c>
      <c r="AX41" s="186">
        <f aca="true" t="shared" si="66" ref="AX41:AX48">(AW41+AY41)</f>
        <v>133916</v>
      </c>
      <c r="AY41" s="186">
        <f aca="true" t="shared" si="67" ref="AY41:AY48">(F41+I41+O41+AA41+AP41+AS41)</f>
        <v>0</v>
      </c>
      <c r="AZ41" s="186">
        <f aca="true" t="shared" si="68" ref="AZ41:AZ48">(AE41+AN41+AQ41)</f>
        <v>0</v>
      </c>
      <c r="BA41" s="186">
        <f aca="true" t="shared" si="69" ref="BA41:BA48">(AZ41+BB41)</f>
        <v>0</v>
      </c>
      <c r="BB41" s="186">
        <f aca="true" t="shared" si="70" ref="BB41:BB48">(AG41+AP41+AS41)</f>
        <v>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</row>
    <row r="42" spans="1:67" ht="18" customHeight="1">
      <c r="A42" s="183"/>
      <c r="B42" s="184" t="s">
        <v>492</v>
      </c>
      <c r="C42" s="273" t="s">
        <v>249</v>
      </c>
      <c r="D42" s="183">
        <v>0</v>
      </c>
      <c r="E42" s="186">
        <f t="shared" si="51"/>
        <v>0</v>
      </c>
      <c r="F42" s="183">
        <v>0</v>
      </c>
      <c r="G42" s="183">
        <v>0</v>
      </c>
      <c r="H42" s="186">
        <f t="shared" si="52"/>
        <v>0</v>
      </c>
      <c r="I42" s="183">
        <v>0</v>
      </c>
      <c r="J42" s="183"/>
      <c r="K42" s="184" t="s">
        <v>492</v>
      </c>
      <c r="L42" s="273" t="s">
        <v>249</v>
      </c>
      <c r="M42" s="183">
        <v>800</v>
      </c>
      <c r="N42" s="186">
        <f t="shared" si="53"/>
        <v>800</v>
      </c>
      <c r="O42" s="183">
        <v>0</v>
      </c>
      <c r="P42" s="183">
        <v>0</v>
      </c>
      <c r="Q42" s="186">
        <f t="shared" si="54"/>
        <v>0</v>
      </c>
      <c r="R42" s="183">
        <v>0</v>
      </c>
      <c r="S42" s="183"/>
      <c r="T42" s="184" t="s">
        <v>492</v>
      </c>
      <c r="U42" s="273" t="s">
        <v>249</v>
      </c>
      <c r="V42" s="186">
        <f t="shared" si="55"/>
        <v>800</v>
      </c>
      <c r="W42" s="186">
        <f t="shared" si="56"/>
        <v>800</v>
      </c>
      <c r="X42" s="186">
        <f t="shared" si="57"/>
        <v>0</v>
      </c>
      <c r="Y42" s="183">
        <v>0</v>
      </c>
      <c r="Z42" s="186">
        <f t="shared" si="58"/>
        <v>0</v>
      </c>
      <c r="AA42" s="183">
        <v>0</v>
      </c>
      <c r="AB42" s="183"/>
      <c r="AC42" s="184" t="s">
        <v>492</v>
      </c>
      <c r="AD42" s="273" t="s">
        <v>249</v>
      </c>
      <c r="AE42" s="183">
        <v>0</v>
      </c>
      <c r="AF42" s="186">
        <f t="shared" si="59"/>
        <v>0</v>
      </c>
      <c r="AG42" s="183">
        <v>0</v>
      </c>
      <c r="AH42" s="186">
        <f t="shared" si="60"/>
        <v>0</v>
      </c>
      <c r="AI42" s="186">
        <f t="shared" si="61"/>
        <v>0</v>
      </c>
      <c r="AJ42" s="186">
        <f t="shared" si="62"/>
        <v>0</v>
      </c>
      <c r="AK42" s="183"/>
      <c r="AL42" s="184" t="s">
        <v>492</v>
      </c>
      <c r="AM42" s="273" t="s">
        <v>249</v>
      </c>
      <c r="AN42" s="183">
        <v>0</v>
      </c>
      <c r="AO42" s="186">
        <f t="shared" si="63"/>
        <v>0</v>
      </c>
      <c r="AP42" s="183">
        <v>0</v>
      </c>
      <c r="AQ42" s="183">
        <v>0</v>
      </c>
      <c r="AR42" s="186">
        <f t="shared" si="64"/>
        <v>0</v>
      </c>
      <c r="AS42" s="183">
        <v>0</v>
      </c>
      <c r="AT42" s="183"/>
      <c r="AU42" s="184" t="s">
        <v>492</v>
      </c>
      <c r="AV42" s="273" t="s">
        <v>249</v>
      </c>
      <c r="AW42" s="186">
        <f t="shared" si="65"/>
        <v>800</v>
      </c>
      <c r="AX42" s="186">
        <f t="shared" si="66"/>
        <v>800</v>
      </c>
      <c r="AY42" s="186">
        <f t="shared" si="67"/>
        <v>0</v>
      </c>
      <c r="AZ42" s="186">
        <f t="shared" si="68"/>
        <v>0</v>
      </c>
      <c r="BA42" s="186">
        <f t="shared" si="69"/>
        <v>0</v>
      </c>
      <c r="BB42" s="186">
        <f t="shared" si="70"/>
        <v>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</row>
    <row r="43" spans="1:67" ht="18" customHeight="1">
      <c r="A43" s="183"/>
      <c r="B43" s="184" t="s">
        <v>493</v>
      </c>
      <c r="C43" s="273" t="s">
        <v>32</v>
      </c>
      <c r="D43" s="183">
        <v>0</v>
      </c>
      <c r="E43" s="186">
        <f t="shared" si="51"/>
        <v>0</v>
      </c>
      <c r="F43" s="183">
        <v>0</v>
      </c>
      <c r="G43" s="183">
        <v>0</v>
      </c>
      <c r="H43" s="186">
        <f t="shared" si="52"/>
        <v>0</v>
      </c>
      <c r="I43" s="183">
        <v>0</v>
      </c>
      <c r="J43" s="183"/>
      <c r="K43" s="184" t="s">
        <v>493</v>
      </c>
      <c r="L43" s="273" t="s">
        <v>32</v>
      </c>
      <c r="M43" s="183">
        <v>438</v>
      </c>
      <c r="N43" s="186">
        <f t="shared" si="53"/>
        <v>438</v>
      </c>
      <c r="O43" s="183">
        <v>0</v>
      </c>
      <c r="P43" s="183">
        <v>0</v>
      </c>
      <c r="Q43" s="186">
        <f t="shared" si="54"/>
        <v>0</v>
      </c>
      <c r="R43" s="183">
        <v>0</v>
      </c>
      <c r="S43" s="183"/>
      <c r="T43" s="184" t="s">
        <v>493</v>
      </c>
      <c r="U43" s="273" t="s">
        <v>32</v>
      </c>
      <c r="V43" s="186">
        <f t="shared" si="55"/>
        <v>438</v>
      </c>
      <c r="W43" s="186">
        <f t="shared" si="56"/>
        <v>438</v>
      </c>
      <c r="X43" s="186">
        <f t="shared" si="57"/>
        <v>0</v>
      </c>
      <c r="Y43" s="183">
        <v>0</v>
      </c>
      <c r="Z43" s="186">
        <f t="shared" si="58"/>
        <v>0</v>
      </c>
      <c r="AA43" s="183">
        <v>0</v>
      </c>
      <c r="AB43" s="183"/>
      <c r="AC43" s="184" t="s">
        <v>493</v>
      </c>
      <c r="AD43" s="273" t="s">
        <v>32</v>
      </c>
      <c r="AE43" s="183">
        <v>0</v>
      </c>
      <c r="AF43" s="186">
        <f t="shared" si="59"/>
        <v>0</v>
      </c>
      <c r="AG43" s="183">
        <v>0</v>
      </c>
      <c r="AH43" s="186">
        <f t="shared" si="60"/>
        <v>0</v>
      </c>
      <c r="AI43" s="186">
        <f t="shared" si="61"/>
        <v>0</v>
      </c>
      <c r="AJ43" s="186">
        <f t="shared" si="62"/>
        <v>0</v>
      </c>
      <c r="AK43" s="183"/>
      <c r="AL43" s="184" t="s">
        <v>493</v>
      </c>
      <c r="AM43" s="273" t="s">
        <v>32</v>
      </c>
      <c r="AN43" s="183">
        <v>0</v>
      </c>
      <c r="AO43" s="186">
        <f t="shared" si="63"/>
        <v>0</v>
      </c>
      <c r="AP43" s="183">
        <v>0</v>
      </c>
      <c r="AQ43" s="183">
        <v>0</v>
      </c>
      <c r="AR43" s="186">
        <f t="shared" si="64"/>
        <v>0</v>
      </c>
      <c r="AS43" s="183">
        <v>0</v>
      </c>
      <c r="AT43" s="183"/>
      <c r="AU43" s="184" t="s">
        <v>493</v>
      </c>
      <c r="AV43" s="273" t="s">
        <v>32</v>
      </c>
      <c r="AW43" s="186">
        <f t="shared" si="65"/>
        <v>438</v>
      </c>
      <c r="AX43" s="186">
        <f t="shared" si="66"/>
        <v>438</v>
      </c>
      <c r="AY43" s="186">
        <f t="shared" si="67"/>
        <v>0</v>
      </c>
      <c r="AZ43" s="186">
        <f t="shared" si="68"/>
        <v>0</v>
      </c>
      <c r="BA43" s="186">
        <f t="shared" si="69"/>
        <v>0</v>
      </c>
      <c r="BB43" s="186">
        <f t="shared" si="70"/>
        <v>0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</row>
    <row r="44" spans="1:67" ht="18" customHeight="1">
      <c r="A44" s="183"/>
      <c r="B44" s="184" t="s">
        <v>494</v>
      </c>
      <c r="C44" s="185" t="s">
        <v>250</v>
      </c>
      <c r="D44" s="183">
        <v>0</v>
      </c>
      <c r="E44" s="186">
        <f t="shared" si="51"/>
        <v>0</v>
      </c>
      <c r="F44" s="183">
        <v>0</v>
      </c>
      <c r="G44" s="183">
        <v>0</v>
      </c>
      <c r="H44" s="186">
        <f t="shared" si="52"/>
        <v>0</v>
      </c>
      <c r="I44" s="183">
        <v>0</v>
      </c>
      <c r="J44" s="183"/>
      <c r="K44" s="184" t="s">
        <v>494</v>
      </c>
      <c r="L44" s="185" t="s">
        <v>250</v>
      </c>
      <c r="M44" s="183">
        <v>750</v>
      </c>
      <c r="N44" s="186">
        <f t="shared" si="53"/>
        <v>750</v>
      </c>
      <c r="O44" s="183">
        <v>0</v>
      </c>
      <c r="P44" s="183">
        <v>0</v>
      </c>
      <c r="Q44" s="186">
        <f t="shared" si="54"/>
        <v>0</v>
      </c>
      <c r="R44" s="183">
        <v>0</v>
      </c>
      <c r="S44" s="183"/>
      <c r="T44" s="184" t="s">
        <v>494</v>
      </c>
      <c r="U44" s="185" t="s">
        <v>250</v>
      </c>
      <c r="V44" s="186">
        <f t="shared" si="55"/>
        <v>750</v>
      </c>
      <c r="W44" s="186">
        <f t="shared" si="56"/>
        <v>750</v>
      </c>
      <c r="X44" s="186">
        <f t="shared" si="57"/>
        <v>0</v>
      </c>
      <c r="Y44" s="183">
        <v>0</v>
      </c>
      <c r="Z44" s="186">
        <f t="shared" si="58"/>
        <v>0</v>
      </c>
      <c r="AA44" s="183">
        <v>0</v>
      </c>
      <c r="AB44" s="183"/>
      <c r="AC44" s="184" t="s">
        <v>494</v>
      </c>
      <c r="AD44" s="185" t="s">
        <v>250</v>
      </c>
      <c r="AE44" s="183">
        <v>0</v>
      </c>
      <c r="AF44" s="186">
        <f t="shared" si="59"/>
        <v>0</v>
      </c>
      <c r="AG44" s="183">
        <v>0</v>
      </c>
      <c r="AH44" s="186">
        <f t="shared" si="60"/>
        <v>0</v>
      </c>
      <c r="AI44" s="186">
        <f t="shared" si="61"/>
        <v>0</v>
      </c>
      <c r="AJ44" s="186">
        <f t="shared" si="62"/>
        <v>0</v>
      </c>
      <c r="AK44" s="183"/>
      <c r="AL44" s="184" t="s">
        <v>494</v>
      </c>
      <c r="AM44" s="185" t="s">
        <v>250</v>
      </c>
      <c r="AN44" s="183">
        <v>0</v>
      </c>
      <c r="AO44" s="186">
        <f t="shared" si="63"/>
        <v>0</v>
      </c>
      <c r="AP44" s="183">
        <v>0</v>
      </c>
      <c r="AQ44" s="183">
        <v>0</v>
      </c>
      <c r="AR44" s="186">
        <f t="shared" si="64"/>
        <v>0</v>
      </c>
      <c r="AS44" s="183">
        <v>0</v>
      </c>
      <c r="AT44" s="183"/>
      <c r="AU44" s="184" t="s">
        <v>494</v>
      </c>
      <c r="AV44" s="185" t="s">
        <v>250</v>
      </c>
      <c r="AW44" s="186">
        <f t="shared" si="65"/>
        <v>750</v>
      </c>
      <c r="AX44" s="186">
        <f t="shared" si="66"/>
        <v>750</v>
      </c>
      <c r="AY44" s="186">
        <f t="shared" si="67"/>
        <v>0</v>
      </c>
      <c r="AZ44" s="186">
        <f t="shared" si="68"/>
        <v>0</v>
      </c>
      <c r="BA44" s="186">
        <f t="shared" si="69"/>
        <v>0</v>
      </c>
      <c r="BB44" s="186">
        <f t="shared" si="70"/>
        <v>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</row>
    <row r="45" spans="1:67" ht="18" customHeight="1">
      <c r="A45" s="183"/>
      <c r="B45" s="184" t="s">
        <v>495</v>
      </c>
      <c r="C45" s="185" t="s">
        <v>33</v>
      </c>
      <c r="D45" s="183">
        <v>0</v>
      </c>
      <c r="E45" s="186">
        <f t="shared" si="51"/>
        <v>0</v>
      </c>
      <c r="F45" s="183">
        <v>0</v>
      </c>
      <c r="G45" s="183">
        <v>0</v>
      </c>
      <c r="H45" s="186">
        <f t="shared" si="52"/>
        <v>0</v>
      </c>
      <c r="I45" s="183">
        <v>0</v>
      </c>
      <c r="J45" s="183"/>
      <c r="K45" s="184" t="s">
        <v>495</v>
      </c>
      <c r="L45" s="185" t="s">
        <v>33</v>
      </c>
      <c r="M45" s="183">
        <v>6075</v>
      </c>
      <c r="N45" s="186">
        <f t="shared" si="53"/>
        <v>6525</v>
      </c>
      <c r="O45" s="183">
        <v>450</v>
      </c>
      <c r="P45" s="183">
        <v>0</v>
      </c>
      <c r="Q45" s="186">
        <f t="shared" si="54"/>
        <v>0</v>
      </c>
      <c r="R45" s="183">
        <v>0</v>
      </c>
      <c r="S45" s="183"/>
      <c r="T45" s="184" t="s">
        <v>495</v>
      </c>
      <c r="U45" s="185" t="s">
        <v>33</v>
      </c>
      <c r="V45" s="186">
        <f t="shared" si="55"/>
        <v>6075</v>
      </c>
      <c r="W45" s="186">
        <f t="shared" si="56"/>
        <v>6525</v>
      </c>
      <c r="X45" s="186">
        <f t="shared" si="57"/>
        <v>450</v>
      </c>
      <c r="Y45" s="183">
        <v>0</v>
      </c>
      <c r="Z45" s="186">
        <f t="shared" si="58"/>
        <v>0</v>
      </c>
      <c r="AA45" s="183">
        <v>0</v>
      </c>
      <c r="AB45" s="183"/>
      <c r="AC45" s="184" t="s">
        <v>495</v>
      </c>
      <c r="AD45" s="185" t="s">
        <v>33</v>
      </c>
      <c r="AE45" s="183">
        <v>0</v>
      </c>
      <c r="AF45" s="186">
        <f t="shared" si="59"/>
        <v>0</v>
      </c>
      <c r="AG45" s="183">
        <v>0</v>
      </c>
      <c r="AH45" s="186">
        <f t="shared" si="60"/>
        <v>0</v>
      </c>
      <c r="AI45" s="186">
        <f t="shared" si="61"/>
        <v>0</v>
      </c>
      <c r="AJ45" s="186">
        <f t="shared" si="62"/>
        <v>0</v>
      </c>
      <c r="AK45" s="183"/>
      <c r="AL45" s="184" t="s">
        <v>495</v>
      </c>
      <c r="AM45" s="185" t="s">
        <v>33</v>
      </c>
      <c r="AN45" s="183">
        <v>0</v>
      </c>
      <c r="AO45" s="186">
        <f t="shared" si="63"/>
        <v>0</v>
      </c>
      <c r="AP45" s="183">
        <v>0</v>
      </c>
      <c r="AQ45" s="183">
        <v>0</v>
      </c>
      <c r="AR45" s="186">
        <f t="shared" si="64"/>
        <v>0</v>
      </c>
      <c r="AS45" s="183">
        <v>0</v>
      </c>
      <c r="AT45" s="183"/>
      <c r="AU45" s="184" t="s">
        <v>495</v>
      </c>
      <c r="AV45" s="185" t="s">
        <v>33</v>
      </c>
      <c r="AW45" s="186">
        <f t="shared" si="65"/>
        <v>6075</v>
      </c>
      <c r="AX45" s="186">
        <f t="shared" si="66"/>
        <v>6525</v>
      </c>
      <c r="AY45" s="186">
        <f t="shared" si="67"/>
        <v>450</v>
      </c>
      <c r="AZ45" s="186">
        <f t="shared" si="68"/>
        <v>0</v>
      </c>
      <c r="BA45" s="186">
        <f t="shared" si="69"/>
        <v>0</v>
      </c>
      <c r="BB45" s="186">
        <f t="shared" si="70"/>
        <v>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</row>
    <row r="46" spans="1:67" ht="18" customHeight="1">
      <c r="A46" s="183"/>
      <c r="B46" s="184" t="s">
        <v>496</v>
      </c>
      <c r="C46" s="185" t="s">
        <v>34</v>
      </c>
      <c r="D46" s="183">
        <v>0</v>
      </c>
      <c r="E46" s="186">
        <f t="shared" si="51"/>
        <v>0</v>
      </c>
      <c r="F46" s="183">
        <v>0</v>
      </c>
      <c r="G46" s="183">
        <v>0</v>
      </c>
      <c r="H46" s="186">
        <f t="shared" si="52"/>
        <v>0</v>
      </c>
      <c r="I46" s="183">
        <v>0</v>
      </c>
      <c r="J46" s="183"/>
      <c r="K46" s="184" t="s">
        <v>496</v>
      </c>
      <c r="L46" s="185" t="s">
        <v>34</v>
      </c>
      <c r="M46" s="183">
        <v>375</v>
      </c>
      <c r="N46" s="186">
        <f t="shared" si="53"/>
        <v>375</v>
      </c>
      <c r="O46" s="183">
        <v>0</v>
      </c>
      <c r="P46" s="183">
        <v>0</v>
      </c>
      <c r="Q46" s="186">
        <f t="shared" si="54"/>
        <v>0</v>
      </c>
      <c r="R46" s="183">
        <v>0</v>
      </c>
      <c r="S46" s="183"/>
      <c r="T46" s="184" t="s">
        <v>496</v>
      </c>
      <c r="U46" s="185" t="s">
        <v>34</v>
      </c>
      <c r="V46" s="186">
        <f t="shared" si="55"/>
        <v>375</v>
      </c>
      <c r="W46" s="186">
        <f t="shared" si="56"/>
        <v>375</v>
      </c>
      <c r="X46" s="186">
        <f t="shared" si="57"/>
        <v>0</v>
      </c>
      <c r="Y46" s="183">
        <v>0</v>
      </c>
      <c r="Z46" s="186">
        <f t="shared" si="58"/>
        <v>0</v>
      </c>
      <c r="AA46" s="183">
        <v>0</v>
      </c>
      <c r="AB46" s="183"/>
      <c r="AC46" s="184" t="s">
        <v>496</v>
      </c>
      <c r="AD46" s="185" t="s">
        <v>34</v>
      </c>
      <c r="AE46" s="183">
        <v>0</v>
      </c>
      <c r="AF46" s="186">
        <f t="shared" si="59"/>
        <v>0</v>
      </c>
      <c r="AG46" s="183">
        <v>0</v>
      </c>
      <c r="AH46" s="186">
        <f t="shared" si="60"/>
        <v>0</v>
      </c>
      <c r="AI46" s="186">
        <f t="shared" si="61"/>
        <v>0</v>
      </c>
      <c r="AJ46" s="186">
        <f t="shared" si="62"/>
        <v>0</v>
      </c>
      <c r="AK46" s="183"/>
      <c r="AL46" s="184" t="s">
        <v>496</v>
      </c>
      <c r="AM46" s="185" t="s">
        <v>34</v>
      </c>
      <c r="AN46" s="183">
        <v>0</v>
      </c>
      <c r="AO46" s="186">
        <f t="shared" si="63"/>
        <v>0</v>
      </c>
      <c r="AP46" s="183">
        <v>0</v>
      </c>
      <c r="AQ46" s="183">
        <v>0</v>
      </c>
      <c r="AR46" s="186">
        <f t="shared" si="64"/>
        <v>0</v>
      </c>
      <c r="AS46" s="183">
        <v>0</v>
      </c>
      <c r="AT46" s="183"/>
      <c r="AU46" s="184" t="s">
        <v>496</v>
      </c>
      <c r="AV46" s="185" t="s">
        <v>34</v>
      </c>
      <c r="AW46" s="186">
        <f t="shared" si="65"/>
        <v>375</v>
      </c>
      <c r="AX46" s="186">
        <f t="shared" si="66"/>
        <v>375</v>
      </c>
      <c r="AY46" s="186">
        <f t="shared" si="67"/>
        <v>0</v>
      </c>
      <c r="AZ46" s="186">
        <f t="shared" si="68"/>
        <v>0</v>
      </c>
      <c r="BA46" s="186">
        <f t="shared" si="69"/>
        <v>0</v>
      </c>
      <c r="BB46" s="186">
        <f t="shared" si="70"/>
        <v>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</row>
    <row r="47" spans="1:67" ht="18" customHeight="1">
      <c r="A47" s="183"/>
      <c r="B47" s="184" t="s">
        <v>497</v>
      </c>
      <c r="C47" s="185" t="s">
        <v>35</v>
      </c>
      <c r="D47" s="183">
        <v>0</v>
      </c>
      <c r="E47" s="186">
        <f t="shared" si="51"/>
        <v>0</v>
      </c>
      <c r="F47" s="183">
        <v>0</v>
      </c>
      <c r="G47" s="183">
        <v>0</v>
      </c>
      <c r="H47" s="186">
        <f t="shared" si="52"/>
        <v>0</v>
      </c>
      <c r="I47" s="183">
        <v>0</v>
      </c>
      <c r="J47" s="183"/>
      <c r="K47" s="184" t="s">
        <v>497</v>
      </c>
      <c r="L47" s="185" t="s">
        <v>35</v>
      </c>
      <c r="M47" s="183">
        <v>350</v>
      </c>
      <c r="N47" s="186">
        <f t="shared" si="53"/>
        <v>350</v>
      </c>
      <c r="O47" s="183">
        <v>0</v>
      </c>
      <c r="P47" s="183">
        <v>0</v>
      </c>
      <c r="Q47" s="186">
        <f t="shared" si="54"/>
        <v>0</v>
      </c>
      <c r="R47" s="183">
        <v>0</v>
      </c>
      <c r="S47" s="183"/>
      <c r="T47" s="184" t="s">
        <v>497</v>
      </c>
      <c r="U47" s="185" t="s">
        <v>35</v>
      </c>
      <c r="V47" s="186">
        <f t="shared" si="55"/>
        <v>350</v>
      </c>
      <c r="W47" s="186">
        <f t="shared" si="56"/>
        <v>350</v>
      </c>
      <c r="X47" s="186">
        <f t="shared" si="57"/>
        <v>0</v>
      </c>
      <c r="Y47" s="183">
        <v>0</v>
      </c>
      <c r="Z47" s="186">
        <f t="shared" si="58"/>
        <v>0</v>
      </c>
      <c r="AA47" s="183">
        <v>0</v>
      </c>
      <c r="AB47" s="183"/>
      <c r="AC47" s="184" t="s">
        <v>497</v>
      </c>
      <c r="AD47" s="185" t="s">
        <v>35</v>
      </c>
      <c r="AE47" s="183">
        <v>0</v>
      </c>
      <c r="AF47" s="186">
        <f t="shared" si="59"/>
        <v>0</v>
      </c>
      <c r="AG47" s="183">
        <v>0</v>
      </c>
      <c r="AH47" s="186">
        <f t="shared" si="60"/>
        <v>0</v>
      </c>
      <c r="AI47" s="186">
        <f t="shared" si="61"/>
        <v>0</v>
      </c>
      <c r="AJ47" s="186">
        <f t="shared" si="62"/>
        <v>0</v>
      </c>
      <c r="AK47" s="183"/>
      <c r="AL47" s="184" t="s">
        <v>497</v>
      </c>
      <c r="AM47" s="185" t="s">
        <v>35</v>
      </c>
      <c r="AN47" s="183">
        <v>0</v>
      </c>
      <c r="AO47" s="186">
        <f t="shared" si="63"/>
        <v>0</v>
      </c>
      <c r="AP47" s="183">
        <v>0</v>
      </c>
      <c r="AQ47" s="183">
        <v>0</v>
      </c>
      <c r="AR47" s="186">
        <f t="shared" si="64"/>
        <v>0</v>
      </c>
      <c r="AS47" s="183">
        <v>0</v>
      </c>
      <c r="AT47" s="183"/>
      <c r="AU47" s="184" t="s">
        <v>497</v>
      </c>
      <c r="AV47" s="185" t="s">
        <v>35</v>
      </c>
      <c r="AW47" s="186">
        <f t="shared" si="65"/>
        <v>350</v>
      </c>
      <c r="AX47" s="186">
        <f t="shared" si="66"/>
        <v>350</v>
      </c>
      <c r="AY47" s="186">
        <f t="shared" si="67"/>
        <v>0</v>
      </c>
      <c r="AZ47" s="186">
        <f t="shared" si="68"/>
        <v>0</v>
      </c>
      <c r="BA47" s="186">
        <f t="shared" si="69"/>
        <v>0</v>
      </c>
      <c r="BB47" s="186">
        <f t="shared" si="70"/>
        <v>0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</row>
    <row r="48" spans="1:67" ht="18" customHeight="1">
      <c r="A48" s="183"/>
      <c r="B48" s="184" t="s">
        <v>422</v>
      </c>
      <c r="C48" s="185" t="s">
        <v>36</v>
      </c>
      <c r="D48" s="183">
        <v>0</v>
      </c>
      <c r="E48" s="186">
        <f t="shared" si="51"/>
        <v>0</v>
      </c>
      <c r="F48" s="183">
        <v>0</v>
      </c>
      <c r="G48" s="183">
        <v>0</v>
      </c>
      <c r="H48" s="186">
        <f t="shared" si="52"/>
        <v>0</v>
      </c>
      <c r="I48" s="183">
        <v>0</v>
      </c>
      <c r="J48" s="183"/>
      <c r="K48" s="184" t="s">
        <v>422</v>
      </c>
      <c r="L48" s="185" t="s">
        <v>36</v>
      </c>
      <c r="M48" s="183">
        <v>400</v>
      </c>
      <c r="N48" s="186">
        <f t="shared" si="53"/>
        <v>400</v>
      </c>
      <c r="O48" s="183">
        <v>0</v>
      </c>
      <c r="P48" s="183">
        <v>0</v>
      </c>
      <c r="Q48" s="186">
        <f t="shared" si="54"/>
        <v>0</v>
      </c>
      <c r="R48" s="183">
        <v>0</v>
      </c>
      <c r="S48" s="183"/>
      <c r="T48" s="184" t="s">
        <v>422</v>
      </c>
      <c r="U48" s="185" t="s">
        <v>36</v>
      </c>
      <c r="V48" s="186">
        <f t="shared" si="55"/>
        <v>400</v>
      </c>
      <c r="W48" s="186">
        <f t="shared" si="56"/>
        <v>400</v>
      </c>
      <c r="X48" s="186">
        <f t="shared" si="57"/>
        <v>0</v>
      </c>
      <c r="Y48" s="183">
        <v>0</v>
      </c>
      <c r="Z48" s="186">
        <f t="shared" si="58"/>
        <v>0</v>
      </c>
      <c r="AA48" s="183">
        <v>0</v>
      </c>
      <c r="AB48" s="183"/>
      <c r="AC48" s="184" t="s">
        <v>422</v>
      </c>
      <c r="AD48" s="185" t="s">
        <v>36</v>
      </c>
      <c r="AE48" s="183">
        <v>0</v>
      </c>
      <c r="AF48" s="186">
        <f t="shared" si="59"/>
        <v>0</v>
      </c>
      <c r="AG48" s="183">
        <v>0</v>
      </c>
      <c r="AH48" s="186">
        <f t="shared" si="60"/>
        <v>0</v>
      </c>
      <c r="AI48" s="186">
        <f t="shared" si="61"/>
        <v>0</v>
      </c>
      <c r="AJ48" s="186">
        <f t="shared" si="62"/>
        <v>0</v>
      </c>
      <c r="AK48" s="183"/>
      <c r="AL48" s="184" t="s">
        <v>422</v>
      </c>
      <c r="AM48" s="185" t="s">
        <v>36</v>
      </c>
      <c r="AN48" s="183">
        <v>0</v>
      </c>
      <c r="AO48" s="186">
        <f t="shared" si="63"/>
        <v>0</v>
      </c>
      <c r="AP48" s="183">
        <v>0</v>
      </c>
      <c r="AQ48" s="183">
        <v>0</v>
      </c>
      <c r="AR48" s="186">
        <f t="shared" si="64"/>
        <v>0</v>
      </c>
      <c r="AS48" s="183">
        <v>0</v>
      </c>
      <c r="AT48" s="183"/>
      <c r="AU48" s="184" t="s">
        <v>422</v>
      </c>
      <c r="AV48" s="185" t="s">
        <v>36</v>
      </c>
      <c r="AW48" s="186">
        <f t="shared" si="65"/>
        <v>400</v>
      </c>
      <c r="AX48" s="186">
        <f t="shared" si="66"/>
        <v>400</v>
      </c>
      <c r="AY48" s="186">
        <f t="shared" si="67"/>
        <v>0</v>
      </c>
      <c r="AZ48" s="186">
        <f t="shared" si="68"/>
        <v>0</v>
      </c>
      <c r="BA48" s="186">
        <f t="shared" si="69"/>
        <v>0</v>
      </c>
      <c r="BB48" s="186">
        <f t="shared" si="70"/>
        <v>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</row>
    <row r="49" spans="1:67" ht="18" customHeight="1">
      <c r="A49" s="183"/>
      <c r="B49" s="184" t="s">
        <v>423</v>
      </c>
      <c r="C49" s="185" t="s">
        <v>686</v>
      </c>
      <c r="D49" s="183">
        <v>0</v>
      </c>
      <c r="E49" s="186">
        <f t="shared" si="51"/>
        <v>0</v>
      </c>
      <c r="F49" s="183">
        <v>0</v>
      </c>
      <c r="G49" s="183">
        <v>0</v>
      </c>
      <c r="H49" s="186">
        <f t="shared" si="52"/>
        <v>0</v>
      </c>
      <c r="I49" s="183">
        <v>0</v>
      </c>
      <c r="J49" s="183"/>
      <c r="K49" s="184" t="s">
        <v>423</v>
      </c>
      <c r="L49" s="185" t="s">
        <v>686</v>
      </c>
      <c r="M49" s="183">
        <v>1485</v>
      </c>
      <c r="N49" s="186">
        <f aca="true" t="shared" si="71" ref="N49:N55">(M49+O49)</f>
        <v>1485</v>
      </c>
      <c r="O49" s="183">
        <v>0</v>
      </c>
      <c r="P49" s="183">
        <v>0</v>
      </c>
      <c r="Q49" s="186">
        <f aca="true" t="shared" si="72" ref="Q49:Q55">(P49+R49)</f>
        <v>0</v>
      </c>
      <c r="R49" s="183">
        <v>0</v>
      </c>
      <c r="S49" s="183"/>
      <c r="T49" s="184" t="s">
        <v>423</v>
      </c>
      <c r="U49" s="185" t="s">
        <v>686</v>
      </c>
      <c r="V49" s="186">
        <f aca="true" t="shared" si="73" ref="V49:V55">(M49-P49)</f>
        <v>1485</v>
      </c>
      <c r="W49" s="186">
        <f aca="true" t="shared" si="74" ref="W49:W55">(V49+X49)</f>
        <v>1485</v>
      </c>
      <c r="X49" s="186">
        <f aca="true" t="shared" si="75" ref="X49:X55">(O49-R49)</f>
        <v>0</v>
      </c>
      <c r="Y49" s="183">
        <v>0</v>
      </c>
      <c r="Z49" s="186">
        <f aca="true" t="shared" si="76" ref="Z49:Z55">(Y49+AA49)</f>
        <v>0</v>
      </c>
      <c r="AA49" s="183">
        <v>0</v>
      </c>
      <c r="AB49" s="183"/>
      <c r="AC49" s="184" t="s">
        <v>423</v>
      </c>
      <c r="AD49" s="185" t="s">
        <v>686</v>
      </c>
      <c r="AE49" s="183">
        <v>0</v>
      </c>
      <c r="AF49" s="186">
        <f aca="true" t="shared" si="77" ref="AF49:AF55">(AE49+AG49)</f>
        <v>0</v>
      </c>
      <c r="AG49" s="183">
        <v>0</v>
      </c>
      <c r="AH49" s="186">
        <f aca="true" t="shared" si="78" ref="AH49:AH55">(Y49-AE49)</f>
        <v>0</v>
      </c>
      <c r="AI49" s="186">
        <f aca="true" t="shared" si="79" ref="AI49:AI55">(AH49+AJ49)</f>
        <v>0</v>
      </c>
      <c r="AJ49" s="186">
        <f aca="true" t="shared" si="80" ref="AJ49:AJ55">(AA49-AG49)</f>
        <v>0</v>
      </c>
      <c r="AK49" s="183"/>
      <c r="AL49" s="184" t="s">
        <v>423</v>
      </c>
      <c r="AM49" s="185" t="s">
        <v>686</v>
      </c>
      <c r="AN49" s="183">
        <v>0</v>
      </c>
      <c r="AO49" s="186">
        <f aca="true" t="shared" si="81" ref="AO49:AO55">(AN49+AP49)</f>
        <v>0</v>
      </c>
      <c r="AP49" s="183">
        <v>0</v>
      </c>
      <c r="AQ49" s="183">
        <v>0</v>
      </c>
      <c r="AR49" s="186">
        <f aca="true" t="shared" si="82" ref="AR49:AR55">(AQ49+AS49)</f>
        <v>0</v>
      </c>
      <c r="AS49" s="183">
        <v>0</v>
      </c>
      <c r="AT49" s="183"/>
      <c r="AU49" s="184" t="s">
        <v>423</v>
      </c>
      <c r="AV49" s="185" t="s">
        <v>686</v>
      </c>
      <c r="AW49" s="186">
        <f t="shared" si="65"/>
        <v>1485</v>
      </c>
      <c r="AX49" s="186">
        <f aca="true" t="shared" si="83" ref="AX49:AX55">(AW49+AY49)</f>
        <v>1485</v>
      </c>
      <c r="AY49" s="186">
        <f aca="true" t="shared" si="84" ref="AY49:AY55">(F49+I49+O49+AA49+AP49+AS49)</f>
        <v>0</v>
      </c>
      <c r="AZ49" s="186">
        <f aca="true" t="shared" si="85" ref="AZ49:AZ55">(AE49+AN49+AQ49)</f>
        <v>0</v>
      </c>
      <c r="BA49" s="186">
        <f aca="true" t="shared" si="86" ref="BA49:BA55">(AZ49+BB49)</f>
        <v>0</v>
      </c>
      <c r="BB49" s="186">
        <f aca="true" t="shared" si="87" ref="BB49:BB55">(AG49+AP49+AS49)</f>
        <v>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</row>
    <row r="50" spans="1:67" ht="18" customHeight="1">
      <c r="A50" s="183"/>
      <c r="B50" s="184" t="s">
        <v>424</v>
      </c>
      <c r="C50" s="406" t="s">
        <v>717</v>
      </c>
      <c r="D50" s="183">
        <v>0</v>
      </c>
      <c r="E50" s="186">
        <f aca="true" t="shared" si="88" ref="E50:E55">(D50+F50)</f>
        <v>0</v>
      </c>
      <c r="F50" s="183">
        <v>0</v>
      </c>
      <c r="G50" s="183">
        <v>0</v>
      </c>
      <c r="H50" s="186">
        <f aca="true" t="shared" si="89" ref="H50:H55">(G50+I50)</f>
        <v>0</v>
      </c>
      <c r="I50" s="183">
        <v>0</v>
      </c>
      <c r="J50" s="183"/>
      <c r="K50" s="184" t="s">
        <v>424</v>
      </c>
      <c r="L50" s="406" t="s">
        <v>717</v>
      </c>
      <c r="M50" s="183">
        <v>670</v>
      </c>
      <c r="N50" s="186">
        <f t="shared" si="71"/>
        <v>670</v>
      </c>
      <c r="O50" s="183">
        <v>0</v>
      </c>
      <c r="P50" s="183">
        <v>0</v>
      </c>
      <c r="Q50" s="186">
        <f t="shared" si="72"/>
        <v>0</v>
      </c>
      <c r="R50" s="183">
        <v>0</v>
      </c>
      <c r="S50" s="183"/>
      <c r="T50" s="184" t="s">
        <v>424</v>
      </c>
      <c r="U50" s="406" t="s">
        <v>717</v>
      </c>
      <c r="V50" s="186">
        <f t="shared" si="73"/>
        <v>670</v>
      </c>
      <c r="W50" s="186">
        <f t="shared" si="74"/>
        <v>670</v>
      </c>
      <c r="X50" s="186">
        <f t="shared" si="75"/>
        <v>0</v>
      </c>
      <c r="Y50" s="183">
        <v>0</v>
      </c>
      <c r="Z50" s="186">
        <f t="shared" si="76"/>
        <v>0</v>
      </c>
      <c r="AA50" s="183">
        <v>0</v>
      </c>
      <c r="AB50" s="183"/>
      <c r="AC50" s="184" t="s">
        <v>424</v>
      </c>
      <c r="AD50" s="406" t="s">
        <v>717</v>
      </c>
      <c r="AE50" s="183">
        <v>0</v>
      </c>
      <c r="AF50" s="186">
        <f t="shared" si="77"/>
        <v>0</v>
      </c>
      <c r="AG50" s="183">
        <v>0</v>
      </c>
      <c r="AH50" s="186">
        <f t="shared" si="78"/>
        <v>0</v>
      </c>
      <c r="AI50" s="186">
        <f t="shared" si="79"/>
        <v>0</v>
      </c>
      <c r="AJ50" s="186">
        <f t="shared" si="80"/>
        <v>0</v>
      </c>
      <c r="AK50" s="183"/>
      <c r="AL50" s="184" t="s">
        <v>424</v>
      </c>
      <c r="AM50" s="406" t="s">
        <v>717</v>
      </c>
      <c r="AN50" s="183">
        <v>0</v>
      </c>
      <c r="AO50" s="186">
        <f t="shared" si="81"/>
        <v>0</v>
      </c>
      <c r="AP50" s="183">
        <v>0</v>
      </c>
      <c r="AQ50" s="183">
        <v>0</v>
      </c>
      <c r="AR50" s="186">
        <f t="shared" si="82"/>
        <v>0</v>
      </c>
      <c r="AS50" s="183">
        <v>0</v>
      </c>
      <c r="AT50" s="183"/>
      <c r="AU50" s="184" t="s">
        <v>424</v>
      </c>
      <c r="AV50" s="406" t="s">
        <v>717</v>
      </c>
      <c r="AW50" s="186">
        <f aca="true" t="shared" si="90" ref="AW50:AW55">(D50+G50+M50+Y50+AN50+AQ50)</f>
        <v>670</v>
      </c>
      <c r="AX50" s="186">
        <f t="shared" si="83"/>
        <v>670</v>
      </c>
      <c r="AY50" s="186">
        <f t="shared" si="84"/>
        <v>0</v>
      </c>
      <c r="AZ50" s="186">
        <f t="shared" si="85"/>
        <v>0</v>
      </c>
      <c r="BA50" s="186">
        <f t="shared" si="86"/>
        <v>0</v>
      </c>
      <c r="BB50" s="186">
        <f t="shared" si="87"/>
        <v>0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</row>
    <row r="51" spans="1:67" ht="18" customHeight="1">
      <c r="A51" s="183"/>
      <c r="B51" s="184" t="s">
        <v>425</v>
      </c>
      <c r="C51" s="406" t="s">
        <v>718</v>
      </c>
      <c r="D51" s="183">
        <v>0</v>
      </c>
      <c r="E51" s="186">
        <f t="shared" si="88"/>
        <v>0</v>
      </c>
      <c r="F51" s="183">
        <v>0</v>
      </c>
      <c r="G51" s="183">
        <v>0</v>
      </c>
      <c r="H51" s="186">
        <f t="shared" si="89"/>
        <v>0</v>
      </c>
      <c r="I51" s="183">
        <v>0</v>
      </c>
      <c r="J51" s="183"/>
      <c r="K51" s="184" t="s">
        <v>425</v>
      </c>
      <c r="L51" s="406" t="s">
        <v>718</v>
      </c>
      <c r="M51" s="183">
        <v>2119</v>
      </c>
      <c r="N51" s="186">
        <f t="shared" si="71"/>
        <v>2119</v>
      </c>
      <c r="O51" s="183">
        <v>0</v>
      </c>
      <c r="P51" s="183">
        <v>0</v>
      </c>
      <c r="Q51" s="186">
        <f t="shared" si="72"/>
        <v>0</v>
      </c>
      <c r="R51" s="183">
        <v>0</v>
      </c>
      <c r="S51" s="183"/>
      <c r="T51" s="184" t="s">
        <v>425</v>
      </c>
      <c r="U51" s="406" t="s">
        <v>718</v>
      </c>
      <c r="V51" s="186">
        <f t="shared" si="73"/>
        <v>2119</v>
      </c>
      <c r="W51" s="186">
        <f t="shared" si="74"/>
        <v>2119</v>
      </c>
      <c r="X51" s="186">
        <f t="shared" si="75"/>
        <v>0</v>
      </c>
      <c r="Y51" s="183">
        <v>0</v>
      </c>
      <c r="Z51" s="186">
        <f t="shared" si="76"/>
        <v>0</v>
      </c>
      <c r="AA51" s="183">
        <v>0</v>
      </c>
      <c r="AB51" s="183"/>
      <c r="AC51" s="184" t="s">
        <v>425</v>
      </c>
      <c r="AD51" s="406" t="s">
        <v>718</v>
      </c>
      <c r="AE51" s="183">
        <v>0</v>
      </c>
      <c r="AF51" s="186">
        <f t="shared" si="77"/>
        <v>0</v>
      </c>
      <c r="AG51" s="183">
        <v>0</v>
      </c>
      <c r="AH51" s="186">
        <f t="shared" si="78"/>
        <v>0</v>
      </c>
      <c r="AI51" s="186">
        <f t="shared" si="79"/>
        <v>0</v>
      </c>
      <c r="AJ51" s="186">
        <f t="shared" si="80"/>
        <v>0</v>
      </c>
      <c r="AK51" s="183"/>
      <c r="AL51" s="184" t="s">
        <v>425</v>
      </c>
      <c r="AM51" s="406" t="s">
        <v>718</v>
      </c>
      <c r="AN51" s="183">
        <v>0</v>
      </c>
      <c r="AO51" s="186">
        <f t="shared" si="81"/>
        <v>0</v>
      </c>
      <c r="AP51" s="183">
        <v>0</v>
      </c>
      <c r="AQ51" s="183">
        <v>0</v>
      </c>
      <c r="AR51" s="186">
        <f t="shared" si="82"/>
        <v>0</v>
      </c>
      <c r="AS51" s="183">
        <v>0</v>
      </c>
      <c r="AT51" s="183"/>
      <c r="AU51" s="184" t="s">
        <v>425</v>
      </c>
      <c r="AV51" s="406" t="s">
        <v>718</v>
      </c>
      <c r="AW51" s="186">
        <f t="shared" si="90"/>
        <v>2119</v>
      </c>
      <c r="AX51" s="186">
        <f t="shared" si="83"/>
        <v>2119</v>
      </c>
      <c r="AY51" s="186">
        <f t="shared" si="84"/>
        <v>0</v>
      </c>
      <c r="AZ51" s="186">
        <f t="shared" si="85"/>
        <v>0</v>
      </c>
      <c r="BA51" s="186">
        <f t="shared" si="86"/>
        <v>0</v>
      </c>
      <c r="BB51" s="186">
        <f t="shared" si="87"/>
        <v>0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</row>
    <row r="52" spans="1:67" ht="18" customHeight="1">
      <c r="A52" s="183"/>
      <c r="B52" s="184" t="s">
        <v>426</v>
      </c>
      <c r="C52" s="406" t="s">
        <v>687</v>
      </c>
      <c r="D52" s="183">
        <v>0</v>
      </c>
      <c r="E52" s="186">
        <f t="shared" si="88"/>
        <v>0</v>
      </c>
      <c r="F52" s="183">
        <v>0</v>
      </c>
      <c r="G52" s="183">
        <v>0</v>
      </c>
      <c r="H52" s="186">
        <f t="shared" si="89"/>
        <v>0</v>
      </c>
      <c r="I52" s="183">
        <v>0</v>
      </c>
      <c r="J52" s="183"/>
      <c r="K52" s="184" t="s">
        <v>426</v>
      </c>
      <c r="L52" s="406" t="s">
        <v>687</v>
      </c>
      <c r="M52" s="183">
        <v>1809</v>
      </c>
      <c r="N52" s="186">
        <f t="shared" si="71"/>
        <v>1809</v>
      </c>
      <c r="O52" s="183">
        <v>0</v>
      </c>
      <c r="P52" s="183">
        <v>0</v>
      </c>
      <c r="Q52" s="186">
        <f t="shared" si="72"/>
        <v>0</v>
      </c>
      <c r="R52" s="183">
        <v>0</v>
      </c>
      <c r="S52" s="183"/>
      <c r="T52" s="184" t="s">
        <v>426</v>
      </c>
      <c r="U52" s="406" t="s">
        <v>687</v>
      </c>
      <c r="V52" s="186">
        <f t="shared" si="73"/>
        <v>1809</v>
      </c>
      <c r="W52" s="186">
        <f t="shared" si="74"/>
        <v>1809</v>
      </c>
      <c r="X52" s="186">
        <f t="shared" si="75"/>
        <v>0</v>
      </c>
      <c r="Y52" s="183">
        <v>0</v>
      </c>
      <c r="Z52" s="186">
        <f t="shared" si="76"/>
        <v>0</v>
      </c>
      <c r="AA52" s="183">
        <v>0</v>
      </c>
      <c r="AB52" s="183"/>
      <c r="AC52" s="184" t="s">
        <v>426</v>
      </c>
      <c r="AD52" s="406" t="s">
        <v>687</v>
      </c>
      <c r="AE52" s="183">
        <v>0</v>
      </c>
      <c r="AF52" s="186">
        <f t="shared" si="77"/>
        <v>0</v>
      </c>
      <c r="AG52" s="183">
        <v>0</v>
      </c>
      <c r="AH52" s="186">
        <f t="shared" si="78"/>
        <v>0</v>
      </c>
      <c r="AI52" s="186">
        <f t="shared" si="79"/>
        <v>0</v>
      </c>
      <c r="AJ52" s="186">
        <f t="shared" si="80"/>
        <v>0</v>
      </c>
      <c r="AK52" s="183"/>
      <c r="AL52" s="184" t="s">
        <v>426</v>
      </c>
      <c r="AM52" s="406" t="s">
        <v>687</v>
      </c>
      <c r="AN52" s="183">
        <v>0</v>
      </c>
      <c r="AO52" s="186">
        <f t="shared" si="81"/>
        <v>0</v>
      </c>
      <c r="AP52" s="183">
        <v>0</v>
      </c>
      <c r="AQ52" s="183">
        <v>0</v>
      </c>
      <c r="AR52" s="186">
        <f t="shared" si="82"/>
        <v>0</v>
      </c>
      <c r="AS52" s="183">
        <v>0</v>
      </c>
      <c r="AT52" s="183"/>
      <c r="AU52" s="184" t="s">
        <v>426</v>
      </c>
      <c r="AV52" s="406" t="s">
        <v>687</v>
      </c>
      <c r="AW52" s="186">
        <f t="shared" si="90"/>
        <v>1809</v>
      </c>
      <c r="AX52" s="186">
        <f t="shared" si="83"/>
        <v>1809</v>
      </c>
      <c r="AY52" s="186">
        <f t="shared" si="84"/>
        <v>0</v>
      </c>
      <c r="AZ52" s="186">
        <f t="shared" si="85"/>
        <v>0</v>
      </c>
      <c r="BA52" s="186">
        <f t="shared" si="86"/>
        <v>0</v>
      </c>
      <c r="BB52" s="186">
        <f t="shared" si="87"/>
        <v>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</row>
    <row r="53" spans="1:67" ht="18" customHeight="1">
      <c r="A53" s="183"/>
      <c r="B53" s="184" t="s">
        <v>427</v>
      </c>
      <c r="C53" s="183" t="s">
        <v>699</v>
      </c>
      <c r="D53" s="183">
        <v>0</v>
      </c>
      <c r="E53" s="186">
        <f t="shared" si="88"/>
        <v>0</v>
      </c>
      <c r="F53" s="183">
        <v>0</v>
      </c>
      <c r="G53" s="183">
        <v>0</v>
      </c>
      <c r="H53" s="186">
        <f t="shared" si="89"/>
        <v>0</v>
      </c>
      <c r="I53" s="183">
        <v>0</v>
      </c>
      <c r="J53" s="183"/>
      <c r="K53" s="184" t="s">
        <v>427</v>
      </c>
      <c r="L53" s="183" t="s">
        <v>699</v>
      </c>
      <c r="M53" s="183">
        <v>989</v>
      </c>
      <c r="N53" s="186">
        <f t="shared" si="71"/>
        <v>989</v>
      </c>
      <c r="O53" s="183">
        <v>0</v>
      </c>
      <c r="P53" s="183">
        <v>0</v>
      </c>
      <c r="Q53" s="186">
        <f t="shared" si="72"/>
        <v>0</v>
      </c>
      <c r="R53" s="183">
        <v>0</v>
      </c>
      <c r="S53" s="183"/>
      <c r="T53" s="184" t="s">
        <v>427</v>
      </c>
      <c r="U53" s="183" t="s">
        <v>699</v>
      </c>
      <c r="V53" s="186">
        <f t="shared" si="73"/>
        <v>989</v>
      </c>
      <c r="W53" s="186">
        <f t="shared" si="74"/>
        <v>989</v>
      </c>
      <c r="X53" s="186">
        <f t="shared" si="75"/>
        <v>0</v>
      </c>
      <c r="Y53" s="183">
        <v>0</v>
      </c>
      <c r="Z53" s="186">
        <f t="shared" si="76"/>
        <v>0</v>
      </c>
      <c r="AA53" s="183">
        <v>0</v>
      </c>
      <c r="AB53" s="183"/>
      <c r="AC53" s="184" t="s">
        <v>427</v>
      </c>
      <c r="AD53" s="183" t="s">
        <v>699</v>
      </c>
      <c r="AE53" s="183">
        <v>0</v>
      </c>
      <c r="AF53" s="186">
        <f t="shared" si="77"/>
        <v>0</v>
      </c>
      <c r="AG53" s="183">
        <v>0</v>
      </c>
      <c r="AH53" s="186">
        <f t="shared" si="78"/>
        <v>0</v>
      </c>
      <c r="AI53" s="186">
        <f t="shared" si="79"/>
        <v>0</v>
      </c>
      <c r="AJ53" s="186">
        <f t="shared" si="80"/>
        <v>0</v>
      </c>
      <c r="AK53" s="183"/>
      <c r="AL53" s="184" t="s">
        <v>427</v>
      </c>
      <c r="AM53" s="183" t="s">
        <v>699</v>
      </c>
      <c r="AN53" s="183">
        <v>0</v>
      </c>
      <c r="AO53" s="186">
        <f t="shared" si="81"/>
        <v>0</v>
      </c>
      <c r="AP53" s="183">
        <v>0</v>
      </c>
      <c r="AQ53" s="183">
        <v>0</v>
      </c>
      <c r="AR53" s="186">
        <f t="shared" si="82"/>
        <v>0</v>
      </c>
      <c r="AS53" s="183">
        <v>0</v>
      </c>
      <c r="AT53" s="183"/>
      <c r="AU53" s="184" t="s">
        <v>427</v>
      </c>
      <c r="AV53" s="183" t="s">
        <v>699</v>
      </c>
      <c r="AW53" s="186">
        <f t="shared" si="90"/>
        <v>989</v>
      </c>
      <c r="AX53" s="186">
        <f t="shared" si="83"/>
        <v>989</v>
      </c>
      <c r="AY53" s="186">
        <f t="shared" si="84"/>
        <v>0</v>
      </c>
      <c r="AZ53" s="186">
        <f t="shared" si="85"/>
        <v>0</v>
      </c>
      <c r="BA53" s="186">
        <f t="shared" si="86"/>
        <v>0</v>
      </c>
      <c r="BB53" s="186">
        <f t="shared" si="87"/>
        <v>0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</row>
    <row r="54" spans="1:67" ht="18" customHeight="1">
      <c r="A54" s="183"/>
      <c r="B54" s="184" t="s">
        <v>428</v>
      </c>
      <c r="C54" s="183" t="s">
        <v>701</v>
      </c>
      <c r="D54" s="183">
        <v>0</v>
      </c>
      <c r="E54" s="186">
        <f t="shared" si="88"/>
        <v>0</v>
      </c>
      <c r="F54" s="183">
        <v>0</v>
      </c>
      <c r="G54" s="183">
        <v>0</v>
      </c>
      <c r="H54" s="186">
        <f t="shared" si="89"/>
        <v>0</v>
      </c>
      <c r="I54" s="183">
        <v>0</v>
      </c>
      <c r="J54" s="183"/>
      <c r="K54" s="184" t="s">
        <v>428</v>
      </c>
      <c r="L54" s="183" t="s">
        <v>701</v>
      </c>
      <c r="M54" s="183">
        <v>1526</v>
      </c>
      <c r="N54" s="186">
        <f t="shared" si="71"/>
        <v>1526</v>
      </c>
      <c r="O54" s="183">
        <v>0</v>
      </c>
      <c r="P54" s="183">
        <v>0</v>
      </c>
      <c r="Q54" s="186">
        <f t="shared" si="72"/>
        <v>0</v>
      </c>
      <c r="R54" s="183">
        <v>0</v>
      </c>
      <c r="S54" s="183"/>
      <c r="T54" s="184" t="s">
        <v>428</v>
      </c>
      <c r="U54" s="183" t="s">
        <v>701</v>
      </c>
      <c r="V54" s="186">
        <f t="shared" si="73"/>
        <v>1526</v>
      </c>
      <c r="W54" s="186">
        <f t="shared" si="74"/>
        <v>1526</v>
      </c>
      <c r="X54" s="186">
        <f t="shared" si="75"/>
        <v>0</v>
      </c>
      <c r="Y54" s="183">
        <v>0</v>
      </c>
      <c r="Z54" s="186">
        <f t="shared" si="76"/>
        <v>0</v>
      </c>
      <c r="AA54" s="183">
        <v>0</v>
      </c>
      <c r="AB54" s="183"/>
      <c r="AC54" s="184" t="s">
        <v>428</v>
      </c>
      <c r="AD54" s="183" t="s">
        <v>701</v>
      </c>
      <c r="AE54" s="183">
        <v>0</v>
      </c>
      <c r="AF54" s="186">
        <f t="shared" si="77"/>
        <v>0</v>
      </c>
      <c r="AG54" s="183">
        <v>0</v>
      </c>
      <c r="AH54" s="186">
        <f t="shared" si="78"/>
        <v>0</v>
      </c>
      <c r="AI54" s="186">
        <f t="shared" si="79"/>
        <v>0</v>
      </c>
      <c r="AJ54" s="186">
        <f t="shared" si="80"/>
        <v>0</v>
      </c>
      <c r="AK54" s="183"/>
      <c r="AL54" s="184" t="s">
        <v>428</v>
      </c>
      <c r="AM54" s="183" t="s">
        <v>701</v>
      </c>
      <c r="AN54" s="183">
        <v>0</v>
      </c>
      <c r="AO54" s="186">
        <f t="shared" si="81"/>
        <v>0</v>
      </c>
      <c r="AP54" s="183">
        <v>0</v>
      </c>
      <c r="AQ54" s="183">
        <v>0</v>
      </c>
      <c r="AR54" s="186">
        <f t="shared" si="82"/>
        <v>0</v>
      </c>
      <c r="AS54" s="183">
        <v>0</v>
      </c>
      <c r="AT54" s="183"/>
      <c r="AU54" s="184" t="s">
        <v>428</v>
      </c>
      <c r="AV54" s="183" t="s">
        <v>701</v>
      </c>
      <c r="AW54" s="186">
        <f t="shared" si="90"/>
        <v>1526</v>
      </c>
      <c r="AX54" s="186">
        <f t="shared" si="83"/>
        <v>1526</v>
      </c>
      <c r="AY54" s="186">
        <f t="shared" si="84"/>
        <v>0</v>
      </c>
      <c r="AZ54" s="186">
        <f t="shared" si="85"/>
        <v>0</v>
      </c>
      <c r="BA54" s="186">
        <f t="shared" si="86"/>
        <v>0</v>
      </c>
      <c r="BB54" s="186">
        <f t="shared" si="87"/>
        <v>0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</row>
    <row r="55" spans="1:67" ht="18" customHeight="1">
      <c r="A55" s="183"/>
      <c r="B55" s="184" t="s">
        <v>429</v>
      </c>
      <c r="C55" s="183" t="s">
        <v>703</v>
      </c>
      <c r="D55" s="183">
        <v>0</v>
      </c>
      <c r="E55" s="186">
        <f t="shared" si="88"/>
        <v>0</v>
      </c>
      <c r="F55" s="183">
        <v>0</v>
      </c>
      <c r="G55" s="183">
        <v>0</v>
      </c>
      <c r="H55" s="186">
        <f t="shared" si="89"/>
        <v>0</v>
      </c>
      <c r="I55" s="183">
        <v>0</v>
      </c>
      <c r="J55" s="183"/>
      <c r="K55" s="184" t="s">
        <v>429</v>
      </c>
      <c r="L55" s="183" t="s">
        <v>703</v>
      </c>
      <c r="M55" s="183">
        <v>2030</v>
      </c>
      <c r="N55" s="186">
        <f t="shared" si="71"/>
        <v>2030</v>
      </c>
      <c r="O55" s="183">
        <v>0</v>
      </c>
      <c r="P55" s="183">
        <v>0</v>
      </c>
      <c r="Q55" s="186">
        <f t="shared" si="72"/>
        <v>0</v>
      </c>
      <c r="R55" s="183">
        <v>0</v>
      </c>
      <c r="S55" s="183"/>
      <c r="T55" s="184" t="s">
        <v>429</v>
      </c>
      <c r="U55" s="183" t="s">
        <v>703</v>
      </c>
      <c r="V55" s="186">
        <f t="shared" si="73"/>
        <v>2030</v>
      </c>
      <c r="W55" s="186">
        <f t="shared" si="74"/>
        <v>2030</v>
      </c>
      <c r="X55" s="186">
        <f t="shared" si="75"/>
        <v>0</v>
      </c>
      <c r="Y55" s="183">
        <v>0</v>
      </c>
      <c r="Z55" s="186">
        <f t="shared" si="76"/>
        <v>0</v>
      </c>
      <c r="AA55" s="183">
        <v>0</v>
      </c>
      <c r="AB55" s="183"/>
      <c r="AC55" s="184" t="s">
        <v>429</v>
      </c>
      <c r="AD55" s="183" t="s">
        <v>703</v>
      </c>
      <c r="AE55" s="183">
        <v>0</v>
      </c>
      <c r="AF55" s="186">
        <f t="shared" si="77"/>
        <v>0</v>
      </c>
      <c r="AG55" s="183">
        <v>0</v>
      </c>
      <c r="AH55" s="186">
        <f t="shared" si="78"/>
        <v>0</v>
      </c>
      <c r="AI55" s="186">
        <f t="shared" si="79"/>
        <v>0</v>
      </c>
      <c r="AJ55" s="186">
        <f t="shared" si="80"/>
        <v>0</v>
      </c>
      <c r="AK55" s="183"/>
      <c r="AL55" s="184" t="s">
        <v>429</v>
      </c>
      <c r="AM55" s="183" t="s">
        <v>703</v>
      </c>
      <c r="AN55" s="183">
        <v>0</v>
      </c>
      <c r="AO55" s="186">
        <f t="shared" si="81"/>
        <v>0</v>
      </c>
      <c r="AP55" s="183">
        <v>0</v>
      </c>
      <c r="AQ55" s="183">
        <v>0</v>
      </c>
      <c r="AR55" s="186">
        <f t="shared" si="82"/>
        <v>0</v>
      </c>
      <c r="AS55" s="183">
        <v>0</v>
      </c>
      <c r="AT55" s="183"/>
      <c r="AU55" s="184" t="s">
        <v>429</v>
      </c>
      <c r="AV55" s="183" t="s">
        <v>703</v>
      </c>
      <c r="AW55" s="186">
        <f t="shared" si="90"/>
        <v>2030</v>
      </c>
      <c r="AX55" s="186">
        <f t="shared" si="83"/>
        <v>2030</v>
      </c>
      <c r="AY55" s="186">
        <f t="shared" si="84"/>
        <v>0</v>
      </c>
      <c r="AZ55" s="186">
        <f t="shared" si="85"/>
        <v>0</v>
      </c>
      <c r="BA55" s="186">
        <f t="shared" si="86"/>
        <v>0</v>
      </c>
      <c r="BB55" s="186">
        <f t="shared" si="87"/>
        <v>0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</row>
    <row r="56" spans="1:67" ht="18" customHeight="1">
      <c r="A56" s="183"/>
      <c r="B56" s="184" t="s">
        <v>430</v>
      </c>
      <c r="C56" s="183" t="s">
        <v>707</v>
      </c>
      <c r="D56" s="183">
        <v>0</v>
      </c>
      <c r="E56" s="186">
        <f aca="true" t="shared" si="91" ref="E56:E62">(D56+F56)</f>
        <v>0</v>
      </c>
      <c r="F56" s="183">
        <v>0</v>
      </c>
      <c r="G56" s="183">
        <v>0</v>
      </c>
      <c r="H56" s="186">
        <f aca="true" t="shared" si="92" ref="H56:H62">(G56+I56)</f>
        <v>0</v>
      </c>
      <c r="I56" s="183">
        <v>0</v>
      </c>
      <c r="J56" s="183"/>
      <c r="K56" s="184" t="s">
        <v>430</v>
      </c>
      <c r="L56" s="183" t="s">
        <v>707</v>
      </c>
      <c r="M56" s="183">
        <v>6650</v>
      </c>
      <c r="N56" s="186">
        <f aca="true" t="shared" si="93" ref="N56:N61">(M56+O56)</f>
        <v>5364</v>
      </c>
      <c r="O56" s="183">
        <v>-1286</v>
      </c>
      <c r="P56" s="183">
        <v>0</v>
      </c>
      <c r="Q56" s="186">
        <f aca="true" t="shared" si="94" ref="Q56:Q61">(P56+R56)</f>
        <v>0</v>
      </c>
      <c r="R56" s="183">
        <v>0</v>
      </c>
      <c r="S56" s="183"/>
      <c r="T56" s="184" t="s">
        <v>430</v>
      </c>
      <c r="U56" s="183" t="s">
        <v>707</v>
      </c>
      <c r="V56" s="186">
        <f aca="true" t="shared" si="95" ref="V56:V61">(M56-P56)</f>
        <v>6650</v>
      </c>
      <c r="W56" s="186">
        <f aca="true" t="shared" si="96" ref="W56:W61">(V56+X56)</f>
        <v>5364</v>
      </c>
      <c r="X56" s="186">
        <f aca="true" t="shared" si="97" ref="X56:X61">(O56-R56)</f>
        <v>-1286</v>
      </c>
      <c r="Y56" s="183">
        <v>0</v>
      </c>
      <c r="Z56" s="186">
        <f aca="true" t="shared" si="98" ref="Z56:Z61">(Y56+AA56)</f>
        <v>0</v>
      </c>
      <c r="AA56" s="183">
        <v>0</v>
      </c>
      <c r="AB56" s="183"/>
      <c r="AC56" s="184" t="s">
        <v>430</v>
      </c>
      <c r="AD56" s="183" t="s">
        <v>707</v>
      </c>
      <c r="AE56" s="183">
        <v>0</v>
      </c>
      <c r="AF56" s="186">
        <f aca="true" t="shared" si="99" ref="AF56:AF61">(AE56+AG56)</f>
        <v>0</v>
      </c>
      <c r="AG56" s="183">
        <v>0</v>
      </c>
      <c r="AH56" s="186">
        <f aca="true" t="shared" si="100" ref="AH56:AH61">(Y56-AE56)</f>
        <v>0</v>
      </c>
      <c r="AI56" s="186">
        <f aca="true" t="shared" si="101" ref="AI56:AI61">(AH56+AJ56)</f>
        <v>0</v>
      </c>
      <c r="AJ56" s="186">
        <f aca="true" t="shared" si="102" ref="AJ56:AJ61">(AA56-AG56)</f>
        <v>0</v>
      </c>
      <c r="AK56" s="183"/>
      <c r="AL56" s="184" t="s">
        <v>430</v>
      </c>
      <c r="AM56" s="183" t="s">
        <v>707</v>
      </c>
      <c r="AN56" s="183">
        <v>0</v>
      </c>
      <c r="AO56" s="186">
        <f aca="true" t="shared" si="103" ref="AO56:AO61">(AN56+AP56)</f>
        <v>0</v>
      </c>
      <c r="AP56" s="183">
        <v>0</v>
      </c>
      <c r="AQ56" s="183">
        <v>0</v>
      </c>
      <c r="AR56" s="186">
        <f aca="true" t="shared" si="104" ref="AR56:AR61">(AQ56+AS56)</f>
        <v>0</v>
      </c>
      <c r="AS56" s="183">
        <v>0</v>
      </c>
      <c r="AT56" s="183"/>
      <c r="AU56" s="184" t="s">
        <v>430</v>
      </c>
      <c r="AV56" s="183" t="s">
        <v>707</v>
      </c>
      <c r="AW56" s="186">
        <f aca="true" t="shared" si="105" ref="AW56:AW61">(D56+G56+M56+Y56+AN56+AQ56)</f>
        <v>6650</v>
      </c>
      <c r="AX56" s="186">
        <f aca="true" t="shared" si="106" ref="AX56:AX61">(AW56+AY56)</f>
        <v>5364</v>
      </c>
      <c r="AY56" s="186">
        <f aca="true" t="shared" si="107" ref="AY56:AY61">(F56+I56+O56+AA56+AP56+AS56)</f>
        <v>-1286</v>
      </c>
      <c r="AZ56" s="186">
        <f aca="true" t="shared" si="108" ref="AZ56:AZ61">(AE56+AN56+AQ56)</f>
        <v>0</v>
      </c>
      <c r="BA56" s="186">
        <f aca="true" t="shared" si="109" ref="BA56:BA61">(AZ56+BB56)</f>
        <v>0</v>
      </c>
      <c r="BB56" s="186">
        <f aca="true" t="shared" si="110" ref="BB56:BB61">(AG56+AP56+AS56)</f>
        <v>0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</row>
    <row r="57" spans="1:67" ht="18" customHeight="1">
      <c r="A57" s="183"/>
      <c r="B57" s="184" t="s">
        <v>431</v>
      </c>
      <c r="C57" s="183" t="s">
        <v>722</v>
      </c>
      <c r="D57" s="183">
        <v>0</v>
      </c>
      <c r="E57" s="186">
        <f t="shared" si="91"/>
        <v>0</v>
      </c>
      <c r="F57" s="183">
        <v>0</v>
      </c>
      <c r="G57" s="183">
        <v>0</v>
      </c>
      <c r="H57" s="186">
        <f t="shared" si="92"/>
        <v>0</v>
      </c>
      <c r="I57" s="183">
        <v>0</v>
      </c>
      <c r="J57" s="183"/>
      <c r="K57" s="184" t="s">
        <v>431</v>
      </c>
      <c r="L57" s="183" t="s">
        <v>722</v>
      </c>
      <c r="M57" s="183">
        <v>500</v>
      </c>
      <c r="N57" s="186">
        <f t="shared" si="93"/>
        <v>500</v>
      </c>
      <c r="O57" s="183">
        <v>0</v>
      </c>
      <c r="P57" s="183">
        <v>0</v>
      </c>
      <c r="Q57" s="186">
        <f t="shared" si="94"/>
        <v>0</v>
      </c>
      <c r="R57" s="183">
        <v>0</v>
      </c>
      <c r="S57" s="183"/>
      <c r="T57" s="184" t="s">
        <v>431</v>
      </c>
      <c r="U57" s="183" t="s">
        <v>722</v>
      </c>
      <c r="V57" s="186">
        <f t="shared" si="95"/>
        <v>500</v>
      </c>
      <c r="W57" s="186">
        <f t="shared" si="96"/>
        <v>500</v>
      </c>
      <c r="X57" s="186">
        <f t="shared" si="97"/>
        <v>0</v>
      </c>
      <c r="Y57" s="183">
        <v>0</v>
      </c>
      <c r="Z57" s="186">
        <f t="shared" si="98"/>
        <v>0</v>
      </c>
      <c r="AA57" s="183">
        <v>0</v>
      </c>
      <c r="AB57" s="183"/>
      <c r="AC57" s="184" t="s">
        <v>431</v>
      </c>
      <c r="AD57" s="183" t="s">
        <v>722</v>
      </c>
      <c r="AE57" s="183">
        <v>0</v>
      </c>
      <c r="AF57" s="186">
        <f t="shared" si="99"/>
        <v>0</v>
      </c>
      <c r="AG57" s="183">
        <v>0</v>
      </c>
      <c r="AH57" s="186">
        <f t="shared" si="100"/>
        <v>0</v>
      </c>
      <c r="AI57" s="186">
        <f t="shared" si="101"/>
        <v>0</v>
      </c>
      <c r="AJ57" s="186">
        <f t="shared" si="102"/>
        <v>0</v>
      </c>
      <c r="AK57" s="183"/>
      <c r="AL57" s="184" t="s">
        <v>431</v>
      </c>
      <c r="AM57" s="183" t="s">
        <v>722</v>
      </c>
      <c r="AN57" s="183">
        <v>0</v>
      </c>
      <c r="AO57" s="186">
        <f t="shared" si="103"/>
        <v>0</v>
      </c>
      <c r="AP57" s="183">
        <v>0</v>
      </c>
      <c r="AQ57" s="183">
        <v>0</v>
      </c>
      <c r="AR57" s="186">
        <f t="shared" si="104"/>
        <v>0</v>
      </c>
      <c r="AS57" s="183">
        <v>0</v>
      </c>
      <c r="AT57" s="183"/>
      <c r="AU57" s="184" t="s">
        <v>431</v>
      </c>
      <c r="AV57" s="183" t="s">
        <v>722</v>
      </c>
      <c r="AW57" s="186">
        <f t="shared" si="105"/>
        <v>500</v>
      </c>
      <c r="AX57" s="186">
        <f t="shared" si="106"/>
        <v>500</v>
      </c>
      <c r="AY57" s="186">
        <f t="shared" si="107"/>
        <v>0</v>
      </c>
      <c r="AZ57" s="186">
        <f t="shared" si="108"/>
        <v>0</v>
      </c>
      <c r="BA57" s="186">
        <f t="shared" si="109"/>
        <v>0</v>
      </c>
      <c r="BB57" s="186">
        <f t="shared" si="110"/>
        <v>0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</row>
    <row r="58" spans="1:67" ht="18" customHeight="1">
      <c r="A58" s="183"/>
      <c r="B58" s="184" t="s">
        <v>432</v>
      </c>
      <c r="C58" s="183" t="s">
        <v>734</v>
      </c>
      <c r="D58" s="183">
        <v>0</v>
      </c>
      <c r="E58" s="186">
        <f t="shared" si="91"/>
        <v>0</v>
      </c>
      <c r="F58" s="183">
        <v>0</v>
      </c>
      <c r="G58" s="183">
        <v>0</v>
      </c>
      <c r="H58" s="186">
        <f t="shared" si="92"/>
        <v>0</v>
      </c>
      <c r="I58" s="183">
        <v>0</v>
      </c>
      <c r="J58" s="183"/>
      <c r="K58" s="184" t="s">
        <v>432</v>
      </c>
      <c r="L58" s="183" t="s">
        <v>734</v>
      </c>
      <c r="M58" s="183">
        <v>0</v>
      </c>
      <c r="N58" s="186">
        <f t="shared" si="93"/>
        <v>300</v>
      </c>
      <c r="O58" s="183">
        <v>300</v>
      </c>
      <c r="P58" s="183">
        <v>0</v>
      </c>
      <c r="Q58" s="186">
        <f t="shared" si="94"/>
        <v>0</v>
      </c>
      <c r="R58" s="183">
        <v>0</v>
      </c>
      <c r="S58" s="183"/>
      <c r="T58" s="184" t="s">
        <v>432</v>
      </c>
      <c r="U58" s="183" t="s">
        <v>734</v>
      </c>
      <c r="V58" s="186">
        <f t="shared" si="95"/>
        <v>0</v>
      </c>
      <c r="W58" s="186">
        <f t="shared" si="96"/>
        <v>300</v>
      </c>
      <c r="X58" s="186">
        <f t="shared" si="97"/>
        <v>300</v>
      </c>
      <c r="Y58" s="183">
        <v>0</v>
      </c>
      <c r="Z58" s="186">
        <f t="shared" si="98"/>
        <v>0</v>
      </c>
      <c r="AA58" s="183">
        <v>0</v>
      </c>
      <c r="AB58" s="183"/>
      <c r="AC58" s="184" t="s">
        <v>432</v>
      </c>
      <c r="AD58" s="183" t="s">
        <v>734</v>
      </c>
      <c r="AE58" s="183">
        <v>0</v>
      </c>
      <c r="AF58" s="186">
        <f t="shared" si="99"/>
        <v>0</v>
      </c>
      <c r="AG58" s="183">
        <v>0</v>
      </c>
      <c r="AH58" s="186">
        <f t="shared" si="100"/>
        <v>0</v>
      </c>
      <c r="AI58" s="186">
        <f t="shared" si="101"/>
        <v>0</v>
      </c>
      <c r="AJ58" s="186">
        <f t="shared" si="102"/>
        <v>0</v>
      </c>
      <c r="AK58" s="183"/>
      <c r="AL58" s="184" t="s">
        <v>432</v>
      </c>
      <c r="AM58" s="183" t="s">
        <v>734</v>
      </c>
      <c r="AN58" s="183">
        <v>0</v>
      </c>
      <c r="AO58" s="186">
        <f t="shared" si="103"/>
        <v>0</v>
      </c>
      <c r="AP58" s="183">
        <v>0</v>
      </c>
      <c r="AQ58" s="183">
        <v>0</v>
      </c>
      <c r="AR58" s="186">
        <f t="shared" si="104"/>
        <v>0</v>
      </c>
      <c r="AS58" s="183">
        <v>0</v>
      </c>
      <c r="AT58" s="183"/>
      <c r="AU58" s="184" t="s">
        <v>432</v>
      </c>
      <c r="AV58" s="183" t="s">
        <v>734</v>
      </c>
      <c r="AW58" s="186">
        <f t="shared" si="105"/>
        <v>0</v>
      </c>
      <c r="AX58" s="186">
        <f t="shared" si="106"/>
        <v>300</v>
      </c>
      <c r="AY58" s="186">
        <f t="shared" si="107"/>
        <v>300</v>
      </c>
      <c r="AZ58" s="186">
        <f t="shared" si="108"/>
        <v>0</v>
      </c>
      <c r="BA58" s="186">
        <f t="shared" si="109"/>
        <v>0</v>
      </c>
      <c r="BB58" s="186">
        <f t="shared" si="110"/>
        <v>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</row>
    <row r="59" spans="1:67" ht="18" customHeight="1">
      <c r="A59" s="183"/>
      <c r="B59" s="184" t="s">
        <v>433</v>
      </c>
      <c r="C59" s="183" t="s">
        <v>735</v>
      </c>
      <c r="D59" s="183">
        <v>0</v>
      </c>
      <c r="E59" s="186">
        <f t="shared" si="91"/>
        <v>500</v>
      </c>
      <c r="F59" s="183">
        <v>500</v>
      </c>
      <c r="G59" s="183">
        <v>0</v>
      </c>
      <c r="H59" s="186">
        <f t="shared" si="92"/>
        <v>134</v>
      </c>
      <c r="I59" s="183">
        <v>134</v>
      </c>
      <c r="J59" s="183"/>
      <c r="K59" s="184" t="s">
        <v>433</v>
      </c>
      <c r="L59" s="183" t="s">
        <v>735</v>
      </c>
      <c r="M59" s="183">
        <v>0</v>
      </c>
      <c r="N59" s="186">
        <f t="shared" si="93"/>
        <v>0</v>
      </c>
      <c r="O59" s="183">
        <v>0</v>
      </c>
      <c r="P59" s="183">
        <v>0</v>
      </c>
      <c r="Q59" s="186">
        <f t="shared" si="94"/>
        <v>0</v>
      </c>
      <c r="R59" s="183">
        <v>0</v>
      </c>
      <c r="S59" s="183"/>
      <c r="T59" s="184" t="s">
        <v>433</v>
      </c>
      <c r="U59" s="183" t="s">
        <v>735</v>
      </c>
      <c r="V59" s="186">
        <f t="shared" si="95"/>
        <v>0</v>
      </c>
      <c r="W59" s="186">
        <f t="shared" si="96"/>
        <v>0</v>
      </c>
      <c r="X59" s="186">
        <f t="shared" si="97"/>
        <v>0</v>
      </c>
      <c r="Y59" s="183">
        <v>0</v>
      </c>
      <c r="Z59" s="186">
        <f t="shared" si="98"/>
        <v>0</v>
      </c>
      <c r="AA59" s="183">
        <v>0</v>
      </c>
      <c r="AB59" s="183"/>
      <c r="AC59" s="184" t="s">
        <v>433</v>
      </c>
      <c r="AD59" s="183" t="s">
        <v>735</v>
      </c>
      <c r="AE59" s="183">
        <v>0</v>
      </c>
      <c r="AF59" s="186">
        <f t="shared" si="99"/>
        <v>0</v>
      </c>
      <c r="AG59" s="183">
        <v>0</v>
      </c>
      <c r="AH59" s="186">
        <f t="shared" si="100"/>
        <v>0</v>
      </c>
      <c r="AI59" s="186">
        <f t="shared" si="101"/>
        <v>0</v>
      </c>
      <c r="AJ59" s="186">
        <f t="shared" si="102"/>
        <v>0</v>
      </c>
      <c r="AK59" s="183"/>
      <c r="AL59" s="184" t="s">
        <v>433</v>
      </c>
      <c r="AM59" s="183" t="s">
        <v>735</v>
      </c>
      <c r="AN59" s="183">
        <v>0</v>
      </c>
      <c r="AO59" s="186">
        <f t="shared" si="103"/>
        <v>0</v>
      </c>
      <c r="AP59" s="183">
        <v>0</v>
      </c>
      <c r="AQ59" s="183">
        <v>0</v>
      </c>
      <c r="AR59" s="186">
        <f t="shared" si="104"/>
        <v>0</v>
      </c>
      <c r="AS59" s="183">
        <v>0</v>
      </c>
      <c r="AT59" s="183"/>
      <c r="AU59" s="184" t="s">
        <v>433</v>
      </c>
      <c r="AV59" s="183" t="s">
        <v>735</v>
      </c>
      <c r="AW59" s="186">
        <f t="shared" si="105"/>
        <v>0</v>
      </c>
      <c r="AX59" s="186">
        <f t="shared" si="106"/>
        <v>634</v>
      </c>
      <c r="AY59" s="186">
        <f t="shared" si="107"/>
        <v>634</v>
      </c>
      <c r="AZ59" s="186">
        <f t="shared" si="108"/>
        <v>0</v>
      </c>
      <c r="BA59" s="186">
        <f t="shared" si="109"/>
        <v>0</v>
      </c>
      <c r="BB59" s="186">
        <f t="shared" si="110"/>
        <v>0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</row>
    <row r="60" spans="1:67" ht="18" customHeight="1">
      <c r="A60" s="183"/>
      <c r="B60" s="184" t="s">
        <v>434</v>
      </c>
      <c r="C60" s="183" t="s">
        <v>788</v>
      </c>
      <c r="D60" s="183">
        <v>0</v>
      </c>
      <c r="E60" s="186">
        <f>(D60+F60)</f>
        <v>1880</v>
      </c>
      <c r="F60" s="183">
        <v>1880</v>
      </c>
      <c r="G60" s="183">
        <v>0</v>
      </c>
      <c r="H60" s="186">
        <f>(G60+I60)</f>
        <v>343</v>
      </c>
      <c r="I60" s="183">
        <v>343</v>
      </c>
      <c r="J60" s="183"/>
      <c r="K60" s="184" t="s">
        <v>434</v>
      </c>
      <c r="L60" s="183" t="s">
        <v>788</v>
      </c>
      <c r="M60" s="183">
        <v>0</v>
      </c>
      <c r="N60" s="186">
        <f t="shared" si="93"/>
        <v>0</v>
      </c>
      <c r="O60" s="183">
        <v>0</v>
      </c>
      <c r="P60" s="183">
        <v>0</v>
      </c>
      <c r="Q60" s="186">
        <f t="shared" si="94"/>
        <v>0</v>
      </c>
      <c r="R60" s="183">
        <v>0</v>
      </c>
      <c r="S60" s="183"/>
      <c r="T60" s="184" t="s">
        <v>434</v>
      </c>
      <c r="U60" s="183" t="s">
        <v>788</v>
      </c>
      <c r="V60" s="186">
        <f t="shared" si="95"/>
        <v>0</v>
      </c>
      <c r="W60" s="186">
        <f t="shared" si="96"/>
        <v>0</v>
      </c>
      <c r="X60" s="186">
        <f t="shared" si="97"/>
        <v>0</v>
      </c>
      <c r="Y60" s="183">
        <v>0</v>
      </c>
      <c r="Z60" s="186">
        <f t="shared" si="98"/>
        <v>0</v>
      </c>
      <c r="AA60" s="183">
        <v>0</v>
      </c>
      <c r="AB60" s="183"/>
      <c r="AC60" s="184" t="s">
        <v>434</v>
      </c>
      <c r="AD60" s="183" t="s">
        <v>788</v>
      </c>
      <c r="AE60" s="183">
        <v>0</v>
      </c>
      <c r="AF60" s="186">
        <f t="shared" si="99"/>
        <v>0</v>
      </c>
      <c r="AG60" s="183">
        <v>0</v>
      </c>
      <c r="AH60" s="186">
        <f t="shared" si="100"/>
        <v>0</v>
      </c>
      <c r="AI60" s="186">
        <f t="shared" si="101"/>
        <v>0</v>
      </c>
      <c r="AJ60" s="186">
        <f t="shared" si="102"/>
        <v>0</v>
      </c>
      <c r="AK60" s="183"/>
      <c r="AL60" s="184" t="s">
        <v>434</v>
      </c>
      <c r="AM60" s="183" t="s">
        <v>788</v>
      </c>
      <c r="AN60" s="183">
        <v>0</v>
      </c>
      <c r="AO60" s="186">
        <f t="shared" si="103"/>
        <v>0</v>
      </c>
      <c r="AP60" s="183">
        <v>0</v>
      </c>
      <c r="AQ60" s="183">
        <v>0</v>
      </c>
      <c r="AR60" s="186">
        <f t="shared" si="104"/>
        <v>0</v>
      </c>
      <c r="AS60" s="183">
        <v>0</v>
      </c>
      <c r="AT60" s="183"/>
      <c r="AU60" s="184" t="s">
        <v>434</v>
      </c>
      <c r="AV60" s="183" t="s">
        <v>788</v>
      </c>
      <c r="AW60" s="186">
        <f t="shared" si="105"/>
        <v>0</v>
      </c>
      <c r="AX60" s="186">
        <f t="shared" si="106"/>
        <v>2223</v>
      </c>
      <c r="AY60" s="186">
        <f t="shared" si="107"/>
        <v>2223</v>
      </c>
      <c r="AZ60" s="186">
        <f t="shared" si="108"/>
        <v>0</v>
      </c>
      <c r="BA60" s="186">
        <f t="shared" si="109"/>
        <v>0</v>
      </c>
      <c r="BB60" s="186">
        <f t="shared" si="110"/>
        <v>0</v>
      </c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</row>
    <row r="61" spans="1:67" ht="18" customHeight="1">
      <c r="A61" s="183"/>
      <c r="B61" s="184" t="s">
        <v>435</v>
      </c>
      <c r="C61" s="183" t="s">
        <v>741</v>
      </c>
      <c r="D61" s="183">
        <v>0</v>
      </c>
      <c r="E61" s="186">
        <f t="shared" si="91"/>
        <v>0</v>
      </c>
      <c r="F61" s="183">
        <v>0</v>
      </c>
      <c r="G61" s="183">
        <v>0</v>
      </c>
      <c r="H61" s="186">
        <f t="shared" si="92"/>
        <v>0</v>
      </c>
      <c r="I61" s="183">
        <v>0</v>
      </c>
      <c r="J61" s="183"/>
      <c r="K61" s="184" t="s">
        <v>435</v>
      </c>
      <c r="L61" s="183" t="s">
        <v>741</v>
      </c>
      <c r="M61" s="183">
        <v>0</v>
      </c>
      <c r="N61" s="186">
        <f t="shared" si="93"/>
        <v>1250</v>
      </c>
      <c r="O61" s="183">
        <v>1250</v>
      </c>
      <c r="P61" s="183">
        <v>0</v>
      </c>
      <c r="Q61" s="186">
        <f t="shared" si="94"/>
        <v>0</v>
      </c>
      <c r="R61" s="183">
        <v>0</v>
      </c>
      <c r="S61" s="183"/>
      <c r="T61" s="184" t="s">
        <v>435</v>
      </c>
      <c r="U61" s="183" t="s">
        <v>741</v>
      </c>
      <c r="V61" s="186">
        <f t="shared" si="95"/>
        <v>0</v>
      </c>
      <c r="W61" s="186">
        <f t="shared" si="96"/>
        <v>1250</v>
      </c>
      <c r="X61" s="186">
        <f t="shared" si="97"/>
        <v>1250</v>
      </c>
      <c r="Y61" s="183">
        <v>0</v>
      </c>
      <c r="Z61" s="186">
        <f t="shared" si="98"/>
        <v>0</v>
      </c>
      <c r="AA61" s="183">
        <v>0</v>
      </c>
      <c r="AB61" s="183"/>
      <c r="AC61" s="184" t="s">
        <v>435</v>
      </c>
      <c r="AD61" s="183" t="s">
        <v>741</v>
      </c>
      <c r="AE61" s="183">
        <v>0</v>
      </c>
      <c r="AF61" s="186">
        <f t="shared" si="99"/>
        <v>0</v>
      </c>
      <c r="AG61" s="183">
        <v>0</v>
      </c>
      <c r="AH61" s="186">
        <f t="shared" si="100"/>
        <v>0</v>
      </c>
      <c r="AI61" s="186">
        <f t="shared" si="101"/>
        <v>0</v>
      </c>
      <c r="AJ61" s="186">
        <f t="shared" si="102"/>
        <v>0</v>
      </c>
      <c r="AK61" s="183"/>
      <c r="AL61" s="184" t="s">
        <v>435</v>
      </c>
      <c r="AM61" s="183" t="s">
        <v>741</v>
      </c>
      <c r="AN61" s="183">
        <v>0</v>
      </c>
      <c r="AO61" s="186">
        <f t="shared" si="103"/>
        <v>0</v>
      </c>
      <c r="AP61" s="183">
        <v>0</v>
      </c>
      <c r="AQ61" s="183">
        <v>0</v>
      </c>
      <c r="AR61" s="186">
        <f t="shared" si="104"/>
        <v>0</v>
      </c>
      <c r="AS61" s="183">
        <v>0</v>
      </c>
      <c r="AT61" s="183"/>
      <c r="AU61" s="184" t="s">
        <v>435</v>
      </c>
      <c r="AV61" s="183" t="s">
        <v>741</v>
      </c>
      <c r="AW61" s="186">
        <f t="shared" si="105"/>
        <v>0</v>
      </c>
      <c r="AX61" s="186">
        <f t="shared" si="106"/>
        <v>1250</v>
      </c>
      <c r="AY61" s="186">
        <f t="shared" si="107"/>
        <v>1250</v>
      </c>
      <c r="AZ61" s="186">
        <f t="shared" si="108"/>
        <v>0</v>
      </c>
      <c r="BA61" s="186">
        <f t="shared" si="109"/>
        <v>0</v>
      </c>
      <c r="BB61" s="186">
        <f t="shared" si="110"/>
        <v>0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</row>
    <row r="62" spans="1:67" ht="18" customHeight="1">
      <c r="A62" s="187"/>
      <c r="B62" s="424" t="s">
        <v>685</v>
      </c>
      <c r="C62" s="454" t="s">
        <v>742</v>
      </c>
      <c r="D62" s="187">
        <v>0</v>
      </c>
      <c r="E62" s="188">
        <f t="shared" si="91"/>
        <v>26</v>
      </c>
      <c r="F62" s="187">
        <v>26</v>
      </c>
      <c r="G62" s="187">
        <v>0</v>
      </c>
      <c r="H62" s="188">
        <f t="shared" si="92"/>
        <v>0</v>
      </c>
      <c r="I62" s="187">
        <v>0</v>
      </c>
      <c r="J62" s="187"/>
      <c r="K62" s="424" t="s">
        <v>685</v>
      </c>
      <c r="L62" s="454" t="s">
        <v>742</v>
      </c>
      <c r="M62" s="187">
        <v>0</v>
      </c>
      <c r="N62" s="188">
        <f aca="true" t="shared" si="111" ref="N62:N77">(M62+O62)</f>
        <v>0</v>
      </c>
      <c r="O62" s="187">
        <v>0</v>
      </c>
      <c r="P62" s="187">
        <v>0</v>
      </c>
      <c r="Q62" s="188">
        <f aca="true" t="shared" si="112" ref="Q62:Q77">(P62+R62)</f>
        <v>0</v>
      </c>
      <c r="R62" s="187">
        <v>0</v>
      </c>
      <c r="S62" s="187"/>
      <c r="T62" s="424" t="s">
        <v>685</v>
      </c>
      <c r="U62" s="454" t="s">
        <v>742</v>
      </c>
      <c r="V62" s="188">
        <f aca="true" t="shared" si="113" ref="V62:V77">(M62-P62)</f>
        <v>0</v>
      </c>
      <c r="W62" s="188">
        <f aca="true" t="shared" si="114" ref="W62:W77">(V62+X62)</f>
        <v>0</v>
      </c>
      <c r="X62" s="188">
        <f aca="true" t="shared" si="115" ref="X62:X77">(O62-R62)</f>
        <v>0</v>
      </c>
      <c r="Y62" s="187">
        <v>0</v>
      </c>
      <c r="Z62" s="188">
        <f aca="true" t="shared" si="116" ref="Z62:Z77">(Y62+AA62)</f>
        <v>1535</v>
      </c>
      <c r="AA62" s="187">
        <v>1535</v>
      </c>
      <c r="AB62" s="187"/>
      <c r="AC62" s="424" t="s">
        <v>685</v>
      </c>
      <c r="AD62" s="454" t="s">
        <v>742</v>
      </c>
      <c r="AE62" s="187">
        <v>0</v>
      </c>
      <c r="AF62" s="188">
        <f aca="true" t="shared" si="117" ref="AF62:AF77">(AE62+AG62)</f>
        <v>0</v>
      </c>
      <c r="AG62" s="187">
        <v>0</v>
      </c>
      <c r="AH62" s="188">
        <f aca="true" t="shared" si="118" ref="AH62:AH77">(Y62-AE62)</f>
        <v>0</v>
      </c>
      <c r="AI62" s="188">
        <f aca="true" t="shared" si="119" ref="AI62:AI77">(AH62+AJ62)</f>
        <v>1535</v>
      </c>
      <c r="AJ62" s="188">
        <f aca="true" t="shared" si="120" ref="AJ62:AJ77">(AA62-AG62)</f>
        <v>1535</v>
      </c>
      <c r="AK62" s="187"/>
      <c r="AL62" s="424" t="s">
        <v>685</v>
      </c>
      <c r="AM62" s="454" t="s">
        <v>742</v>
      </c>
      <c r="AN62" s="187">
        <v>0</v>
      </c>
      <c r="AO62" s="188">
        <f aca="true" t="shared" si="121" ref="AO62:AO77">(AN62+AP62)</f>
        <v>0</v>
      </c>
      <c r="AP62" s="187">
        <v>0</v>
      </c>
      <c r="AQ62" s="187">
        <v>0</v>
      </c>
      <c r="AR62" s="188">
        <f aca="true" t="shared" si="122" ref="AR62:AR77">(AQ62+AS62)</f>
        <v>0</v>
      </c>
      <c r="AS62" s="187">
        <v>0</v>
      </c>
      <c r="AT62" s="187"/>
      <c r="AU62" s="424" t="s">
        <v>685</v>
      </c>
      <c r="AV62" s="454" t="s">
        <v>742</v>
      </c>
      <c r="AW62" s="188">
        <f aca="true" t="shared" si="123" ref="AW62:AW77">(D62+G62+M62+Y62+AN62+AQ62)</f>
        <v>0</v>
      </c>
      <c r="AX62" s="188">
        <f aca="true" t="shared" si="124" ref="AX62:AX77">(AW62+AY62)</f>
        <v>1561</v>
      </c>
      <c r="AY62" s="188">
        <f aca="true" t="shared" si="125" ref="AY62:AY77">(F62+I62+O62+AA62+AP62+AS62)</f>
        <v>1561</v>
      </c>
      <c r="AZ62" s="188">
        <f aca="true" t="shared" si="126" ref="AZ62:AZ77">(AE62+AN62+AQ62)</f>
        <v>0</v>
      </c>
      <c r="BA62" s="188">
        <f aca="true" t="shared" si="127" ref="BA62:BA77">(AZ62+BB62)</f>
        <v>0</v>
      </c>
      <c r="BB62" s="188">
        <f aca="true" t="shared" si="128" ref="BB62:BB77">(AG62+AP62+AS62)</f>
        <v>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</row>
    <row r="63" spans="1:67" ht="18" customHeight="1">
      <c r="A63" s="181"/>
      <c r="B63" s="180" t="s">
        <v>688</v>
      </c>
      <c r="C63" s="455" t="s">
        <v>200</v>
      </c>
      <c r="D63" s="181">
        <v>0</v>
      </c>
      <c r="E63" s="182">
        <f aca="true" t="shared" si="129" ref="E63:E75">(D63+F63)</f>
        <v>81</v>
      </c>
      <c r="F63" s="181">
        <v>81</v>
      </c>
      <c r="G63" s="181">
        <v>0</v>
      </c>
      <c r="H63" s="182">
        <f aca="true" t="shared" si="130" ref="H63:H75">(G63+I63)</f>
        <v>0</v>
      </c>
      <c r="I63" s="181">
        <v>0</v>
      </c>
      <c r="J63" s="181"/>
      <c r="K63" s="180" t="s">
        <v>688</v>
      </c>
      <c r="L63" s="455" t="s">
        <v>200</v>
      </c>
      <c r="M63" s="181">
        <v>0</v>
      </c>
      <c r="N63" s="182">
        <f t="shared" si="111"/>
        <v>0</v>
      </c>
      <c r="O63" s="181">
        <v>0</v>
      </c>
      <c r="P63" s="181">
        <v>0</v>
      </c>
      <c r="Q63" s="182">
        <f t="shared" si="112"/>
        <v>0</v>
      </c>
      <c r="R63" s="181">
        <v>0</v>
      </c>
      <c r="S63" s="181"/>
      <c r="T63" s="180" t="s">
        <v>688</v>
      </c>
      <c r="U63" s="455" t="s">
        <v>200</v>
      </c>
      <c r="V63" s="182">
        <f t="shared" si="113"/>
        <v>0</v>
      </c>
      <c r="W63" s="182">
        <f t="shared" si="114"/>
        <v>0</v>
      </c>
      <c r="X63" s="182">
        <f t="shared" si="115"/>
        <v>0</v>
      </c>
      <c r="Y63" s="181">
        <v>0</v>
      </c>
      <c r="Z63" s="182">
        <f t="shared" si="116"/>
        <v>906</v>
      </c>
      <c r="AA63" s="181">
        <v>906</v>
      </c>
      <c r="AB63" s="181"/>
      <c r="AC63" s="180" t="s">
        <v>688</v>
      </c>
      <c r="AD63" s="455" t="s">
        <v>200</v>
      </c>
      <c r="AE63" s="181">
        <v>0</v>
      </c>
      <c r="AF63" s="182">
        <f t="shared" si="117"/>
        <v>0</v>
      </c>
      <c r="AG63" s="181">
        <v>0</v>
      </c>
      <c r="AH63" s="182">
        <f t="shared" si="118"/>
        <v>0</v>
      </c>
      <c r="AI63" s="182">
        <f t="shared" si="119"/>
        <v>906</v>
      </c>
      <c r="AJ63" s="182">
        <f t="shared" si="120"/>
        <v>906</v>
      </c>
      <c r="AK63" s="181"/>
      <c r="AL63" s="180" t="s">
        <v>688</v>
      </c>
      <c r="AM63" s="455" t="s">
        <v>200</v>
      </c>
      <c r="AN63" s="181">
        <v>0</v>
      </c>
      <c r="AO63" s="182">
        <f t="shared" si="121"/>
        <v>0</v>
      </c>
      <c r="AP63" s="181">
        <v>0</v>
      </c>
      <c r="AQ63" s="181">
        <v>0</v>
      </c>
      <c r="AR63" s="182">
        <f t="shared" si="122"/>
        <v>0</v>
      </c>
      <c r="AS63" s="181">
        <v>0</v>
      </c>
      <c r="AT63" s="181"/>
      <c r="AU63" s="180" t="s">
        <v>688</v>
      </c>
      <c r="AV63" s="455" t="s">
        <v>200</v>
      </c>
      <c r="AW63" s="182">
        <f t="shared" si="123"/>
        <v>0</v>
      </c>
      <c r="AX63" s="182">
        <f t="shared" si="124"/>
        <v>987</v>
      </c>
      <c r="AY63" s="182">
        <f t="shared" si="125"/>
        <v>987</v>
      </c>
      <c r="AZ63" s="182">
        <f t="shared" si="126"/>
        <v>0</v>
      </c>
      <c r="BA63" s="182">
        <f t="shared" si="127"/>
        <v>0</v>
      </c>
      <c r="BB63" s="182">
        <f t="shared" si="128"/>
        <v>0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</row>
    <row r="64" spans="1:67" ht="18" customHeight="1">
      <c r="A64" s="183"/>
      <c r="B64" s="184" t="s">
        <v>689</v>
      </c>
      <c r="C64" s="263" t="s">
        <v>743</v>
      </c>
      <c r="D64" s="183">
        <v>0</v>
      </c>
      <c r="E64" s="186">
        <f t="shared" si="129"/>
        <v>0</v>
      </c>
      <c r="F64" s="183">
        <v>0</v>
      </c>
      <c r="G64" s="183">
        <v>0</v>
      </c>
      <c r="H64" s="186">
        <f t="shared" si="130"/>
        <v>0</v>
      </c>
      <c r="I64" s="183">
        <v>0</v>
      </c>
      <c r="J64" s="183"/>
      <c r="K64" s="184" t="s">
        <v>689</v>
      </c>
      <c r="L64" s="263" t="s">
        <v>743</v>
      </c>
      <c r="M64" s="183">
        <v>0</v>
      </c>
      <c r="N64" s="186">
        <f t="shared" si="111"/>
        <v>0</v>
      </c>
      <c r="O64" s="183">
        <v>0</v>
      </c>
      <c r="P64" s="183">
        <v>0</v>
      </c>
      <c r="Q64" s="186">
        <f t="shared" si="112"/>
        <v>0</v>
      </c>
      <c r="R64" s="183">
        <v>0</v>
      </c>
      <c r="S64" s="183"/>
      <c r="T64" s="184" t="s">
        <v>689</v>
      </c>
      <c r="U64" s="263" t="s">
        <v>743</v>
      </c>
      <c r="V64" s="186">
        <f t="shared" si="113"/>
        <v>0</v>
      </c>
      <c r="W64" s="186">
        <f t="shared" si="114"/>
        <v>0</v>
      </c>
      <c r="X64" s="186">
        <f t="shared" si="115"/>
        <v>0</v>
      </c>
      <c r="Y64" s="183">
        <v>0</v>
      </c>
      <c r="Z64" s="186">
        <f t="shared" si="116"/>
        <v>130</v>
      </c>
      <c r="AA64" s="183">
        <v>130</v>
      </c>
      <c r="AB64" s="183"/>
      <c r="AC64" s="184" t="s">
        <v>689</v>
      </c>
      <c r="AD64" s="263" t="s">
        <v>743</v>
      </c>
      <c r="AE64" s="183">
        <v>0</v>
      </c>
      <c r="AF64" s="186">
        <f t="shared" si="117"/>
        <v>0</v>
      </c>
      <c r="AG64" s="183">
        <v>0</v>
      </c>
      <c r="AH64" s="186">
        <f t="shared" si="118"/>
        <v>0</v>
      </c>
      <c r="AI64" s="186">
        <f t="shared" si="119"/>
        <v>130</v>
      </c>
      <c r="AJ64" s="186">
        <f t="shared" si="120"/>
        <v>130</v>
      </c>
      <c r="AK64" s="183"/>
      <c r="AL64" s="184" t="s">
        <v>689</v>
      </c>
      <c r="AM64" s="263" t="s">
        <v>743</v>
      </c>
      <c r="AN64" s="183">
        <v>0</v>
      </c>
      <c r="AO64" s="186">
        <f t="shared" si="121"/>
        <v>0</v>
      </c>
      <c r="AP64" s="183">
        <v>0</v>
      </c>
      <c r="AQ64" s="183">
        <v>0</v>
      </c>
      <c r="AR64" s="186">
        <f t="shared" si="122"/>
        <v>0</v>
      </c>
      <c r="AS64" s="183">
        <v>0</v>
      </c>
      <c r="AT64" s="183"/>
      <c r="AU64" s="184" t="s">
        <v>689</v>
      </c>
      <c r="AV64" s="263" t="s">
        <v>743</v>
      </c>
      <c r="AW64" s="186">
        <f t="shared" si="123"/>
        <v>0</v>
      </c>
      <c r="AX64" s="186">
        <f t="shared" si="124"/>
        <v>130</v>
      </c>
      <c r="AY64" s="186">
        <f t="shared" si="125"/>
        <v>130</v>
      </c>
      <c r="AZ64" s="186">
        <f t="shared" si="126"/>
        <v>0</v>
      </c>
      <c r="BA64" s="186">
        <f t="shared" si="127"/>
        <v>0</v>
      </c>
      <c r="BB64" s="186">
        <f t="shared" si="128"/>
        <v>0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</row>
    <row r="65" spans="1:67" ht="18" customHeight="1">
      <c r="A65" s="183"/>
      <c r="B65" s="184" t="s">
        <v>690</v>
      </c>
      <c r="C65" s="263" t="s">
        <v>744</v>
      </c>
      <c r="D65" s="183">
        <v>0</v>
      </c>
      <c r="E65" s="186">
        <f t="shared" si="129"/>
        <v>0</v>
      </c>
      <c r="F65" s="183">
        <v>0</v>
      </c>
      <c r="G65" s="183">
        <v>0</v>
      </c>
      <c r="H65" s="186">
        <f t="shared" si="130"/>
        <v>0</v>
      </c>
      <c r="I65" s="183">
        <v>0</v>
      </c>
      <c r="J65" s="183"/>
      <c r="K65" s="184" t="s">
        <v>690</v>
      </c>
      <c r="L65" s="263" t="s">
        <v>744</v>
      </c>
      <c r="M65" s="183">
        <v>0</v>
      </c>
      <c r="N65" s="186">
        <f t="shared" si="111"/>
        <v>0</v>
      </c>
      <c r="O65" s="183">
        <v>0</v>
      </c>
      <c r="P65" s="183">
        <v>0</v>
      </c>
      <c r="Q65" s="186">
        <f t="shared" si="112"/>
        <v>0</v>
      </c>
      <c r="R65" s="183">
        <v>0</v>
      </c>
      <c r="S65" s="183"/>
      <c r="T65" s="184" t="s">
        <v>690</v>
      </c>
      <c r="U65" s="263" t="s">
        <v>744</v>
      </c>
      <c r="V65" s="186">
        <f t="shared" si="113"/>
        <v>0</v>
      </c>
      <c r="W65" s="186">
        <f t="shared" si="114"/>
        <v>0</v>
      </c>
      <c r="X65" s="186">
        <f t="shared" si="115"/>
        <v>0</v>
      </c>
      <c r="Y65" s="183">
        <v>0</v>
      </c>
      <c r="Z65" s="186">
        <f t="shared" si="116"/>
        <v>1589</v>
      </c>
      <c r="AA65" s="183">
        <v>1589</v>
      </c>
      <c r="AB65" s="183"/>
      <c r="AC65" s="184" t="s">
        <v>690</v>
      </c>
      <c r="AD65" s="263" t="s">
        <v>744</v>
      </c>
      <c r="AE65" s="183">
        <v>0</v>
      </c>
      <c r="AF65" s="186">
        <f t="shared" si="117"/>
        <v>0</v>
      </c>
      <c r="AG65" s="183">
        <v>0</v>
      </c>
      <c r="AH65" s="186">
        <f t="shared" si="118"/>
        <v>0</v>
      </c>
      <c r="AI65" s="186">
        <f t="shared" si="119"/>
        <v>1589</v>
      </c>
      <c r="AJ65" s="186">
        <f t="shared" si="120"/>
        <v>1589</v>
      </c>
      <c r="AK65" s="183"/>
      <c r="AL65" s="184" t="s">
        <v>690</v>
      </c>
      <c r="AM65" s="263" t="s">
        <v>744</v>
      </c>
      <c r="AN65" s="183">
        <v>0</v>
      </c>
      <c r="AO65" s="186">
        <f t="shared" si="121"/>
        <v>0</v>
      </c>
      <c r="AP65" s="183">
        <v>0</v>
      </c>
      <c r="AQ65" s="183">
        <v>0</v>
      </c>
      <c r="AR65" s="186">
        <f t="shared" si="122"/>
        <v>0</v>
      </c>
      <c r="AS65" s="183">
        <v>0</v>
      </c>
      <c r="AT65" s="183"/>
      <c r="AU65" s="184" t="s">
        <v>690</v>
      </c>
      <c r="AV65" s="263" t="s">
        <v>744</v>
      </c>
      <c r="AW65" s="186">
        <f t="shared" si="123"/>
        <v>0</v>
      </c>
      <c r="AX65" s="186">
        <f t="shared" si="124"/>
        <v>1589</v>
      </c>
      <c r="AY65" s="186">
        <f t="shared" si="125"/>
        <v>1589</v>
      </c>
      <c r="AZ65" s="186">
        <f t="shared" si="126"/>
        <v>0</v>
      </c>
      <c r="BA65" s="186">
        <f t="shared" si="127"/>
        <v>0</v>
      </c>
      <c r="BB65" s="186">
        <f t="shared" si="128"/>
        <v>0</v>
      </c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</row>
    <row r="66" spans="1:67" ht="18" customHeight="1">
      <c r="A66" s="183"/>
      <c r="B66" s="184" t="s">
        <v>700</v>
      </c>
      <c r="C66" s="263" t="s">
        <v>756</v>
      </c>
      <c r="D66" s="183">
        <v>0</v>
      </c>
      <c r="E66" s="186">
        <f t="shared" si="129"/>
        <v>0</v>
      </c>
      <c r="F66" s="183">
        <v>0</v>
      </c>
      <c r="G66" s="183">
        <v>0</v>
      </c>
      <c r="H66" s="186">
        <f t="shared" si="130"/>
        <v>0</v>
      </c>
      <c r="I66" s="183">
        <v>0</v>
      </c>
      <c r="J66" s="183"/>
      <c r="K66" s="184" t="s">
        <v>700</v>
      </c>
      <c r="L66" s="263" t="s">
        <v>756</v>
      </c>
      <c r="M66" s="183">
        <v>0</v>
      </c>
      <c r="N66" s="186">
        <f t="shared" si="111"/>
        <v>0</v>
      </c>
      <c r="O66" s="183">
        <v>0</v>
      </c>
      <c r="P66" s="183">
        <v>0</v>
      </c>
      <c r="Q66" s="186">
        <f t="shared" si="112"/>
        <v>0</v>
      </c>
      <c r="R66" s="183">
        <v>0</v>
      </c>
      <c r="S66" s="183"/>
      <c r="T66" s="184" t="s">
        <v>700</v>
      </c>
      <c r="U66" s="263" t="s">
        <v>756</v>
      </c>
      <c r="V66" s="186">
        <f t="shared" si="113"/>
        <v>0</v>
      </c>
      <c r="W66" s="186">
        <f t="shared" si="114"/>
        <v>0</v>
      </c>
      <c r="X66" s="186">
        <f t="shared" si="115"/>
        <v>0</v>
      </c>
      <c r="Y66" s="183">
        <v>0</v>
      </c>
      <c r="Z66" s="186">
        <f t="shared" si="116"/>
        <v>485</v>
      </c>
      <c r="AA66" s="183">
        <v>485</v>
      </c>
      <c r="AB66" s="183"/>
      <c r="AC66" s="184" t="s">
        <v>700</v>
      </c>
      <c r="AD66" s="263" t="s">
        <v>756</v>
      </c>
      <c r="AE66" s="183">
        <v>0</v>
      </c>
      <c r="AF66" s="186">
        <f t="shared" si="117"/>
        <v>0</v>
      </c>
      <c r="AG66" s="183">
        <v>0</v>
      </c>
      <c r="AH66" s="186">
        <f t="shared" si="118"/>
        <v>0</v>
      </c>
      <c r="AI66" s="186">
        <f t="shared" si="119"/>
        <v>485</v>
      </c>
      <c r="AJ66" s="186">
        <f t="shared" si="120"/>
        <v>485</v>
      </c>
      <c r="AK66" s="183"/>
      <c r="AL66" s="184" t="s">
        <v>700</v>
      </c>
      <c r="AM66" s="263" t="s">
        <v>756</v>
      </c>
      <c r="AN66" s="183">
        <v>0</v>
      </c>
      <c r="AO66" s="186">
        <f t="shared" si="121"/>
        <v>0</v>
      </c>
      <c r="AP66" s="183">
        <v>0</v>
      </c>
      <c r="AQ66" s="183">
        <v>0</v>
      </c>
      <c r="AR66" s="186">
        <f t="shared" si="122"/>
        <v>0</v>
      </c>
      <c r="AS66" s="183">
        <v>0</v>
      </c>
      <c r="AT66" s="183"/>
      <c r="AU66" s="184" t="s">
        <v>700</v>
      </c>
      <c r="AV66" s="263" t="s">
        <v>756</v>
      </c>
      <c r="AW66" s="186">
        <f t="shared" si="123"/>
        <v>0</v>
      </c>
      <c r="AX66" s="186">
        <f t="shared" si="124"/>
        <v>485</v>
      </c>
      <c r="AY66" s="186">
        <f t="shared" si="125"/>
        <v>485</v>
      </c>
      <c r="AZ66" s="186">
        <f t="shared" si="126"/>
        <v>0</v>
      </c>
      <c r="BA66" s="186">
        <f t="shared" si="127"/>
        <v>0</v>
      </c>
      <c r="BB66" s="186">
        <f t="shared" si="128"/>
        <v>0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</row>
    <row r="67" spans="1:67" ht="18" customHeight="1">
      <c r="A67" s="183"/>
      <c r="B67" s="184" t="s">
        <v>702</v>
      </c>
      <c r="C67" s="263" t="s">
        <v>745</v>
      </c>
      <c r="D67" s="183">
        <v>0</v>
      </c>
      <c r="E67" s="186">
        <f t="shared" si="129"/>
        <v>0</v>
      </c>
      <c r="F67" s="183">
        <v>0</v>
      </c>
      <c r="G67" s="183">
        <v>0</v>
      </c>
      <c r="H67" s="186">
        <f t="shared" si="130"/>
        <v>0</v>
      </c>
      <c r="I67" s="183">
        <v>0</v>
      </c>
      <c r="J67" s="183"/>
      <c r="K67" s="184" t="s">
        <v>702</v>
      </c>
      <c r="L67" s="263" t="s">
        <v>745</v>
      </c>
      <c r="M67" s="183">
        <v>0</v>
      </c>
      <c r="N67" s="186">
        <f t="shared" si="111"/>
        <v>0</v>
      </c>
      <c r="O67" s="183">
        <v>0</v>
      </c>
      <c r="P67" s="183">
        <v>0</v>
      </c>
      <c r="Q67" s="186">
        <f t="shared" si="112"/>
        <v>0</v>
      </c>
      <c r="R67" s="183">
        <v>0</v>
      </c>
      <c r="S67" s="183"/>
      <c r="T67" s="184" t="s">
        <v>702</v>
      </c>
      <c r="U67" s="263" t="s">
        <v>745</v>
      </c>
      <c r="V67" s="186">
        <f t="shared" si="113"/>
        <v>0</v>
      </c>
      <c r="W67" s="186">
        <f t="shared" si="114"/>
        <v>0</v>
      </c>
      <c r="X67" s="186">
        <f t="shared" si="115"/>
        <v>0</v>
      </c>
      <c r="Y67" s="183">
        <v>0</v>
      </c>
      <c r="Z67" s="186">
        <f t="shared" si="116"/>
        <v>110</v>
      </c>
      <c r="AA67" s="183">
        <v>110</v>
      </c>
      <c r="AB67" s="183"/>
      <c r="AC67" s="184" t="s">
        <v>702</v>
      </c>
      <c r="AD67" s="263" t="s">
        <v>745</v>
      </c>
      <c r="AE67" s="183">
        <v>0</v>
      </c>
      <c r="AF67" s="186">
        <f t="shared" si="117"/>
        <v>0</v>
      </c>
      <c r="AG67" s="183">
        <v>0</v>
      </c>
      <c r="AH67" s="186">
        <f t="shared" si="118"/>
        <v>0</v>
      </c>
      <c r="AI67" s="186">
        <f t="shared" si="119"/>
        <v>110</v>
      </c>
      <c r="AJ67" s="186">
        <f t="shared" si="120"/>
        <v>110</v>
      </c>
      <c r="AK67" s="183"/>
      <c r="AL67" s="184" t="s">
        <v>702</v>
      </c>
      <c r="AM67" s="263" t="s">
        <v>745</v>
      </c>
      <c r="AN67" s="183">
        <v>0</v>
      </c>
      <c r="AO67" s="186">
        <f t="shared" si="121"/>
        <v>0</v>
      </c>
      <c r="AP67" s="183">
        <v>0</v>
      </c>
      <c r="AQ67" s="183">
        <v>0</v>
      </c>
      <c r="AR67" s="186">
        <f t="shared" si="122"/>
        <v>0</v>
      </c>
      <c r="AS67" s="183">
        <v>0</v>
      </c>
      <c r="AT67" s="183"/>
      <c r="AU67" s="184" t="s">
        <v>702</v>
      </c>
      <c r="AV67" s="263" t="s">
        <v>745</v>
      </c>
      <c r="AW67" s="186">
        <f t="shared" si="123"/>
        <v>0</v>
      </c>
      <c r="AX67" s="186">
        <f t="shared" si="124"/>
        <v>110</v>
      </c>
      <c r="AY67" s="186">
        <f t="shared" si="125"/>
        <v>110</v>
      </c>
      <c r="AZ67" s="186">
        <f t="shared" si="126"/>
        <v>0</v>
      </c>
      <c r="BA67" s="186">
        <f t="shared" si="127"/>
        <v>0</v>
      </c>
      <c r="BB67" s="186">
        <f t="shared" si="128"/>
        <v>0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</row>
    <row r="68" spans="1:67" ht="18" customHeight="1">
      <c r="A68" s="183"/>
      <c r="B68" s="184" t="s">
        <v>704</v>
      </c>
      <c r="C68" s="263" t="s">
        <v>746</v>
      </c>
      <c r="D68" s="183">
        <v>0</v>
      </c>
      <c r="E68" s="186">
        <f t="shared" si="129"/>
        <v>0</v>
      </c>
      <c r="F68" s="183">
        <v>0</v>
      </c>
      <c r="G68" s="183">
        <v>0</v>
      </c>
      <c r="H68" s="186">
        <f t="shared" si="130"/>
        <v>0</v>
      </c>
      <c r="I68" s="183">
        <v>0</v>
      </c>
      <c r="J68" s="183"/>
      <c r="K68" s="184" t="s">
        <v>704</v>
      </c>
      <c r="L68" s="263" t="s">
        <v>746</v>
      </c>
      <c r="M68" s="183">
        <v>0</v>
      </c>
      <c r="N68" s="186">
        <f t="shared" si="111"/>
        <v>0</v>
      </c>
      <c r="O68" s="183">
        <v>0</v>
      </c>
      <c r="P68" s="183">
        <v>0</v>
      </c>
      <c r="Q68" s="186">
        <f t="shared" si="112"/>
        <v>0</v>
      </c>
      <c r="R68" s="183">
        <v>0</v>
      </c>
      <c r="S68" s="183"/>
      <c r="T68" s="184" t="s">
        <v>704</v>
      </c>
      <c r="U68" s="263" t="s">
        <v>746</v>
      </c>
      <c r="V68" s="186">
        <f t="shared" si="113"/>
        <v>0</v>
      </c>
      <c r="W68" s="186">
        <f t="shared" si="114"/>
        <v>0</v>
      </c>
      <c r="X68" s="186">
        <f t="shared" si="115"/>
        <v>0</v>
      </c>
      <c r="Y68" s="183">
        <v>0</v>
      </c>
      <c r="Z68" s="186">
        <f t="shared" si="116"/>
        <v>60</v>
      </c>
      <c r="AA68" s="183">
        <v>60</v>
      </c>
      <c r="AB68" s="183"/>
      <c r="AC68" s="184" t="s">
        <v>704</v>
      </c>
      <c r="AD68" s="263" t="s">
        <v>746</v>
      </c>
      <c r="AE68" s="183">
        <v>0</v>
      </c>
      <c r="AF68" s="186">
        <f t="shared" si="117"/>
        <v>0</v>
      </c>
      <c r="AG68" s="183">
        <v>0</v>
      </c>
      <c r="AH68" s="186">
        <f t="shared" si="118"/>
        <v>0</v>
      </c>
      <c r="AI68" s="186">
        <f t="shared" si="119"/>
        <v>60</v>
      </c>
      <c r="AJ68" s="186">
        <f t="shared" si="120"/>
        <v>60</v>
      </c>
      <c r="AK68" s="183"/>
      <c r="AL68" s="184" t="s">
        <v>704</v>
      </c>
      <c r="AM68" s="263" t="s">
        <v>746</v>
      </c>
      <c r="AN68" s="183">
        <v>0</v>
      </c>
      <c r="AO68" s="186">
        <f t="shared" si="121"/>
        <v>0</v>
      </c>
      <c r="AP68" s="183">
        <v>0</v>
      </c>
      <c r="AQ68" s="183">
        <v>0</v>
      </c>
      <c r="AR68" s="186">
        <f t="shared" si="122"/>
        <v>0</v>
      </c>
      <c r="AS68" s="183">
        <v>0</v>
      </c>
      <c r="AT68" s="183"/>
      <c r="AU68" s="184" t="s">
        <v>704</v>
      </c>
      <c r="AV68" s="263" t="s">
        <v>746</v>
      </c>
      <c r="AW68" s="186">
        <f t="shared" si="123"/>
        <v>0</v>
      </c>
      <c r="AX68" s="186">
        <f t="shared" si="124"/>
        <v>60</v>
      </c>
      <c r="AY68" s="186">
        <f t="shared" si="125"/>
        <v>60</v>
      </c>
      <c r="AZ68" s="186">
        <f t="shared" si="126"/>
        <v>0</v>
      </c>
      <c r="BA68" s="186">
        <f t="shared" si="127"/>
        <v>0</v>
      </c>
      <c r="BB68" s="186">
        <f t="shared" si="128"/>
        <v>0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</row>
    <row r="69" spans="1:67" ht="18" customHeight="1">
      <c r="A69" s="183"/>
      <c r="B69" s="184" t="s">
        <v>708</v>
      </c>
      <c r="C69" s="263" t="s">
        <v>747</v>
      </c>
      <c r="D69" s="183">
        <v>0</v>
      </c>
      <c r="E69" s="186">
        <f t="shared" si="129"/>
        <v>244</v>
      </c>
      <c r="F69" s="183">
        <v>244</v>
      </c>
      <c r="G69" s="183">
        <v>0</v>
      </c>
      <c r="H69" s="186">
        <f t="shared" si="130"/>
        <v>0</v>
      </c>
      <c r="I69" s="183">
        <v>0</v>
      </c>
      <c r="J69" s="183"/>
      <c r="K69" s="184" t="s">
        <v>708</v>
      </c>
      <c r="L69" s="263" t="s">
        <v>747</v>
      </c>
      <c r="M69" s="183">
        <v>0</v>
      </c>
      <c r="N69" s="186">
        <f t="shared" si="111"/>
        <v>0</v>
      </c>
      <c r="O69" s="183">
        <v>0</v>
      </c>
      <c r="P69" s="183">
        <v>0</v>
      </c>
      <c r="Q69" s="186">
        <f t="shared" si="112"/>
        <v>0</v>
      </c>
      <c r="R69" s="183">
        <v>0</v>
      </c>
      <c r="S69" s="183"/>
      <c r="T69" s="184" t="s">
        <v>708</v>
      </c>
      <c r="U69" s="263" t="s">
        <v>747</v>
      </c>
      <c r="V69" s="186">
        <f t="shared" si="113"/>
        <v>0</v>
      </c>
      <c r="W69" s="186">
        <f t="shared" si="114"/>
        <v>0</v>
      </c>
      <c r="X69" s="186">
        <f t="shared" si="115"/>
        <v>0</v>
      </c>
      <c r="Y69" s="183">
        <v>0</v>
      </c>
      <c r="Z69" s="186">
        <f t="shared" si="116"/>
        <v>2680</v>
      </c>
      <c r="AA69" s="183">
        <v>2680</v>
      </c>
      <c r="AB69" s="183"/>
      <c r="AC69" s="184" t="s">
        <v>708</v>
      </c>
      <c r="AD69" s="263" t="s">
        <v>747</v>
      </c>
      <c r="AE69" s="183">
        <v>0</v>
      </c>
      <c r="AF69" s="186">
        <f t="shared" si="117"/>
        <v>0</v>
      </c>
      <c r="AG69" s="183">
        <v>0</v>
      </c>
      <c r="AH69" s="186">
        <f t="shared" si="118"/>
        <v>0</v>
      </c>
      <c r="AI69" s="186">
        <f t="shared" si="119"/>
        <v>2680</v>
      </c>
      <c r="AJ69" s="186">
        <f t="shared" si="120"/>
        <v>2680</v>
      </c>
      <c r="AK69" s="183"/>
      <c r="AL69" s="184" t="s">
        <v>708</v>
      </c>
      <c r="AM69" s="263" t="s">
        <v>747</v>
      </c>
      <c r="AN69" s="183">
        <v>0</v>
      </c>
      <c r="AO69" s="186">
        <f t="shared" si="121"/>
        <v>0</v>
      </c>
      <c r="AP69" s="183">
        <v>0</v>
      </c>
      <c r="AQ69" s="183">
        <v>0</v>
      </c>
      <c r="AR69" s="186">
        <f t="shared" si="122"/>
        <v>0</v>
      </c>
      <c r="AS69" s="183">
        <v>0</v>
      </c>
      <c r="AT69" s="183"/>
      <c r="AU69" s="184" t="s">
        <v>708</v>
      </c>
      <c r="AV69" s="263" t="s">
        <v>747</v>
      </c>
      <c r="AW69" s="186">
        <f t="shared" si="123"/>
        <v>0</v>
      </c>
      <c r="AX69" s="186">
        <f t="shared" si="124"/>
        <v>2924</v>
      </c>
      <c r="AY69" s="186">
        <f t="shared" si="125"/>
        <v>2924</v>
      </c>
      <c r="AZ69" s="186">
        <f t="shared" si="126"/>
        <v>0</v>
      </c>
      <c r="BA69" s="186">
        <f t="shared" si="127"/>
        <v>0</v>
      </c>
      <c r="BB69" s="186">
        <f t="shared" si="128"/>
        <v>0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</row>
    <row r="70" spans="1:67" ht="18" customHeight="1">
      <c r="A70" s="183"/>
      <c r="B70" s="184" t="s">
        <v>721</v>
      </c>
      <c r="C70" s="263" t="s">
        <v>748</v>
      </c>
      <c r="D70" s="183">
        <v>0</v>
      </c>
      <c r="E70" s="186">
        <f t="shared" si="129"/>
        <v>42</v>
      </c>
      <c r="F70" s="183">
        <v>42</v>
      </c>
      <c r="G70" s="183">
        <v>0</v>
      </c>
      <c r="H70" s="186">
        <f t="shared" si="130"/>
        <v>0</v>
      </c>
      <c r="I70" s="183">
        <v>0</v>
      </c>
      <c r="J70" s="183"/>
      <c r="K70" s="184" t="s">
        <v>721</v>
      </c>
      <c r="L70" s="263" t="s">
        <v>748</v>
      </c>
      <c r="M70" s="183">
        <v>0</v>
      </c>
      <c r="N70" s="186">
        <f t="shared" si="111"/>
        <v>385</v>
      </c>
      <c r="O70" s="183">
        <v>385</v>
      </c>
      <c r="P70" s="183">
        <v>0</v>
      </c>
      <c r="Q70" s="186">
        <f t="shared" si="112"/>
        <v>0</v>
      </c>
      <c r="R70" s="183">
        <v>0</v>
      </c>
      <c r="S70" s="183"/>
      <c r="T70" s="184" t="s">
        <v>721</v>
      </c>
      <c r="U70" s="263" t="s">
        <v>748</v>
      </c>
      <c r="V70" s="186">
        <f t="shared" si="113"/>
        <v>0</v>
      </c>
      <c r="W70" s="186">
        <f t="shared" si="114"/>
        <v>385</v>
      </c>
      <c r="X70" s="186">
        <f t="shared" si="115"/>
        <v>385</v>
      </c>
      <c r="Y70" s="183">
        <v>0</v>
      </c>
      <c r="Z70" s="186">
        <f t="shared" si="116"/>
        <v>15016</v>
      </c>
      <c r="AA70" s="183">
        <v>15016</v>
      </c>
      <c r="AB70" s="183"/>
      <c r="AC70" s="184" t="s">
        <v>721</v>
      </c>
      <c r="AD70" s="263" t="s">
        <v>748</v>
      </c>
      <c r="AE70" s="183">
        <v>0</v>
      </c>
      <c r="AF70" s="186">
        <f t="shared" si="117"/>
        <v>0</v>
      </c>
      <c r="AG70" s="183">
        <v>0</v>
      </c>
      <c r="AH70" s="186">
        <f t="shared" si="118"/>
        <v>0</v>
      </c>
      <c r="AI70" s="186">
        <f t="shared" si="119"/>
        <v>15016</v>
      </c>
      <c r="AJ70" s="186">
        <f t="shared" si="120"/>
        <v>15016</v>
      </c>
      <c r="AK70" s="183"/>
      <c r="AL70" s="184" t="s">
        <v>721</v>
      </c>
      <c r="AM70" s="263" t="s">
        <v>748</v>
      </c>
      <c r="AN70" s="183">
        <v>0</v>
      </c>
      <c r="AO70" s="186">
        <f t="shared" si="121"/>
        <v>0</v>
      </c>
      <c r="AP70" s="183">
        <v>0</v>
      </c>
      <c r="AQ70" s="183">
        <v>0</v>
      </c>
      <c r="AR70" s="186">
        <f t="shared" si="122"/>
        <v>0</v>
      </c>
      <c r="AS70" s="183">
        <v>0</v>
      </c>
      <c r="AT70" s="183"/>
      <c r="AU70" s="184" t="s">
        <v>721</v>
      </c>
      <c r="AV70" s="263" t="s">
        <v>748</v>
      </c>
      <c r="AW70" s="186">
        <f t="shared" si="123"/>
        <v>0</v>
      </c>
      <c r="AX70" s="186">
        <f t="shared" si="124"/>
        <v>15443</v>
      </c>
      <c r="AY70" s="186">
        <f t="shared" si="125"/>
        <v>15443</v>
      </c>
      <c r="AZ70" s="186">
        <f t="shared" si="126"/>
        <v>0</v>
      </c>
      <c r="BA70" s="186">
        <f t="shared" si="127"/>
        <v>0</v>
      </c>
      <c r="BB70" s="186">
        <f t="shared" si="128"/>
        <v>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</row>
    <row r="71" spans="1:67" ht="18" customHeight="1">
      <c r="A71" s="183"/>
      <c r="B71" s="184" t="s">
        <v>738</v>
      </c>
      <c r="C71" s="263" t="s">
        <v>749</v>
      </c>
      <c r="D71" s="183">
        <v>0</v>
      </c>
      <c r="E71" s="186">
        <f t="shared" si="129"/>
        <v>0</v>
      </c>
      <c r="F71" s="183">
        <v>0</v>
      </c>
      <c r="G71" s="183">
        <v>0</v>
      </c>
      <c r="H71" s="186">
        <f t="shared" si="130"/>
        <v>0</v>
      </c>
      <c r="I71" s="183">
        <v>0</v>
      </c>
      <c r="J71" s="183"/>
      <c r="K71" s="184" t="s">
        <v>738</v>
      </c>
      <c r="L71" s="263" t="s">
        <v>749</v>
      </c>
      <c r="M71" s="183">
        <v>0</v>
      </c>
      <c r="N71" s="186">
        <f t="shared" si="111"/>
        <v>252</v>
      </c>
      <c r="O71" s="183">
        <v>252</v>
      </c>
      <c r="P71" s="183">
        <v>0</v>
      </c>
      <c r="Q71" s="186">
        <f t="shared" si="112"/>
        <v>0</v>
      </c>
      <c r="R71" s="183">
        <v>0</v>
      </c>
      <c r="S71" s="183"/>
      <c r="T71" s="184" t="s">
        <v>738</v>
      </c>
      <c r="U71" s="263" t="s">
        <v>749</v>
      </c>
      <c r="V71" s="186">
        <f t="shared" si="113"/>
        <v>0</v>
      </c>
      <c r="W71" s="186">
        <f t="shared" si="114"/>
        <v>252</v>
      </c>
      <c r="X71" s="186">
        <f t="shared" si="115"/>
        <v>252</v>
      </c>
      <c r="Y71" s="183">
        <v>0</v>
      </c>
      <c r="Z71" s="186">
        <f t="shared" si="116"/>
        <v>820</v>
      </c>
      <c r="AA71" s="183">
        <v>820</v>
      </c>
      <c r="AB71" s="183"/>
      <c r="AC71" s="184" t="s">
        <v>738</v>
      </c>
      <c r="AD71" s="263" t="s">
        <v>749</v>
      </c>
      <c r="AE71" s="183">
        <v>0</v>
      </c>
      <c r="AF71" s="186">
        <f t="shared" si="117"/>
        <v>0</v>
      </c>
      <c r="AG71" s="183">
        <v>0</v>
      </c>
      <c r="AH71" s="186">
        <f t="shared" si="118"/>
        <v>0</v>
      </c>
      <c r="AI71" s="186">
        <f t="shared" si="119"/>
        <v>820</v>
      </c>
      <c r="AJ71" s="186">
        <f t="shared" si="120"/>
        <v>820</v>
      </c>
      <c r="AK71" s="183"/>
      <c r="AL71" s="184" t="s">
        <v>738</v>
      </c>
      <c r="AM71" s="263" t="s">
        <v>749</v>
      </c>
      <c r="AN71" s="183">
        <v>0</v>
      </c>
      <c r="AO71" s="186">
        <f t="shared" si="121"/>
        <v>0</v>
      </c>
      <c r="AP71" s="183">
        <v>0</v>
      </c>
      <c r="AQ71" s="183">
        <v>0</v>
      </c>
      <c r="AR71" s="186">
        <f t="shared" si="122"/>
        <v>0</v>
      </c>
      <c r="AS71" s="183">
        <v>0</v>
      </c>
      <c r="AT71" s="183"/>
      <c r="AU71" s="184" t="s">
        <v>738</v>
      </c>
      <c r="AV71" s="263" t="s">
        <v>749</v>
      </c>
      <c r="AW71" s="186">
        <f t="shared" si="123"/>
        <v>0</v>
      </c>
      <c r="AX71" s="186">
        <f t="shared" si="124"/>
        <v>1072</v>
      </c>
      <c r="AY71" s="186">
        <f t="shared" si="125"/>
        <v>1072</v>
      </c>
      <c r="AZ71" s="186">
        <f t="shared" si="126"/>
        <v>0</v>
      </c>
      <c r="BA71" s="186">
        <f t="shared" si="127"/>
        <v>0</v>
      </c>
      <c r="BB71" s="186">
        <f t="shared" si="128"/>
        <v>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</row>
    <row r="72" spans="1:67" ht="18" customHeight="1">
      <c r="A72" s="183"/>
      <c r="B72" s="184" t="s">
        <v>739</v>
      </c>
      <c r="C72" s="263" t="s">
        <v>750</v>
      </c>
      <c r="D72" s="183">
        <v>0</v>
      </c>
      <c r="E72" s="186">
        <f t="shared" si="129"/>
        <v>113</v>
      </c>
      <c r="F72" s="183">
        <v>113</v>
      </c>
      <c r="G72" s="183">
        <v>0</v>
      </c>
      <c r="H72" s="186">
        <f t="shared" si="130"/>
        <v>0</v>
      </c>
      <c r="I72" s="183">
        <v>0</v>
      </c>
      <c r="J72" s="183"/>
      <c r="K72" s="184" t="s">
        <v>739</v>
      </c>
      <c r="L72" s="263" t="s">
        <v>750</v>
      </c>
      <c r="M72" s="183">
        <v>0</v>
      </c>
      <c r="N72" s="186">
        <f t="shared" si="111"/>
        <v>0</v>
      </c>
      <c r="O72" s="183">
        <v>0</v>
      </c>
      <c r="P72" s="183">
        <v>0</v>
      </c>
      <c r="Q72" s="186">
        <f t="shared" si="112"/>
        <v>0</v>
      </c>
      <c r="R72" s="183">
        <v>0</v>
      </c>
      <c r="S72" s="183"/>
      <c r="T72" s="184" t="s">
        <v>739</v>
      </c>
      <c r="U72" s="263" t="s">
        <v>750</v>
      </c>
      <c r="V72" s="186">
        <f t="shared" si="113"/>
        <v>0</v>
      </c>
      <c r="W72" s="186">
        <f t="shared" si="114"/>
        <v>0</v>
      </c>
      <c r="X72" s="186">
        <f t="shared" si="115"/>
        <v>0</v>
      </c>
      <c r="Y72" s="183">
        <v>0</v>
      </c>
      <c r="Z72" s="186">
        <f t="shared" si="116"/>
        <v>2595</v>
      </c>
      <c r="AA72" s="183">
        <v>2595</v>
      </c>
      <c r="AB72" s="183"/>
      <c r="AC72" s="184" t="s">
        <v>739</v>
      </c>
      <c r="AD72" s="263" t="s">
        <v>750</v>
      </c>
      <c r="AE72" s="183">
        <v>0</v>
      </c>
      <c r="AF72" s="186">
        <f t="shared" si="117"/>
        <v>20</v>
      </c>
      <c r="AG72" s="183">
        <v>20</v>
      </c>
      <c r="AH72" s="186">
        <f t="shared" si="118"/>
        <v>0</v>
      </c>
      <c r="AI72" s="186">
        <f t="shared" si="119"/>
        <v>2575</v>
      </c>
      <c r="AJ72" s="186">
        <f t="shared" si="120"/>
        <v>2575</v>
      </c>
      <c r="AK72" s="183"/>
      <c r="AL72" s="184" t="s">
        <v>739</v>
      </c>
      <c r="AM72" s="263" t="s">
        <v>750</v>
      </c>
      <c r="AN72" s="183">
        <v>0</v>
      </c>
      <c r="AO72" s="186">
        <f t="shared" si="121"/>
        <v>0</v>
      </c>
      <c r="AP72" s="183">
        <v>0</v>
      </c>
      <c r="AQ72" s="183">
        <v>0</v>
      </c>
      <c r="AR72" s="186">
        <f t="shared" si="122"/>
        <v>0</v>
      </c>
      <c r="AS72" s="183">
        <v>0</v>
      </c>
      <c r="AT72" s="183"/>
      <c r="AU72" s="184" t="s">
        <v>739</v>
      </c>
      <c r="AV72" s="263" t="s">
        <v>750</v>
      </c>
      <c r="AW72" s="186">
        <f t="shared" si="123"/>
        <v>0</v>
      </c>
      <c r="AX72" s="186">
        <f t="shared" si="124"/>
        <v>2708</v>
      </c>
      <c r="AY72" s="186">
        <f t="shared" si="125"/>
        <v>2708</v>
      </c>
      <c r="AZ72" s="186">
        <f t="shared" si="126"/>
        <v>0</v>
      </c>
      <c r="BA72" s="186">
        <f t="shared" si="127"/>
        <v>20</v>
      </c>
      <c r="BB72" s="186">
        <f t="shared" si="128"/>
        <v>20</v>
      </c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</row>
    <row r="73" spans="1:67" ht="18" customHeight="1">
      <c r="A73" s="183"/>
      <c r="B73" s="184" t="s">
        <v>740</v>
      </c>
      <c r="C73" s="183" t="s">
        <v>757</v>
      </c>
      <c r="D73" s="183">
        <v>0</v>
      </c>
      <c r="E73" s="186">
        <f t="shared" si="129"/>
        <v>0</v>
      </c>
      <c r="F73" s="183">
        <v>0</v>
      </c>
      <c r="G73" s="183">
        <v>0</v>
      </c>
      <c r="H73" s="186">
        <f t="shared" si="130"/>
        <v>0</v>
      </c>
      <c r="I73" s="183">
        <v>0</v>
      </c>
      <c r="J73" s="183"/>
      <c r="K73" s="184" t="s">
        <v>740</v>
      </c>
      <c r="L73" s="183" t="s">
        <v>757</v>
      </c>
      <c r="M73" s="183">
        <v>0</v>
      </c>
      <c r="N73" s="186">
        <f t="shared" si="111"/>
        <v>53</v>
      </c>
      <c r="O73" s="183">
        <v>53</v>
      </c>
      <c r="P73" s="183">
        <v>0</v>
      </c>
      <c r="Q73" s="186">
        <f t="shared" si="112"/>
        <v>0</v>
      </c>
      <c r="R73" s="183">
        <v>0</v>
      </c>
      <c r="S73" s="183"/>
      <c r="T73" s="184" t="s">
        <v>740</v>
      </c>
      <c r="U73" s="183" t="s">
        <v>757</v>
      </c>
      <c r="V73" s="186">
        <f t="shared" si="113"/>
        <v>0</v>
      </c>
      <c r="W73" s="186">
        <f t="shared" si="114"/>
        <v>53</v>
      </c>
      <c r="X73" s="186">
        <f t="shared" si="115"/>
        <v>53</v>
      </c>
      <c r="Y73" s="183">
        <v>0</v>
      </c>
      <c r="Z73" s="186">
        <f t="shared" si="116"/>
        <v>0</v>
      </c>
      <c r="AA73" s="183">
        <v>0</v>
      </c>
      <c r="AB73" s="183"/>
      <c r="AC73" s="184" t="s">
        <v>740</v>
      </c>
      <c r="AD73" s="183" t="s">
        <v>757</v>
      </c>
      <c r="AE73" s="183">
        <v>0</v>
      </c>
      <c r="AF73" s="186">
        <f t="shared" si="117"/>
        <v>0</v>
      </c>
      <c r="AG73" s="183">
        <v>0</v>
      </c>
      <c r="AH73" s="186">
        <f t="shared" si="118"/>
        <v>0</v>
      </c>
      <c r="AI73" s="186">
        <f t="shared" si="119"/>
        <v>0</v>
      </c>
      <c r="AJ73" s="186">
        <f t="shared" si="120"/>
        <v>0</v>
      </c>
      <c r="AK73" s="183"/>
      <c r="AL73" s="184" t="s">
        <v>740</v>
      </c>
      <c r="AM73" s="183" t="s">
        <v>757</v>
      </c>
      <c r="AN73" s="183">
        <v>0</v>
      </c>
      <c r="AO73" s="186">
        <f t="shared" si="121"/>
        <v>0</v>
      </c>
      <c r="AP73" s="183">
        <v>0</v>
      </c>
      <c r="AQ73" s="183">
        <v>0</v>
      </c>
      <c r="AR73" s="186">
        <f t="shared" si="122"/>
        <v>0</v>
      </c>
      <c r="AS73" s="183">
        <v>0</v>
      </c>
      <c r="AT73" s="183"/>
      <c r="AU73" s="184" t="s">
        <v>740</v>
      </c>
      <c r="AV73" s="183" t="s">
        <v>757</v>
      </c>
      <c r="AW73" s="186">
        <f t="shared" si="123"/>
        <v>0</v>
      </c>
      <c r="AX73" s="186">
        <f t="shared" si="124"/>
        <v>53</v>
      </c>
      <c r="AY73" s="186">
        <f t="shared" si="125"/>
        <v>53</v>
      </c>
      <c r="AZ73" s="186">
        <f t="shared" si="126"/>
        <v>0</v>
      </c>
      <c r="BA73" s="186">
        <f t="shared" si="127"/>
        <v>0</v>
      </c>
      <c r="BB73" s="186">
        <f t="shared" si="128"/>
        <v>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</row>
    <row r="74" spans="1:67" ht="18" customHeight="1">
      <c r="A74" s="183"/>
      <c r="B74" s="184" t="s">
        <v>752</v>
      </c>
      <c r="C74" s="183" t="s">
        <v>758</v>
      </c>
      <c r="D74" s="183">
        <v>0</v>
      </c>
      <c r="E74" s="186">
        <f t="shared" si="129"/>
        <v>0</v>
      </c>
      <c r="F74" s="183">
        <v>0</v>
      </c>
      <c r="G74" s="183">
        <v>0</v>
      </c>
      <c r="H74" s="186">
        <f t="shared" si="130"/>
        <v>0</v>
      </c>
      <c r="I74" s="183">
        <v>0</v>
      </c>
      <c r="J74" s="183"/>
      <c r="K74" s="184" t="s">
        <v>752</v>
      </c>
      <c r="L74" s="183" t="s">
        <v>758</v>
      </c>
      <c r="M74" s="183">
        <v>0</v>
      </c>
      <c r="N74" s="186">
        <f t="shared" si="111"/>
        <v>0</v>
      </c>
      <c r="O74" s="183">
        <v>0</v>
      </c>
      <c r="P74" s="183">
        <v>0</v>
      </c>
      <c r="Q74" s="186">
        <f t="shared" si="112"/>
        <v>0</v>
      </c>
      <c r="R74" s="183">
        <v>0</v>
      </c>
      <c r="S74" s="183"/>
      <c r="T74" s="184" t="s">
        <v>752</v>
      </c>
      <c r="U74" s="183" t="s">
        <v>758</v>
      </c>
      <c r="V74" s="186">
        <f t="shared" si="113"/>
        <v>0</v>
      </c>
      <c r="W74" s="186">
        <f t="shared" si="114"/>
        <v>0</v>
      </c>
      <c r="X74" s="186">
        <f t="shared" si="115"/>
        <v>0</v>
      </c>
      <c r="Y74" s="183">
        <v>0</v>
      </c>
      <c r="Z74" s="186">
        <f t="shared" si="116"/>
        <v>5</v>
      </c>
      <c r="AA74" s="183">
        <v>5</v>
      </c>
      <c r="AB74" s="183"/>
      <c r="AC74" s="184" t="s">
        <v>752</v>
      </c>
      <c r="AD74" s="183" t="s">
        <v>758</v>
      </c>
      <c r="AE74" s="183">
        <v>0</v>
      </c>
      <c r="AF74" s="186">
        <f t="shared" si="117"/>
        <v>0</v>
      </c>
      <c r="AG74" s="183">
        <v>0</v>
      </c>
      <c r="AH74" s="186">
        <f t="shared" si="118"/>
        <v>0</v>
      </c>
      <c r="AI74" s="186">
        <f t="shared" si="119"/>
        <v>5</v>
      </c>
      <c r="AJ74" s="186">
        <f t="shared" si="120"/>
        <v>5</v>
      </c>
      <c r="AK74" s="183"/>
      <c r="AL74" s="184" t="s">
        <v>752</v>
      </c>
      <c r="AM74" s="183" t="s">
        <v>758</v>
      </c>
      <c r="AN74" s="183">
        <v>0</v>
      </c>
      <c r="AO74" s="186">
        <f t="shared" si="121"/>
        <v>0</v>
      </c>
      <c r="AP74" s="183">
        <v>0</v>
      </c>
      <c r="AQ74" s="183">
        <v>0</v>
      </c>
      <c r="AR74" s="186">
        <f t="shared" si="122"/>
        <v>0</v>
      </c>
      <c r="AS74" s="183">
        <v>0</v>
      </c>
      <c r="AT74" s="183"/>
      <c r="AU74" s="184" t="s">
        <v>752</v>
      </c>
      <c r="AV74" s="183" t="s">
        <v>758</v>
      </c>
      <c r="AW74" s="186">
        <f t="shared" si="123"/>
        <v>0</v>
      </c>
      <c r="AX74" s="186">
        <f t="shared" si="124"/>
        <v>5</v>
      </c>
      <c r="AY74" s="186">
        <f t="shared" si="125"/>
        <v>5</v>
      </c>
      <c r="AZ74" s="186">
        <f t="shared" si="126"/>
        <v>0</v>
      </c>
      <c r="BA74" s="186">
        <f t="shared" si="127"/>
        <v>0</v>
      </c>
      <c r="BB74" s="186">
        <f t="shared" si="128"/>
        <v>0</v>
      </c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</row>
    <row r="75" spans="1:67" ht="18" customHeight="1">
      <c r="A75" s="183"/>
      <c r="B75" s="184" t="s">
        <v>795</v>
      </c>
      <c r="C75" s="183" t="s">
        <v>751</v>
      </c>
      <c r="D75" s="183">
        <v>0</v>
      </c>
      <c r="E75" s="186">
        <f t="shared" si="129"/>
        <v>0</v>
      </c>
      <c r="F75" s="183">
        <v>0</v>
      </c>
      <c r="G75" s="183">
        <v>0</v>
      </c>
      <c r="H75" s="186">
        <f t="shared" si="130"/>
        <v>0</v>
      </c>
      <c r="I75" s="183">
        <v>0</v>
      </c>
      <c r="J75" s="183"/>
      <c r="K75" s="184" t="s">
        <v>795</v>
      </c>
      <c r="L75" s="183" t="s">
        <v>751</v>
      </c>
      <c r="M75" s="183">
        <v>0</v>
      </c>
      <c r="N75" s="186">
        <f t="shared" si="111"/>
        <v>0</v>
      </c>
      <c r="O75" s="183">
        <v>0</v>
      </c>
      <c r="P75" s="183">
        <v>0</v>
      </c>
      <c r="Q75" s="186">
        <f t="shared" si="112"/>
        <v>0</v>
      </c>
      <c r="R75" s="183">
        <v>0</v>
      </c>
      <c r="S75" s="183"/>
      <c r="T75" s="184" t="s">
        <v>795</v>
      </c>
      <c r="U75" s="183" t="s">
        <v>751</v>
      </c>
      <c r="V75" s="186">
        <f t="shared" si="113"/>
        <v>0</v>
      </c>
      <c r="W75" s="186">
        <f t="shared" si="114"/>
        <v>0</v>
      </c>
      <c r="X75" s="186">
        <f t="shared" si="115"/>
        <v>0</v>
      </c>
      <c r="Y75" s="183">
        <v>0</v>
      </c>
      <c r="Z75" s="186">
        <f t="shared" si="116"/>
        <v>175</v>
      </c>
      <c r="AA75" s="183">
        <v>175</v>
      </c>
      <c r="AB75" s="183"/>
      <c r="AC75" s="184" t="s">
        <v>795</v>
      </c>
      <c r="AD75" s="183" t="s">
        <v>751</v>
      </c>
      <c r="AE75" s="183">
        <v>0</v>
      </c>
      <c r="AF75" s="186">
        <f t="shared" si="117"/>
        <v>0</v>
      </c>
      <c r="AG75" s="183">
        <v>0</v>
      </c>
      <c r="AH75" s="186">
        <f t="shared" si="118"/>
        <v>0</v>
      </c>
      <c r="AI75" s="186">
        <f t="shared" si="119"/>
        <v>175</v>
      </c>
      <c r="AJ75" s="186">
        <f t="shared" si="120"/>
        <v>175</v>
      </c>
      <c r="AK75" s="183"/>
      <c r="AL75" s="184" t="s">
        <v>795</v>
      </c>
      <c r="AM75" s="183" t="s">
        <v>751</v>
      </c>
      <c r="AN75" s="183">
        <v>0</v>
      </c>
      <c r="AO75" s="186">
        <f t="shared" si="121"/>
        <v>0</v>
      </c>
      <c r="AP75" s="183">
        <v>0</v>
      </c>
      <c r="AQ75" s="183">
        <v>0</v>
      </c>
      <c r="AR75" s="186">
        <f t="shared" si="122"/>
        <v>0</v>
      </c>
      <c r="AS75" s="183">
        <v>0</v>
      </c>
      <c r="AT75" s="183"/>
      <c r="AU75" s="184" t="s">
        <v>795</v>
      </c>
      <c r="AV75" s="183" t="s">
        <v>751</v>
      </c>
      <c r="AW75" s="186">
        <f t="shared" si="123"/>
        <v>0</v>
      </c>
      <c r="AX75" s="186">
        <f t="shared" si="124"/>
        <v>175</v>
      </c>
      <c r="AY75" s="186">
        <f t="shared" si="125"/>
        <v>175</v>
      </c>
      <c r="AZ75" s="186">
        <f t="shared" si="126"/>
        <v>0</v>
      </c>
      <c r="BA75" s="186">
        <f t="shared" si="127"/>
        <v>0</v>
      </c>
      <c r="BB75" s="186">
        <f t="shared" si="128"/>
        <v>0</v>
      </c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</row>
    <row r="76" spans="1:67" ht="18" customHeight="1">
      <c r="A76" s="183"/>
      <c r="B76" s="184" t="s">
        <v>753</v>
      </c>
      <c r="C76" s="183" t="s">
        <v>759</v>
      </c>
      <c r="D76" s="183">
        <v>0</v>
      </c>
      <c r="E76" s="186">
        <f aca="true" t="shared" si="131" ref="E76:E83">(D76+F76)</f>
        <v>0</v>
      </c>
      <c r="F76" s="183">
        <v>0</v>
      </c>
      <c r="G76" s="183">
        <v>0</v>
      </c>
      <c r="H76" s="186">
        <f aca="true" t="shared" si="132" ref="H76:H83">(G76+I76)</f>
        <v>0</v>
      </c>
      <c r="I76" s="183">
        <v>0</v>
      </c>
      <c r="J76" s="183"/>
      <c r="K76" s="184" t="s">
        <v>753</v>
      </c>
      <c r="L76" s="183" t="s">
        <v>759</v>
      </c>
      <c r="M76" s="183">
        <v>0</v>
      </c>
      <c r="N76" s="186">
        <f t="shared" si="111"/>
        <v>1210</v>
      </c>
      <c r="O76" s="183">
        <f>1190+20</f>
        <v>1210</v>
      </c>
      <c r="P76" s="183">
        <v>0</v>
      </c>
      <c r="Q76" s="186">
        <f t="shared" si="112"/>
        <v>0</v>
      </c>
      <c r="R76" s="183">
        <v>0</v>
      </c>
      <c r="S76" s="183"/>
      <c r="T76" s="184" t="s">
        <v>753</v>
      </c>
      <c r="U76" s="183" t="s">
        <v>759</v>
      </c>
      <c r="V76" s="186">
        <f t="shared" si="113"/>
        <v>0</v>
      </c>
      <c r="W76" s="186">
        <f t="shared" si="114"/>
        <v>1210</v>
      </c>
      <c r="X76" s="186">
        <f t="shared" si="115"/>
        <v>1210</v>
      </c>
      <c r="Y76" s="183">
        <v>0</v>
      </c>
      <c r="Z76" s="186">
        <f t="shared" si="116"/>
        <v>0</v>
      </c>
      <c r="AA76" s="183">
        <v>0</v>
      </c>
      <c r="AB76" s="183"/>
      <c r="AC76" s="184" t="s">
        <v>753</v>
      </c>
      <c r="AD76" s="183" t="s">
        <v>759</v>
      </c>
      <c r="AE76" s="183">
        <v>0</v>
      </c>
      <c r="AF76" s="186">
        <f t="shared" si="117"/>
        <v>0</v>
      </c>
      <c r="AG76" s="183">
        <v>0</v>
      </c>
      <c r="AH76" s="186">
        <f t="shared" si="118"/>
        <v>0</v>
      </c>
      <c r="AI76" s="186">
        <f t="shared" si="119"/>
        <v>0</v>
      </c>
      <c r="AJ76" s="186">
        <f t="shared" si="120"/>
        <v>0</v>
      </c>
      <c r="AK76" s="183"/>
      <c r="AL76" s="184" t="s">
        <v>753</v>
      </c>
      <c r="AM76" s="183" t="s">
        <v>759</v>
      </c>
      <c r="AN76" s="183">
        <v>0</v>
      </c>
      <c r="AO76" s="186">
        <f t="shared" si="121"/>
        <v>0</v>
      </c>
      <c r="AP76" s="183">
        <v>0</v>
      </c>
      <c r="AQ76" s="183">
        <v>0</v>
      </c>
      <c r="AR76" s="186">
        <f t="shared" si="122"/>
        <v>0</v>
      </c>
      <c r="AS76" s="183">
        <v>0</v>
      </c>
      <c r="AT76" s="183"/>
      <c r="AU76" s="184" t="s">
        <v>753</v>
      </c>
      <c r="AV76" s="183" t="s">
        <v>759</v>
      </c>
      <c r="AW76" s="186">
        <f t="shared" si="123"/>
        <v>0</v>
      </c>
      <c r="AX76" s="186">
        <f t="shared" si="124"/>
        <v>1210</v>
      </c>
      <c r="AY76" s="186">
        <f t="shared" si="125"/>
        <v>1210</v>
      </c>
      <c r="AZ76" s="186">
        <f t="shared" si="126"/>
        <v>0</v>
      </c>
      <c r="BA76" s="186">
        <f t="shared" si="127"/>
        <v>0</v>
      </c>
      <c r="BB76" s="186">
        <f t="shared" si="128"/>
        <v>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</row>
    <row r="77" spans="1:67" ht="18" customHeight="1">
      <c r="A77" s="183"/>
      <c r="B77" s="184" t="s">
        <v>754</v>
      </c>
      <c r="C77" s="183" t="s">
        <v>778</v>
      </c>
      <c r="D77" s="183">
        <v>0</v>
      </c>
      <c r="E77" s="186">
        <f t="shared" si="131"/>
        <v>0</v>
      </c>
      <c r="F77" s="183">
        <v>0</v>
      </c>
      <c r="G77" s="183">
        <v>0</v>
      </c>
      <c r="H77" s="186">
        <f t="shared" si="132"/>
        <v>0</v>
      </c>
      <c r="I77" s="183">
        <v>0</v>
      </c>
      <c r="J77" s="183"/>
      <c r="K77" s="184" t="s">
        <v>754</v>
      </c>
      <c r="L77" s="183" t="s">
        <v>778</v>
      </c>
      <c r="M77" s="183">
        <v>0</v>
      </c>
      <c r="N77" s="186">
        <f t="shared" si="111"/>
        <v>1000</v>
      </c>
      <c r="O77" s="183">
        <v>1000</v>
      </c>
      <c r="P77" s="183">
        <v>0</v>
      </c>
      <c r="Q77" s="186">
        <f t="shared" si="112"/>
        <v>0</v>
      </c>
      <c r="R77" s="183">
        <v>0</v>
      </c>
      <c r="S77" s="183"/>
      <c r="T77" s="184" t="s">
        <v>754</v>
      </c>
      <c r="U77" s="183" t="s">
        <v>778</v>
      </c>
      <c r="V77" s="186">
        <f t="shared" si="113"/>
        <v>0</v>
      </c>
      <c r="W77" s="186">
        <f t="shared" si="114"/>
        <v>1000</v>
      </c>
      <c r="X77" s="186">
        <f t="shared" si="115"/>
        <v>1000</v>
      </c>
      <c r="Y77" s="183">
        <v>0</v>
      </c>
      <c r="Z77" s="186">
        <f t="shared" si="116"/>
        <v>0</v>
      </c>
      <c r="AA77" s="183">
        <v>0</v>
      </c>
      <c r="AB77" s="183"/>
      <c r="AC77" s="184" t="s">
        <v>754</v>
      </c>
      <c r="AD77" s="183" t="s">
        <v>778</v>
      </c>
      <c r="AE77" s="183">
        <v>0</v>
      </c>
      <c r="AF77" s="186">
        <f t="shared" si="117"/>
        <v>0</v>
      </c>
      <c r="AG77" s="183">
        <v>0</v>
      </c>
      <c r="AH77" s="186">
        <f t="shared" si="118"/>
        <v>0</v>
      </c>
      <c r="AI77" s="186">
        <f t="shared" si="119"/>
        <v>0</v>
      </c>
      <c r="AJ77" s="186">
        <f t="shared" si="120"/>
        <v>0</v>
      </c>
      <c r="AK77" s="183"/>
      <c r="AL77" s="184" t="s">
        <v>754</v>
      </c>
      <c r="AM77" s="183" t="s">
        <v>778</v>
      </c>
      <c r="AN77" s="183">
        <v>0</v>
      </c>
      <c r="AO77" s="186">
        <f t="shared" si="121"/>
        <v>0</v>
      </c>
      <c r="AP77" s="183">
        <v>0</v>
      </c>
      <c r="AQ77" s="183">
        <v>0</v>
      </c>
      <c r="AR77" s="186">
        <f t="shared" si="122"/>
        <v>0</v>
      </c>
      <c r="AS77" s="183">
        <v>0</v>
      </c>
      <c r="AT77" s="183"/>
      <c r="AU77" s="184" t="s">
        <v>754</v>
      </c>
      <c r="AV77" s="183" t="s">
        <v>778</v>
      </c>
      <c r="AW77" s="186">
        <f t="shared" si="123"/>
        <v>0</v>
      </c>
      <c r="AX77" s="186">
        <f t="shared" si="124"/>
        <v>1000</v>
      </c>
      <c r="AY77" s="186">
        <f t="shared" si="125"/>
        <v>1000</v>
      </c>
      <c r="AZ77" s="186">
        <f t="shared" si="126"/>
        <v>0</v>
      </c>
      <c r="BA77" s="186">
        <f t="shared" si="127"/>
        <v>0</v>
      </c>
      <c r="BB77" s="186">
        <f t="shared" si="128"/>
        <v>0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</row>
    <row r="78" spans="1:67" ht="18" customHeight="1">
      <c r="A78" s="183"/>
      <c r="B78" s="184" t="s">
        <v>755</v>
      </c>
      <c r="C78" s="183" t="s">
        <v>773</v>
      </c>
      <c r="D78" s="183">
        <v>0</v>
      </c>
      <c r="E78" s="186">
        <f t="shared" si="131"/>
        <v>0</v>
      </c>
      <c r="F78" s="183">
        <v>0</v>
      </c>
      <c r="G78" s="183">
        <v>0</v>
      </c>
      <c r="H78" s="186">
        <f t="shared" si="132"/>
        <v>0</v>
      </c>
      <c r="I78" s="183">
        <v>0</v>
      </c>
      <c r="J78" s="183"/>
      <c r="K78" s="184" t="s">
        <v>755</v>
      </c>
      <c r="L78" s="183" t="s">
        <v>773</v>
      </c>
      <c r="M78" s="183">
        <v>0</v>
      </c>
      <c r="N78" s="186">
        <f aca="true" t="shared" si="133" ref="N78:N86">(M78+O78)</f>
        <v>25</v>
      </c>
      <c r="O78" s="183">
        <v>25</v>
      </c>
      <c r="P78" s="183">
        <v>0</v>
      </c>
      <c r="Q78" s="186">
        <f aca="true" t="shared" si="134" ref="Q78:Q86">(P78+R78)</f>
        <v>0</v>
      </c>
      <c r="R78" s="183">
        <v>0</v>
      </c>
      <c r="S78" s="183"/>
      <c r="T78" s="184" t="s">
        <v>755</v>
      </c>
      <c r="U78" s="183" t="s">
        <v>773</v>
      </c>
      <c r="V78" s="186">
        <f aca="true" t="shared" si="135" ref="V78:V83">(M78-P78)</f>
        <v>0</v>
      </c>
      <c r="W78" s="186">
        <f aca="true" t="shared" si="136" ref="W78:W83">(V78+X78)</f>
        <v>25</v>
      </c>
      <c r="X78" s="186">
        <f aca="true" t="shared" si="137" ref="X78:X83">(O78-R78)</f>
        <v>25</v>
      </c>
      <c r="Y78" s="183">
        <v>0</v>
      </c>
      <c r="Z78" s="186">
        <f aca="true" t="shared" si="138" ref="Z78:Z83">(Y78+AA78)</f>
        <v>0</v>
      </c>
      <c r="AA78" s="183">
        <v>0</v>
      </c>
      <c r="AB78" s="183"/>
      <c r="AC78" s="184" t="s">
        <v>755</v>
      </c>
      <c r="AD78" s="183" t="s">
        <v>773</v>
      </c>
      <c r="AE78" s="183">
        <v>0</v>
      </c>
      <c r="AF78" s="186">
        <f aca="true" t="shared" si="139" ref="AF78:AF83">(AE78+AG78)</f>
        <v>0</v>
      </c>
      <c r="AG78" s="183">
        <v>0</v>
      </c>
      <c r="AH78" s="186">
        <f aca="true" t="shared" si="140" ref="AH78:AH83">(Y78-AE78)</f>
        <v>0</v>
      </c>
      <c r="AI78" s="186">
        <f aca="true" t="shared" si="141" ref="AI78:AI83">(AH78+AJ78)</f>
        <v>0</v>
      </c>
      <c r="AJ78" s="186">
        <f aca="true" t="shared" si="142" ref="AJ78:AJ83">(AA78-AG78)</f>
        <v>0</v>
      </c>
      <c r="AK78" s="183"/>
      <c r="AL78" s="184" t="s">
        <v>755</v>
      </c>
      <c r="AM78" s="183" t="s">
        <v>773</v>
      </c>
      <c r="AN78" s="183">
        <v>0</v>
      </c>
      <c r="AO78" s="186">
        <f aca="true" t="shared" si="143" ref="AO78:AO83">(AN78+AP78)</f>
        <v>0</v>
      </c>
      <c r="AP78" s="183">
        <v>0</v>
      </c>
      <c r="AQ78" s="183">
        <v>0</v>
      </c>
      <c r="AR78" s="186">
        <f aca="true" t="shared" si="144" ref="AR78:AR83">(AQ78+AS78)</f>
        <v>0</v>
      </c>
      <c r="AS78" s="183">
        <v>0</v>
      </c>
      <c r="AT78" s="183"/>
      <c r="AU78" s="184" t="s">
        <v>755</v>
      </c>
      <c r="AV78" s="183" t="s">
        <v>773</v>
      </c>
      <c r="AW78" s="186">
        <f aca="true" t="shared" si="145" ref="AW78:AW83">(D78+G78+M78+Y78+AN78+AQ78)</f>
        <v>0</v>
      </c>
      <c r="AX78" s="186">
        <f aca="true" t="shared" si="146" ref="AX78:AX83">(AW78+AY78)</f>
        <v>25</v>
      </c>
      <c r="AY78" s="186">
        <f aca="true" t="shared" si="147" ref="AY78:AY83">(F78+I78+O78+AA78+AP78+AS78)</f>
        <v>25</v>
      </c>
      <c r="AZ78" s="186">
        <f aca="true" t="shared" si="148" ref="AZ78:AZ83">(AE78+AN78+AQ78)</f>
        <v>0</v>
      </c>
      <c r="BA78" s="186">
        <f aca="true" t="shared" si="149" ref="BA78:BA83">(AZ78+BB78)</f>
        <v>0</v>
      </c>
      <c r="BB78" s="186">
        <f aca="true" t="shared" si="150" ref="BB78:BB83">(AG78+AP78+AS78)</f>
        <v>0</v>
      </c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</row>
    <row r="79" spans="1:67" ht="18" customHeight="1">
      <c r="A79" s="183"/>
      <c r="B79" s="184" t="s">
        <v>760</v>
      </c>
      <c r="C79" s="183" t="s">
        <v>774</v>
      </c>
      <c r="D79" s="183">
        <v>0</v>
      </c>
      <c r="E79" s="186">
        <f t="shared" si="131"/>
        <v>0</v>
      </c>
      <c r="F79" s="183">
        <v>0</v>
      </c>
      <c r="G79" s="183">
        <v>0</v>
      </c>
      <c r="H79" s="186">
        <f t="shared" si="132"/>
        <v>0</v>
      </c>
      <c r="I79" s="183">
        <v>0</v>
      </c>
      <c r="J79" s="183"/>
      <c r="K79" s="184" t="s">
        <v>760</v>
      </c>
      <c r="L79" s="183" t="s">
        <v>774</v>
      </c>
      <c r="M79" s="183">
        <v>0</v>
      </c>
      <c r="N79" s="186">
        <f t="shared" si="133"/>
        <v>497</v>
      </c>
      <c r="O79" s="183">
        <v>497</v>
      </c>
      <c r="P79" s="183">
        <v>0</v>
      </c>
      <c r="Q79" s="186">
        <f t="shared" si="134"/>
        <v>0</v>
      </c>
      <c r="R79" s="183">
        <v>0</v>
      </c>
      <c r="S79" s="183"/>
      <c r="T79" s="184" t="s">
        <v>760</v>
      </c>
      <c r="U79" s="183" t="s">
        <v>774</v>
      </c>
      <c r="V79" s="186">
        <f t="shared" si="135"/>
        <v>0</v>
      </c>
      <c r="W79" s="186">
        <f t="shared" si="136"/>
        <v>497</v>
      </c>
      <c r="X79" s="186">
        <f t="shared" si="137"/>
        <v>497</v>
      </c>
      <c r="Y79" s="183">
        <v>0</v>
      </c>
      <c r="Z79" s="186">
        <f t="shared" si="138"/>
        <v>0</v>
      </c>
      <c r="AA79" s="183">
        <v>0</v>
      </c>
      <c r="AB79" s="183"/>
      <c r="AC79" s="184" t="s">
        <v>760</v>
      </c>
      <c r="AD79" s="183" t="s">
        <v>774</v>
      </c>
      <c r="AE79" s="183">
        <v>0</v>
      </c>
      <c r="AF79" s="186">
        <f t="shared" si="139"/>
        <v>0</v>
      </c>
      <c r="AG79" s="183">
        <v>0</v>
      </c>
      <c r="AH79" s="186">
        <f t="shared" si="140"/>
        <v>0</v>
      </c>
      <c r="AI79" s="186">
        <f t="shared" si="141"/>
        <v>0</v>
      </c>
      <c r="AJ79" s="186">
        <f t="shared" si="142"/>
        <v>0</v>
      </c>
      <c r="AK79" s="183"/>
      <c r="AL79" s="184" t="s">
        <v>760</v>
      </c>
      <c r="AM79" s="183" t="s">
        <v>774</v>
      </c>
      <c r="AN79" s="183">
        <v>0</v>
      </c>
      <c r="AO79" s="186">
        <f t="shared" si="143"/>
        <v>0</v>
      </c>
      <c r="AP79" s="183">
        <v>0</v>
      </c>
      <c r="AQ79" s="183">
        <v>0</v>
      </c>
      <c r="AR79" s="186">
        <f t="shared" si="144"/>
        <v>0</v>
      </c>
      <c r="AS79" s="183">
        <v>0</v>
      </c>
      <c r="AT79" s="183"/>
      <c r="AU79" s="184" t="s">
        <v>760</v>
      </c>
      <c r="AV79" s="183" t="s">
        <v>774</v>
      </c>
      <c r="AW79" s="186">
        <f t="shared" si="145"/>
        <v>0</v>
      </c>
      <c r="AX79" s="186">
        <f t="shared" si="146"/>
        <v>497</v>
      </c>
      <c r="AY79" s="186">
        <f t="shared" si="147"/>
        <v>497</v>
      </c>
      <c r="AZ79" s="186">
        <f t="shared" si="148"/>
        <v>0</v>
      </c>
      <c r="BA79" s="186">
        <f t="shared" si="149"/>
        <v>0</v>
      </c>
      <c r="BB79" s="186">
        <f t="shared" si="150"/>
        <v>0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</row>
    <row r="80" spans="1:67" ht="18" customHeight="1">
      <c r="A80" s="183"/>
      <c r="B80" s="184" t="s">
        <v>761</v>
      </c>
      <c r="C80" s="183" t="s">
        <v>791</v>
      </c>
      <c r="D80" s="183">
        <v>0</v>
      </c>
      <c r="E80" s="186">
        <f t="shared" si="131"/>
        <v>0</v>
      </c>
      <c r="F80" s="183">
        <v>0</v>
      </c>
      <c r="G80" s="183">
        <v>0</v>
      </c>
      <c r="H80" s="186">
        <f t="shared" si="132"/>
        <v>0</v>
      </c>
      <c r="I80" s="183">
        <v>0</v>
      </c>
      <c r="J80" s="183"/>
      <c r="K80" s="184" t="s">
        <v>761</v>
      </c>
      <c r="L80" s="183" t="s">
        <v>791</v>
      </c>
      <c r="M80" s="183">
        <v>0</v>
      </c>
      <c r="N80" s="186">
        <f t="shared" si="133"/>
        <v>395</v>
      </c>
      <c r="O80" s="183">
        <v>395</v>
      </c>
      <c r="P80" s="183">
        <v>0</v>
      </c>
      <c r="Q80" s="186">
        <f t="shared" si="134"/>
        <v>0</v>
      </c>
      <c r="R80" s="183">
        <v>0</v>
      </c>
      <c r="S80" s="183"/>
      <c r="T80" s="184" t="s">
        <v>761</v>
      </c>
      <c r="U80" s="183" t="s">
        <v>791</v>
      </c>
      <c r="V80" s="186">
        <f t="shared" si="135"/>
        <v>0</v>
      </c>
      <c r="W80" s="186">
        <f t="shared" si="136"/>
        <v>395</v>
      </c>
      <c r="X80" s="186">
        <f t="shared" si="137"/>
        <v>395</v>
      </c>
      <c r="Y80" s="183">
        <v>0</v>
      </c>
      <c r="Z80" s="186">
        <f t="shared" si="138"/>
        <v>0</v>
      </c>
      <c r="AA80" s="183">
        <v>0</v>
      </c>
      <c r="AB80" s="183"/>
      <c r="AC80" s="184" t="s">
        <v>761</v>
      </c>
      <c r="AD80" s="183" t="s">
        <v>791</v>
      </c>
      <c r="AE80" s="183">
        <v>0</v>
      </c>
      <c r="AF80" s="186">
        <f t="shared" si="139"/>
        <v>0</v>
      </c>
      <c r="AG80" s="183">
        <v>0</v>
      </c>
      <c r="AH80" s="186">
        <f t="shared" si="140"/>
        <v>0</v>
      </c>
      <c r="AI80" s="186">
        <f t="shared" si="141"/>
        <v>0</v>
      </c>
      <c r="AJ80" s="186">
        <f t="shared" si="142"/>
        <v>0</v>
      </c>
      <c r="AK80" s="183"/>
      <c r="AL80" s="184" t="s">
        <v>761</v>
      </c>
      <c r="AM80" s="183" t="s">
        <v>791</v>
      </c>
      <c r="AN80" s="183">
        <v>0</v>
      </c>
      <c r="AO80" s="186">
        <f t="shared" si="143"/>
        <v>0</v>
      </c>
      <c r="AP80" s="183">
        <v>0</v>
      </c>
      <c r="AQ80" s="183">
        <v>0</v>
      </c>
      <c r="AR80" s="186">
        <f t="shared" si="144"/>
        <v>0</v>
      </c>
      <c r="AS80" s="183">
        <v>0</v>
      </c>
      <c r="AT80" s="183"/>
      <c r="AU80" s="184" t="s">
        <v>761</v>
      </c>
      <c r="AV80" s="183" t="s">
        <v>791</v>
      </c>
      <c r="AW80" s="186">
        <f t="shared" si="145"/>
        <v>0</v>
      </c>
      <c r="AX80" s="186">
        <f t="shared" si="146"/>
        <v>395</v>
      </c>
      <c r="AY80" s="186">
        <f t="shared" si="147"/>
        <v>395</v>
      </c>
      <c r="AZ80" s="186">
        <f t="shared" si="148"/>
        <v>0</v>
      </c>
      <c r="BA80" s="186">
        <f t="shared" si="149"/>
        <v>0</v>
      </c>
      <c r="BB80" s="186">
        <f t="shared" si="150"/>
        <v>0</v>
      </c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</row>
    <row r="81" spans="1:67" ht="18" customHeight="1">
      <c r="A81" s="183"/>
      <c r="B81" s="184" t="s">
        <v>792</v>
      </c>
      <c r="C81" s="406" t="s">
        <v>815</v>
      </c>
      <c r="D81" s="183">
        <v>0</v>
      </c>
      <c r="E81" s="186">
        <f t="shared" si="131"/>
        <v>90</v>
      </c>
      <c r="F81" s="183">
        <v>90</v>
      </c>
      <c r="G81" s="183">
        <v>0</v>
      </c>
      <c r="H81" s="186">
        <f t="shared" si="132"/>
        <v>27</v>
      </c>
      <c r="I81" s="183">
        <v>27</v>
      </c>
      <c r="J81" s="183"/>
      <c r="K81" s="184" t="s">
        <v>792</v>
      </c>
      <c r="L81" s="406" t="s">
        <v>815</v>
      </c>
      <c r="M81" s="183">
        <v>0</v>
      </c>
      <c r="N81" s="186">
        <f t="shared" si="133"/>
        <v>314</v>
      </c>
      <c r="O81" s="183">
        <v>314</v>
      </c>
      <c r="P81" s="183">
        <v>0</v>
      </c>
      <c r="Q81" s="186">
        <f t="shared" si="134"/>
        <v>0</v>
      </c>
      <c r="R81" s="183">
        <v>0</v>
      </c>
      <c r="S81" s="183"/>
      <c r="T81" s="184" t="s">
        <v>792</v>
      </c>
      <c r="U81" s="406" t="s">
        <v>815</v>
      </c>
      <c r="V81" s="186">
        <f t="shared" si="135"/>
        <v>0</v>
      </c>
      <c r="W81" s="186">
        <f t="shared" si="136"/>
        <v>314</v>
      </c>
      <c r="X81" s="186">
        <f t="shared" si="137"/>
        <v>314</v>
      </c>
      <c r="Y81" s="183">
        <v>0</v>
      </c>
      <c r="Z81" s="186">
        <f t="shared" si="138"/>
        <v>0</v>
      </c>
      <c r="AA81" s="183">
        <v>0</v>
      </c>
      <c r="AB81" s="183"/>
      <c r="AC81" s="184" t="s">
        <v>792</v>
      </c>
      <c r="AD81" s="406" t="s">
        <v>815</v>
      </c>
      <c r="AE81" s="183">
        <v>0</v>
      </c>
      <c r="AF81" s="186">
        <f t="shared" si="139"/>
        <v>0</v>
      </c>
      <c r="AG81" s="183">
        <v>0</v>
      </c>
      <c r="AH81" s="186">
        <f t="shared" si="140"/>
        <v>0</v>
      </c>
      <c r="AI81" s="186">
        <f t="shared" si="141"/>
        <v>0</v>
      </c>
      <c r="AJ81" s="186">
        <f t="shared" si="142"/>
        <v>0</v>
      </c>
      <c r="AK81" s="183"/>
      <c r="AL81" s="184" t="s">
        <v>792</v>
      </c>
      <c r="AM81" s="406" t="s">
        <v>815</v>
      </c>
      <c r="AN81" s="183">
        <v>0</v>
      </c>
      <c r="AO81" s="186">
        <f t="shared" si="143"/>
        <v>0</v>
      </c>
      <c r="AP81" s="183">
        <v>0</v>
      </c>
      <c r="AQ81" s="183">
        <v>0</v>
      </c>
      <c r="AR81" s="186">
        <f t="shared" si="144"/>
        <v>0</v>
      </c>
      <c r="AS81" s="183">
        <v>0</v>
      </c>
      <c r="AT81" s="183"/>
      <c r="AU81" s="184" t="s">
        <v>792</v>
      </c>
      <c r="AV81" s="406" t="s">
        <v>815</v>
      </c>
      <c r="AW81" s="186">
        <f t="shared" si="145"/>
        <v>0</v>
      </c>
      <c r="AX81" s="186">
        <f t="shared" si="146"/>
        <v>431</v>
      </c>
      <c r="AY81" s="186">
        <f t="shared" si="147"/>
        <v>431</v>
      </c>
      <c r="AZ81" s="186">
        <f t="shared" si="148"/>
        <v>0</v>
      </c>
      <c r="BA81" s="186">
        <f t="shared" si="149"/>
        <v>0</v>
      </c>
      <c r="BB81" s="186">
        <f t="shared" si="150"/>
        <v>0</v>
      </c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</row>
    <row r="82" spans="1:67" ht="18" customHeight="1">
      <c r="A82" s="183"/>
      <c r="B82" s="184" t="s">
        <v>762</v>
      </c>
      <c r="C82" s="406" t="s">
        <v>813</v>
      </c>
      <c r="D82" s="183">
        <v>0</v>
      </c>
      <c r="E82" s="186">
        <f t="shared" si="131"/>
        <v>0</v>
      </c>
      <c r="F82" s="183">
        <v>0</v>
      </c>
      <c r="G82" s="183">
        <v>0</v>
      </c>
      <c r="H82" s="186">
        <f t="shared" si="132"/>
        <v>0</v>
      </c>
      <c r="I82" s="183">
        <v>0</v>
      </c>
      <c r="J82" s="183"/>
      <c r="K82" s="184" t="s">
        <v>762</v>
      </c>
      <c r="L82" s="406" t="s">
        <v>813</v>
      </c>
      <c r="M82" s="183">
        <v>0</v>
      </c>
      <c r="N82" s="186">
        <f t="shared" si="133"/>
        <v>3040</v>
      </c>
      <c r="O82" s="183">
        <f>1002+608+1430</f>
        <v>3040</v>
      </c>
      <c r="P82" s="183">
        <v>0</v>
      </c>
      <c r="Q82" s="186">
        <f t="shared" si="134"/>
        <v>0</v>
      </c>
      <c r="R82" s="183">
        <v>0</v>
      </c>
      <c r="S82" s="183"/>
      <c r="T82" s="184" t="s">
        <v>762</v>
      </c>
      <c r="U82" s="406" t="s">
        <v>813</v>
      </c>
      <c r="V82" s="186">
        <f t="shared" si="135"/>
        <v>0</v>
      </c>
      <c r="W82" s="186">
        <f t="shared" si="136"/>
        <v>3040</v>
      </c>
      <c r="X82" s="186">
        <f t="shared" si="137"/>
        <v>3040</v>
      </c>
      <c r="Y82" s="183">
        <v>0</v>
      </c>
      <c r="Z82" s="186">
        <f t="shared" si="138"/>
        <v>0</v>
      </c>
      <c r="AA82" s="183">
        <v>0</v>
      </c>
      <c r="AB82" s="183"/>
      <c r="AC82" s="184" t="s">
        <v>762</v>
      </c>
      <c r="AD82" s="406" t="s">
        <v>813</v>
      </c>
      <c r="AE82" s="183">
        <v>0</v>
      </c>
      <c r="AF82" s="186">
        <f t="shared" si="139"/>
        <v>0</v>
      </c>
      <c r="AG82" s="183">
        <v>0</v>
      </c>
      <c r="AH82" s="186">
        <f t="shared" si="140"/>
        <v>0</v>
      </c>
      <c r="AI82" s="186">
        <f t="shared" si="141"/>
        <v>0</v>
      </c>
      <c r="AJ82" s="186">
        <f t="shared" si="142"/>
        <v>0</v>
      </c>
      <c r="AK82" s="183"/>
      <c r="AL82" s="184" t="s">
        <v>762</v>
      </c>
      <c r="AM82" s="406" t="s">
        <v>813</v>
      </c>
      <c r="AN82" s="183">
        <v>0</v>
      </c>
      <c r="AO82" s="186">
        <f t="shared" si="143"/>
        <v>0</v>
      </c>
      <c r="AP82" s="183">
        <v>0</v>
      </c>
      <c r="AQ82" s="183">
        <v>0</v>
      </c>
      <c r="AR82" s="186">
        <f t="shared" si="144"/>
        <v>0</v>
      </c>
      <c r="AS82" s="183">
        <v>0</v>
      </c>
      <c r="AT82" s="183"/>
      <c r="AU82" s="184" t="s">
        <v>762</v>
      </c>
      <c r="AV82" s="406" t="s">
        <v>813</v>
      </c>
      <c r="AW82" s="186">
        <f t="shared" si="145"/>
        <v>0</v>
      </c>
      <c r="AX82" s="186">
        <f t="shared" si="146"/>
        <v>3040</v>
      </c>
      <c r="AY82" s="186">
        <f t="shared" si="147"/>
        <v>3040</v>
      </c>
      <c r="AZ82" s="186">
        <f t="shared" si="148"/>
        <v>0</v>
      </c>
      <c r="BA82" s="186">
        <f t="shared" si="149"/>
        <v>0</v>
      </c>
      <c r="BB82" s="186">
        <f t="shared" si="150"/>
        <v>0</v>
      </c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</row>
    <row r="83" spans="1:67" ht="18" customHeight="1">
      <c r="A83" s="183"/>
      <c r="B83" s="184" t="s">
        <v>763</v>
      </c>
      <c r="C83" s="406" t="s">
        <v>794</v>
      </c>
      <c r="D83" s="183">
        <v>0</v>
      </c>
      <c r="E83" s="186">
        <f t="shared" si="131"/>
        <v>0</v>
      </c>
      <c r="F83" s="183">
        <v>0</v>
      </c>
      <c r="G83" s="183">
        <v>0</v>
      </c>
      <c r="H83" s="186">
        <f t="shared" si="132"/>
        <v>0</v>
      </c>
      <c r="I83" s="183">
        <v>0</v>
      </c>
      <c r="J83" s="183"/>
      <c r="K83" s="184" t="s">
        <v>763</v>
      </c>
      <c r="L83" s="406" t="s">
        <v>794</v>
      </c>
      <c r="M83" s="183">
        <v>0</v>
      </c>
      <c r="N83" s="186">
        <f t="shared" si="133"/>
        <v>250</v>
      </c>
      <c r="O83" s="183">
        <v>250</v>
      </c>
      <c r="P83" s="183">
        <v>0</v>
      </c>
      <c r="Q83" s="186">
        <f t="shared" si="134"/>
        <v>0</v>
      </c>
      <c r="R83" s="183">
        <v>0</v>
      </c>
      <c r="S83" s="183"/>
      <c r="T83" s="184" t="s">
        <v>763</v>
      </c>
      <c r="U83" s="406" t="s">
        <v>794</v>
      </c>
      <c r="V83" s="186">
        <f t="shared" si="135"/>
        <v>0</v>
      </c>
      <c r="W83" s="186">
        <f t="shared" si="136"/>
        <v>250</v>
      </c>
      <c r="X83" s="186">
        <f t="shared" si="137"/>
        <v>250</v>
      </c>
      <c r="Y83" s="183">
        <v>0</v>
      </c>
      <c r="Z83" s="186">
        <f t="shared" si="138"/>
        <v>0</v>
      </c>
      <c r="AA83" s="183">
        <v>0</v>
      </c>
      <c r="AB83" s="183"/>
      <c r="AC83" s="184" t="s">
        <v>763</v>
      </c>
      <c r="AD83" s="406" t="s">
        <v>794</v>
      </c>
      <c r="AE83" s="183">
        <v>0</v>
      </c>
      <c r="AF83" s="186">
        <f t="shared" si="139"/>
        <v>0</v>
      </c>
      <c r="AG83" s="183">
        <v>0</v>
      </c>
      <c r="AH83" s="186">
        <f t="shared" si="140"/>
        <v>0</v>
      </c>
      <c r="AI83" s="186">
        <f t="shared" si="141"/>
        <v>0</v>
      </c>
      <c r="AJ83" s="186">
        <f t="shared" si="142"/>
        <v>0</v>
      </c>
      <c r="AK83" s="183"/>
      <c r="AL83" s="184" t="s">
        <v>763</v>
      </c>
      <c r="AM83" s="406" t="s">
        <v>794</v>
      </c>
      <c r="AN83" s="183">
        <v>0</v>
      </c>
      <c r="AO83" s="186">
        <f t="shared" si="143"/>
        <v>0</v>
      </c>
      <c r="AP83" s="183">
        <v>0</v>
      </c>
      <c r="AQ83" s="183">
        <v>0</v>
      </c>
      <c r="AR83" s="186">
        <f t="shared" si="144"/>
        <v>0</v>
      </c>
      <c r="AS83" s="183">
        <v>0</v>
      </c>
      <c r="AT83" s="183"/>
      <c r="AU83" s="184" t="s">
        <v>763</v>
      </c>
      <c r="AV83" s="406" t="s">
        <v>794</v>
      </c>
      <c r="AW83" s="186">
        <f t="shared" si="145"/>
        <v>0</v>
      </c>
      <c r="AX83" s="186">
        <f t="shared" si="146"/>
        <v>250</v>
      </c>
      <c r="AY83" s="186">
        <f t="shared" si="147"/>
        <v>250</v>
      </c>
      <c r="AZ83" s="186">
        <f t="shared" si="148"/>
        <v>0</v>
      </c>
      <c r="BA83" s="186">
        <f t="shared" si="149"/>
        <v>0</v>
      </c>
      <c r="BB83" s="186">
        <f t="shared" si="150"/>
        <v>0</v>
      </c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</row>
    <row r="84" spans="1:67" ht="18" customHeight="1">
      <c r="A84" s="183"/>
      <c r="B84" s="184" t="s">
        <v>764</v>
      </c>
      <c r="C84" s="406" t="s">
        <v>824</v>
      </c>
      <c r="D84" s="183">
        <v>0</v>
      </c>
      <c r="E84" s="186">
        <f>(D84+F84)</f>
        <v>0</v>
      </c>
      <c r="F84" s="183">
        <v>0</v>
      </c>
      <c r="G84" s="183">
        <v>0</v>
      </c>
      <c r="H84" s="186">
        <f>(G84+I84)</f>
        <v>0</v>
      </c>
      <c r="I84" s="183">
        <v>0</v>
      </c>
      <c r="J84" s="183"/>
      <c r="K84" s="184" t="s">
        <v>764</v>
      </c>
      <c r="L84" s="406" t="s">
        <v>824</v>
      </c>
      <c r="M84" s="183">
        <v>0</v>
      </c>
      <c r="N84" s="186">
        <f t="shared" si="133"/>
        <v>351</v>
      </c>
      <c r="O84" s="183">
        <v>351</v>
      </c>
      <c r="P84" s="183">
        <v>0</v>
      </c>
      <c r="Q84" s="186">
        <f t="shared" si="134"/>
        <v>0</v>
      </c>
      <c r="R84" s="183">
        <v>0</v>
      </c>
      <c r="S84" s="183"/>
      <c r="T84" s="184" t="s">
        <v>764</v>
      </c>
      <c r="U84" s="406" t="s">
        <v>824</v>
      </c>
      <c r="V84" s="186">
        <f>(M84-P84)</f>
        <v>0</v>
      </c>
      <c r="W84" s="186">
        <f>(V84+X84)</f>
        <v>351</v>
      </c>
      <c r="X84" s="186">
        <f>(O84-R84)</f>
        <v>351</v>
      </c>
      <c r="Y84" s="183">
        <v>0</v>
      </c>
      <c r="Z84" s="186">
        <f>(Y84+AA84)</f>
        <v>0</v>
      </c>
      <c r="AA84" s="183">
        <v>0</v>
      </c>
      <c r="AB84" s="183"/>
      <c r="AC84" s="184" t="s">
        <v>764</v>
      </c>
      <c r="AD84" s="406" t="s">
        <v>824</v>
      </c>
      <c r="AE84" s="183">
        <v>0</v>
      </c>
      <c r="AF84" s="186">
        <f>(AE84+AG84)</f>
        <v>0</v>
      </c>
      <c r="AG84" s="183">
        <v>0</v>
      </c>
      <c r="AH84" s="186">
        <f>(Y84-AE84)</f>
        <v>0</v>
      </c>
      <c r="AI84" s="186">
        <f>(AH84+AJ84)</f>
        <v>0</v>
      </c>
      <c r="AJ84" s="186">
        <f>(AA84-AG84)</f>
        <v>0</v>
      </c>
      <c r="AK84" s="183"/>
      <c r="AL84" s="184" t="s">
        <v>764</v>
      </c>
      <c r="AM84" s="406" t="s">
        <v>824</v>
      </c>
      <c r="AN84" s="183">
        <v>0</v>
      </c>
      <c r="AO84" s="186">
        <f>(AN84+AP84)</f>
        <v>0</v>
      </c>
      <c r="AP84" s="183">
        <v>0</v>
      </c>
      <c r="AQ84" s="183">
        <v>0</v>
      </c>
      <c r="AR84" s="186">
        <f>(AQ84+AS84)</f>
        <v>0</v>
      </c>
      <c r="AS84" s="183">
        <v>0</v>
      </c>
      <c r="AT84" s="183"/>
      <c r="AU84" s="184" t="s">
        <v>764</v>
      </c>
      <c r="AV84" s="406" t="s">
        <v>824</v>
      </c>
      <c r="AW84" s="186">
        <f>(D84+G84+M84+Y84+AN84+AQ84)</f>
        <v>0</v>
      </c>
      <c r="AX84" s="186">
        <f>(AW84+AY84)</f>
        <v>351</v>
      </c>
      <c r="AY84" s="186">
        <f>(F84+I84+O84+AA84+AP84+AS84)</f>
        <v>351</v>
      </c>
      <c r="AZ84" s="186">
        <f>(AE84+AN84+AQ84)</f>
        <v>0</v>
      </c>
      <c r="BA84" s="186">
        <f>(AZ84+BB84)</f>
        <v>0</v>
      </c>
      <c r="BB84" s="186">
        <f>(AG84+AP84+AS84)</f>
        <v>0</v>
      </c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</row>
    <row r="85" spans="1:67" ht="18" customHeight="1">
      <c r="A85" s="183"/>
      <c r="B85" s="184" t="s">
        <v>765</v>
      </c>
      <c r="C85" s="406" t="s">
        <v>826</v>
      </c>
      <c r="D85" s="183">
        <v>0</v>
      </c>
      <c r="E85" s="186">
        <f>(D85+F85)</f>
        <v>0</v>
      </c>
      <c r="F85" s="183">
        <v>0</v>
      </c>
      <c r="G85" s="183">
        <v>0</v>
      </c>
      <c r="H85" s="186">
        <f>(G85+I85)</f>
        <v>0</v>
      </c>
      <c r="I85" s="183">
        <v>0</v>
      </c>
      <c r="J85" s="183"/>
      <c r="K85" s="184" t="s">
        <v>765</v>
      </c>
      <c r="L85" s="406" t="s">
        <v>826</v>
      </c>
      <c r="M85" s="183">
        <v>0</v>
      </c>
      <c r="N85" s="186">
        <f t="shared" si="133"/>
        <v>0</v>
      </c>
      <c r="O85" s="183">
        <v>0</v>
      </c>
      <c r="P85" s="183">
        <v>0</v>
      </c>
      <c r="Q85" s="186">
        <f t="shared" si="134"/>
        <v>0</v>
      </c>
      <c r="R85" s="183">
        <v>0</v>
      </c>
      <c r="S85" s="183"/>
      <c r="T85" s="184" t="s">
        <v>765</v>
      </c>
      <c r="U85" s="406" t="s">
        <v>826</v>
      </c>
      <c r="V85" s="186">
        <f>(M85-P85)</f>
        <v>0</v>
      </c>
      <c r="W85" s="186">
        <f>(V85+X85)</f>
        <v>0</v>
      </c>
      <c r="X85" s="186">
        <f>(O85-R85)</f>
        <v>0</v>
      </c>
      <c r="Y85" s="183">
        <v>0</v>
      </c>
      <c r="Z85" s="186">
        <f>(Y85+AA85)</f>
        <v>321</v>
      </c>
      <c r="AA85" s="183">
        <v>321</v>
      </c>
      <c r="AB85" s="183"/>
      <c r="AC85" s="184" t="s">
        <v>765</v>
      </c>
      <c r="AD85" s="406" t="s">
        <v>826</v>
      </c>
      <c r="AE85" s="183">
        <v>0</v>
      </c>
      <c r="AF85" s="186">
        <f>(AE85+AG85)</f>
        <v>321</v>
      </c>
      <c r="AG85" s="183">
        <v>321</v>
      </c>
      <c r="AH85" s="186">
        <f>(Y85-AE85)</f>
        <v>0</v>
      </c>
      <c r="AI85" s="186">
        <f>(AH85+AJ85)</f>
        <v>0</v>
      </c>
      <c r="AJ85" s="186">
        <f>(AA85-AG85)</f>
        <v>0</v>
      </c>
      <c r="AK85" s="183"/>
      <c r="AL85" s="184" t="s">
        <v>765</v>
      </c>
      <c r="AM85" s="406" t="s">
        <v>826</v>
      </c>
      <c r="AN85" s="183">
        <v>0</v>
      </c>
      <c r="AO85" s="186">
        <f>(AN85+AP85)</f>
        <v>0</v>
      </c>
      <c r="AP85" s="183">
        <v>0</v>
      </c>
      <c r="AQ85" s="183">
        <v>0</v>
      </c>
      <c r="AR85" s="186">
        <f>(AQ85+AS85)</f>
        <v>0</v>
      </c>
      <c r="AS85" s="183">
        <v>0</v>
      </c>
      <c r="AT85" s="183"/>
      <c r="AU85" s="184" t="s">
        <v>765</v>
      </c>
      <c r="AV85" s="406" t="s">
        <v>826</v>
      </c>
      <c r="AW85" s="186">
        <f>(D85+G85+M85+Y85+AN85+AQ85)</f>
        <v>0</v>
      </c>
      <c r="AX85" s="186">
        <f>(AW85+AY85)</f>
        <v>321</v>
      </c>
      <c r="AY85" s="186">
        <f>(F85+I85+O85+AA85+AP85+AS85)</f>
        <v>321</v>
      </c>
      <c r="AZ85" s="186">
        <f>(AE85+AN85+AQ85)</f>
        <v>0</v>
      </c>
      <c r="BA85" s="186">
        <f>(AZ85+BB85)</f>
        <v>321</v>
      </c>
      <c r="BB85" s="186">
        <f>(AG85+AP85+AS85)</f>
        <v>321</v>
      </c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</row>
    <row r="86" spans="1:67" ht="31.5">
      <c r="A86" s="183"/>
      <c r="B86" s="453" t="s">
        <v>766</v>
      </c>
      <c r="C86" s="452" t="s">
        <v>827</v>
      </c>
      <c r="D86" s="456">
        <v>0</v>
      </c>
      <c r="E86" s="457">
        <f>(D86+F86)</f>
        <v>0</v>
      </c>
      <c r="F86" s="456">
        <v>0</v>
      </c>
      <c r="G86" s="456">
        <v>0</v>
      </c>
      <c r="H86" s="457">
        <f>(G86+I86)</f>
        <v>0</v>
      </c>
      <c r="I86" s="456">
        <v>0</v>
      </c>
      <c r="J86" s="183"/>
      <c r="K86" s="453" t="s">
        <v>766</v>
      </c>
      <c r="L86" s="452" t="s">
        <v>827</v>
      </c>
      <c r="M86" s="456">
        <v>0</v>
      </c>
      <c r="N86" s="457">
        <f t="shared" si="133"/>
        <v>0</v>
      </c>
      <c r="O86" s="456">
        <v>0</v>
      </c>
      <c r="P86" s="456">
        <v>0</v>
      </c>
      <c r="Q86" s="457">
        <f t="shared" si="134"/>
        <v>0</v>
      </c>
      <c r="R86" s="456">
        <v>0</v>
      </c>
      <c r="S86" s="183"/>
      <c r="T86" s="453" t="s">
        <v>766</v>
      </c>
      <c r="U86" s="452" t="s">
        <v>827</v>
      </c>
      <c r="V86" s="457">
        <f>(M86-P86)</f>
        <v>0</v>
      </c>
      <c r="W86" s="457">
        <f>(V86+X86)</f>
        <v>0</v>
      </c>
      <c r="X86" s="457">
        <f>(O86-R86)</f>
        <v>0</v>
      </c>
      <c r="Y86" s="456">
        <v>0</v>
      </c>
      <c r="Z86" s="457">
        <f>(Y86+AA86)</f>
        <v>74</v>
      </c>
      <c r="AA86" s="456">
        <v>74</v>
      </c>
      <c r="AB86" s="183"/>
      <c r="AC86" s="453" t="s">
        <v>766</v>
      </c>
      <c r="AD86" s="452" t="s">
        <v>827</v>
      </c>
      <c r="AE86" s="456">
        <v>0</v>
      </c>
      <c r="AF86" s="457">
        <f>(AE86+AG86)</f>
        <v>74</v>
      </c>
      <c r="AG86" s="456">
        <v>74</v>
      </c>
      <c r="AH86" s="457">
        <f>(Y86-AE86)</f>
        <v>0</v>
      </c>
      <c r="AI86" s="457">
        <f>(AH86+AJ86)</f>
        <v>0</v>
      </c>
      <c r="AJ86" s="457">
        <f>(AA86-AG86)</f>
        <v>0</v>
      </c>
      <c r="AK86" s="183"/>
      <c r="AL86" s="453" t="s">
        <v>766</v>
      </c>
      <c r="AM86" s="452" t="s">
        <v>827</v>
      </c>
      <c r="AN86" s="456">
        <v>0</v>
      </c>
      <c r="AO86" s="457">
        <f>(AN86+AP86)</f>
        <v>0</v>
      </c>
      <c r="AP86" s="456">
        <v>0</v>
      </c>
      <c r="AQ86" s="456">
        <v>0</v>
      </c>
      <c r="AR86" s="457">
        <f>(AQ86+AS86)</f>
        <v>0</v>
      </c>
      <c r="AS86" s="456">
        <v>0</v>
      </c>
      <c r="AT86" s="183"/>
      <c r="AU86" s="453" t="s">
        <v>766</v>
      </c>
      <c r="AV86" s="452" t="s">
        <v>827</v>
      </c>
      <c r="AW86" s="457">
        <f>(D86+G86+M86+Y86+AN86+AQ86)</f>
        <v>0</v>
      </c>
      <c r="AX86" s="457">
        <f>(AW86+AY86)</f>
        <v>74</v>
      </c>
      <c r="AY86" s="457">
        <f>(F86+I86+O86+AA86+AP86+AS86)</f>
        <v>74</v>
      </c>
      <c r="AZ86" s="457">
        <f>(AE86+AN86+AQ86)</f>
        <v>0</v>
      </c>
      <c r="BA86" s="457">
        <f>(AZ86+BB86)</f>
        <v>74</v>
      </c>
      <c r="BB86" s="457">
        <f>(AG86+AP86+AS86)</f>
        <v>74</v>
      </c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</row>
    <row r="87" spans="1:67" ht="18" customHeight="1">
      <c r="A87" s="262"/>
      <c r="B87" s="184"/>
      <c r="C87" s="447" t="s">
        <v>251</v>
      </c>
      <c r="D87" s="264"/>
      <c r="E87" s="186"/>
      <c r="F87" s="264"/>
      <c r="G87" s="264"/>
      <c r="H87" s="186"/>
      <c r="I87" s="264"/>
      <c r="J87" s="262"/>
      <c r="K87" s="184"/>
      <c r="L87" s="447" t="s">
        <v>251</v>
      </c>
      <c r="M87" s="264"/>
      <c r="N87" s="186"/>
      <c r="O87" s="264"/>
      <c r="P87" s="264"/>
      <c r="Q87" s="186"/>
      <c r="R87" s="264"/>
      <c r="S87" s="262"/>
      <c r="T87" s="184"/>
      <c r="U87" s="447" t="s">
        <v>251</v>
      </c>
      <c r="V87" s="186"/>
      <c r="W87" s="186"/>
      <c r="X87" s="186"/>
      <c r="Y87" s="264"/>
      <c r="Z87" s="186"/>
      <c r="AA87" s="264"/>
      <c r="AB87" s="262"/>
      <c r="AC87" s="184"/>
      <c r="AD87" s="447" t="s">
        <v>251</v>
      </c>
      <c r="AE87" s="264"/>
      <c r="AF87" s="186"/>
      <c r="AG87" s="264"/>
      <c r="AH87" s="186"/>
      <c r="AI87" s="186"/>
      <c r="AJ87" s="186"/>
      <c r="AK87" s="262"/>
      <c r="AL87" s="184"/>
      <c r="AM87" s="447" t="s">
        <v>251</v>
      </c>
      <c r="AN87" s="264"/>
      <c r="AO87" s="186"/>
      <c r="AP87" s="264"/>
      <c r="AQ87" s="264"/>
      <c r="AR87" s="186"/>
      <c r="AS87" s="264"/>
      <c r="AT87" s="262"/>
      <c r="AU87" s="184"/>
      <c r="AV87" s="447" t="s">
        <v>251</v>
      </c>
      <c r="AW87" s="186"/>
      <c r="AX87" s="186"/>
      <c r="AY87" s="186"/>
      <c r="AZ87" s="186"/>
      <c r="BA87" s="186"/>
      <c r="BB87" s="186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</row>
    <row r="88" spans="1:67" ht="18" customHeight="1">
      <c r="A88" s="262"/>
      <c r="B88" s="262" t="s">
        <v>767</v>
      </c>
      <c r="C88" s="183" t="s">
        <v>26</v>
      </c>
      <c r="D88" s="264">
        <v>0</v>
      </c>
      <c r="E88" s="186">
        <f>(D88+F88)</f>
        <v>0</v>
      </c>
      <c r="F88" s="264">
        <v>0</v>
      </c>
      <c r="G88" s="264">
        <v>0</v>
      </c>
      <c r="H88" s="186">
        <f>(G88+I88)</f>
        <v>0</v>
      </c>
      <c r="I88" s="264">
        <v>0</v>
      </c>
      <c r="J88" s="262"/>
      <c r="K88" s="262" t="s">
        <v>767</v>
      </c>
      <c r="L88" s="183" t="s">
        <v>26</v>
      </c>
      <c r="M88" s="264">
        <v>1081</v>
      </c>
      <c r="N88" s="186">
        <f>(M88+O88)</f>
        <v>1081</v>
      </c>
      <c r="O88" s="264">
        <v>0</v>
      </c>
      <c r="P88" s="264">
        <v>0</v>
      </c>
      <c r="Q88" s="186">
        <f>(P88+R88)</f>
        <v>0</v>
      </c>
      <c r="R88" s="264">
        <v>0</v>
      </c>
      <c r="S88" s="262"/>
      <c r="T88" s="262" t="s">
        <v>767</v>
      </c>
      <c r="U88" s="183" t="s">
        <v>26</v>
      </c>
      <c r="V88" s="186">
        <f>(M88-P88)</f>
        <v>1081</v>
      </c>
      <c r="W88" s="186">
        <f>(V88+X88)</f>
        <v>1081</v>
      </c>
      <c r="X88" s="186">
        <f>(O88-R88)</f>
        <v>0</v>
      </c>
      <c r="Y88" s="264">
        <v>0</v>
      </c>
      <c r="Z88" s="186">
        <f>(Y88+AA88)</f>
        <v>0</v>
      </c>
      <c r="AA88" s="264">
        <v>0</v>
      </c>
      <c r="AB88" s="262"/>
      <c r="AC88" s="262" t="s">
        <v>767</v>
      </c>
      <c r="AD88" s="183" t="s">
        <v>26</v>
      </c>
      <c r="AE88" s="264">
        <v>0</v>
      </c>
      <c r="AF88" s="186">
        <f>(AE88+AG88)</f>
        <v>0</v>
      </c>
      <c r="AG88" s="264">
        <v>0</v>
      </c>
      <c r="AH88" s="186">
        <f>(Y88-AE88)</f>
        <v>0</v>
      </c>
      <c r="AI88" s="186">
        <f>(AH88+AJ88)</f>
        <v>0</v>
      </c>
      <c r="AJ88" s="186">
        <f>(AA88-AG88)</f>
        <v>0</v>
      </c>
      <c r="AK88" s="262"/>
      <c r="AL88" s="262" t="s">
        <v>767</v>
      </c>
      <c r="AM88" s="183" t="s">
        <v>26</v>
      </c>
      <c r="AN88" s="264">
        <v>0</v>
      </c>
      <c r="AO88" s="186">
        <f>(AN88+AP88)</f>
        <v>0</v>
      </c>
      <c r="AP88" s="264">
        <v>0</v>
      </c>
      <c r="AQ88" s="264">
        <v>0</v>
      </c>
      <c r="AR88" s="186">
        <f>(AQ88+AS88)</f>
        <v>0</v>
      </c>
      <c r="AS88" s="264">
        <v>0</v>
      </c>
      <c r="AT88" s="262"/>
      <c r="AU88" s="262" t="s">
        <v>767</v>
      </c>
      <c r="AV88" s="183" t="s">
        <v>26</v>
      </c>
      <c r="AW88" s="186">
        <f>(D88+G88+M88+Y88+AN88+AQ88)</f>
        <v>1081</v>
      </c>
      <c r="AX88" s="186">
        <f>(AW88+AY88)</f>
        <v>1081</v>
      </c>
      <c r="AY88" s="186">
        <f>(F88+I88+O88+AA88+AP88+AS88)</f>
        <v>0</v>
      </c>
      <c r="AZ88" s="186">
        <f>(AE88+AN88+AQ88)</f>
        <v>0</v>
      </c>
      <c r="BA88" s="186">
        <f>(AZ88+BB88)</f>
        <v>0</v>
      </c>
      <c r="BB88" s="186">
        <f>(AG88+AP88+AS88)</f>
        <v>0</v>
      </c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</row>
    <row r="89" spans="1:67" ht="18" customHeight="1">
      <c r="A89" s="262"/>
      <c r="B89" s="262" t="s">
        <v>768</v>
      </c>
      <c r="C89" s="183" t="s">
        <v>526</v>
      </c>
      <c r="D89" s="264">
        <v>0</v>
      </c>
      <c r="E89" s="186">
        <f>(D89+F89)</f>
        <v>0</v>
      </c>
      <c r="F89" s="264">
        <v>0</v>
      </c>
      <c r="G89" s="264">
        <v>0</v>
      </c>
      <c r="H89" s="186">
        <f>(G89+I89)</f>
        <v>0</v>
      </c>
      <c r="I89" s="264">
        <v>0</v>
      </c>
      <c r="J89" s="262"/>
      <c r="K89" s="262" t="s">
        <v>768</v>
      </c>
      <c r="L89" s="183" t="s">
        <v>526</v>
      </c>
      <c r="M89" s="264">
        <v>2587</v>
      </c>
      <c r="N89" s="186">
        <f>(M89+O89)</f>
        <v>2587</v>
      </c>
      <c r="O89" s="264">
        <v>0</v>
      </c>
      <c r="P89" s="264">
        <v>0</v>
      </c>
      <c r="Q89" s="186">
        <f>(P89+R89)</f>
        <v>0</v>
      </c>
      <c r="R89" s="264">
        <v>0</v>
      </c>
      <c r="S89" s="262"/>
      <c r="T89" s="262" t="s">
        <v>768</v>
      </c>
      <c r="U89" s="183" t="s">
        <v>526</v>
      </c>
      <c r="V89" s="186">
        <f>(M89-P89)</f>
        <v>2587</v>
      </c>
      <c r="W89" s="186">
        <f>(V89+X89)</f>
        <v>2587</v>
      </c>
      <c r="X89" s="186">
        <f>(O89-R89)</f>
        <v>0</v>
      </c>
      <c r="Y89" s="264">
        <v>0</v>
      </c>
      <c r="Z89" s="186">
        <f>(Y89+AA89)</f>
        <v>0</v>
      </c>
      <c r="AA89" s="264">
        <v>0</v>
      </c>
      <c r="AB89" s="262"/>
      <c r="AC89" s="262" t="s">
        <v>768</v>
      </c>
      <c r="AD89" s="183" t="s">
        <v>526</v>
      </c>
      <c r="AE89" s="264">
        <v>0</v>
      </c>
      <c r="AF89" s="186">
        <f>(AE89+AG89)</f>
        <v>0</v>
      </c>
      <c r="AG89" s="264">
        <v>0</v>
      </c>
      <c r="AH89" s="186">
        <f>(Y89-AE89)</f>
        <v>0</v>
      </c>
      <c r="AI89" s="186">
        <f>(AH89+AJ89)</f>
        <v>0</v>
      </c>
      <c r="AJ89" s="186">
        <f>(AA89-AG89)</f>
        <v>0</v>
      </c>
      <c r="AK89" s="262"/>
      <c r="AL89" s="262" t="s">
        <v>768</v>
      </c>
      <c r="AM89" s="183" t="s">
        <v>526</v>
      </c>
      <c r="AN89" s="264">
        <v>0</v>
      </c>
      <c r="AO89" s="186">
        <f>(AN89+AP89)</f>
        <v>0</v>
      </c>
      <c r="AP89" s="264">
        <v>0</v>
      </c>
      <c r="AQ89" s="264">
        <v>0</v>
      </c>
      <c r="AR89" s="186">
        <f>(AQ89+AS89)</f>
        <v>0</v>
      </c>
      <c r="AS89" s="264">
        <v>0</v>
      </c>
      <c r="AT89" s="262"/>
      <c r="AU89" s="262" t="s">
        <v>768</v>
      </c>
      <c r="AV89" s="183" t="s">
        <v>526</v>
      </c>
      <c r="AW89" s="186">
        <f>(D89+G89+M89+Y89+AN89+AQ89)</f>
        <v>2587</v>
      </c>
      <c r="AX89" s="186">
        <f>(AW89+AY89)</f>
        <v>2587</v>
      </c>
      <c r="AY89" s="186">
        <f>(F89+I89+O89+AA89+AP89+AS89)</f>
        <v>0</v>
      </c>
      <c r="AZ89" s="186">
        <f>(AE89+AN89+AQ89)</f>
        <v>0</v>
      </c>
      <c r="BA89" s="186">
        <f>(AZ89+BB89)</f>
        <v>0</v>
      </c>
      <c r="BB89" s="186">
        <f>(AG89+AP89+AS89)</f>
        <v>0</v>
      </c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</row>
    <row r="90" spans="1:67" ht="18" customHeight="1">
      <c r="A90" s="262"/>
      <c r="B90" s="262" t="s">
        <v>769</v>
      </c>
      <c r="C90" s="183" t="s">
        <v>28</v>
      </c>
      <c r="D90" s="264">
        <v>0</v>
      </c>
      <c r="E90" s="186">
        <f>(D90+F90)</f>
        <v>0</v>
      </c>
      <c r="F90" s="264">
        <v>0</v>
      </c>
      <c r="G90" s="264">
        <v>0</v>
      </c>
      <c r="H90" s="186">
        <f>(G90+I90)</f>
        <v>0</v>
      </c>
      <c r="I90" s="264">
        <v>0</v>
      </c>
      <c r="J90" s="262"/>
      <c r="K90" s="262" t="s">
        <v>769</v>
      </c>
      <c r="L90" s="183" t="s">
        <v>28</v>
      </c>
      <c r="M90" s="264">
        <v>0</v>
      </c>
      <c r="N90" s="186">
        <f>(M90+O90)</f>
        <v>0</v>
      </c>
      <c r="O90" s="264">
        <v>0</v>
      </c>
      <c r="P90" s="264">
        <v>0</v>
      </c>
      <c r="Q90" s="186">
        <f>(P90+R90)</f>
        <v>0</v>
      </c>
      <c r="R90" s="264">
        <v>0</v>
      </c>
      <c r="S90" s="262"/>
      <c r="T90" s="262" t="s">
        <v>769</v>
      </c>
      <c r="U90" s="183" t="s">
        <v>28</v>
      </c>
      <c r="V90" s="186">
        <f>(M90-P90)</f>
        <v>0</v>
      </c>
      <c r="W90" s="186">
        <f>(V90+X90)</f>
        <v>0</v>
      </c>
      <c r="X90" s="186">
        <f>(O90-R90)</f>
        <v>0</v>
      </c>
      <c r="Y90" s="264">
        <v>0</v>
      </c>
      <c r="Z90" s="186">
        <f>(Y90+AA90)</f>
        <v>0</v>
      </c>
      <c r="AA90" s="264">
        <v>0</v>
      </c>
      <c r="AB90" s="262"/>
      <c r="AC90" s="262" t="s">
        <v>769</v>
      </c>
      <c r="AD90" s="183" t="s">
        <v>28</v>
      </c>
      <c r="AE90" s="264">
        <v>0</v>
      </c>
      <c r="AF90" s="186">
        <f>(AE90+AG90)</f>
        <v>0</v>
      </c>
      <c r="AG90" s="264">
        <v>0</v>
      </c>
      <c r="AH90" s="186">
        <f>(Y90-AE90)</f>
        <v>0</v>
      </c>
      <c r="AI90" s="186">
        <f>(AH90+AJ90)</f>
        <v>0</v>
      </c>
      <c r="AJ90" s="186">
        <f>(AA90-AG90)</f>
        <v>0</v>
      </c>
      <c r="AK90" s="262"/>
      <c r="AL90" s="262" t="s">
        <v>769</v>
      </c>
      <c r="AM90" s="183" t="s">
        <v>28</v>
      </c>
      <c r="AN90" s="264">
        <v>0</v>
      </c>
      <c r="AO90" s="186">
        <f>(AN90+AP90)</f>
        <v>0</v>
      </c>
      <c r="AP90" s="264">
        <v>0</v>
      </c>
      <c r="AQ90" s="264">
        <v>0</v>
      </c>
      <c r="AR90" s="186">
        <f>(AQ90+AS90)</f>
        <v>0</v>
      </c>
      <c r="AS90" s="264">
        <v>0</v>
      </c>
      <c r="AT90" s="262"/>
      <c r="AU90" s="262" t="s">
        <v>769</v>
      </c>
      <c r="AV90" s="183" t="s">
        <v>28</v>
      </c>
      <c r="AW90" s="186">
        <f>(D90+G90+M90+Y90+AN90+AQ90)</f>
        <v>0</v>
      </c>
      <c r="AX90" s="186">
        <f>(AW90+AY90)</f>
        <v>0</v>
      </c>
      <c r="AY90" s="186">
        <f>(F90+I90+O90+AA90+AP90+AS90)</f>
        <v>0</v>
      </c>
      <c r="AZ90" s="186">
        <f>(AE90+AN90+AQ90)</f>
        <v>0</v>
      </c>
      <c r="BA90" s="186">
        <f>(AZ90+BB90)</f>
        <v>0</v>
      </c>
      <c r="BB90" s="186">
        <f>(AG90+AP90+AS90)</f>
        <v>0</v>
      </c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</row>
    <row r="91" spans="1:67" ht="18" customHeight="1">
      <c r="A91" s="262"/>
      <c r="B91" s="262" t="s">
        <v>770</v>
      </c>
      <c r="C91" s="183" t="s">
        <v>421</v>
      </c>
      <c r="D91" s="264">
        <v>0</v>
      </c>
      <c r="E91" s="186">
        <f>(D91+F91)</f>
        <v>0</v>
      </c>
      <c r="F91" s="264">
        <v>0</v>
      </c>
      <c r="G91" s="264">
        <v>0</v>
      </c>
      <c r="H91" s="186">
        <f aca="true" t="shared" si="151" ref="H91:H101">(G91+I91)</f>
        <v>0</v>
      </c>
      <c r="I91" s="264">
        <v>0</v>
      </c>
      <c r="J91" s="262"/>
      <c r="K91" s="262" t="s">
        <v>770</v>
      </c>
      <c r="L91" s="183" t="s">
        <v>421</v>
      </c>
      <c r="M91" s="264">
        <v>558</v>
      </c>
      <c r="N91" s="186">
        <f>(M91+O91)</f>
        <v>558</v>
      </c>
      <c r="O91" s="264">
        <v>0</v>
      </c>
      <c r="P91" s="264">
        <v>0</v>
      </c>
      <c r="Q91" s="186">
        <f>(P91+R91)</f>
        <v>0</v>
      </c>
      <c r="R91" s="264">
        <v>0</v>
      </c>
      <c r="S91" s="262"/>
      <c r="T91" s="262" t="s">
        <v>770</v>
      </c>
      <c r="U91" s="183" t="s">
        <v>421</v>
      </c>
      <c r="V91" s="186">
        <f>(M91-P91)</f>
        <v>558</v>
      </c>
      <c r="W91" s="186">
        <f>(V91+X91)</f>
        <v>558</v>
      </c>
      <c r="X91" s="186">
        <f>(O91-R91)</f>
        <v>0</v>
      </c>
      <c r="Y91" s="264">
        <v>0</v>
      </c>
      <c r="Z91" s="186">
        <f>(Y91+AA91)</f>
        <v>0</v>
      </c>
      <c r="AA91" s="264">
        <v>0</v>
      </c>
      <c r="AB91" s="262"/>
      <c r="AC91" s="262" t="s">
        <v>770</v>
      </c>
      <c r="AD91" s="183" t="s">
        <v>421</v>
      </c>
      <c r="AE91" s="264">
        <v>0</v>
      </c>
      <c r="AF91" s="186">
        <f>(AE91+AG91)</f>
        <v>0</v>
      </c>
      <c r="AG91" s="264">
        <v>0</v>
      </c>
      <c r="AH91" s="186">
        <f>(Y91-AE91)</f>
        <v>0</v>
      </c>
      <c r="AI91" s="186">
        <f>(AH91+AJ91)</f>
        <v>0</v>
      </c>
      <c r="AJ91" s="186">
        <f>(AA91-AG91)</f>
        <v>0</v>
      </c>
      <c r="AK91" s="262"/>
      <c r="AL91" s="262" t="s">
        <v>770</v>
      </c>
      <c r="AM91" s="183" t="s">
        <v>421</v>
      </c>
      <c r="AN91" s="264">
        <v>0</v>
      </c>
      <c r="AO91" s="186">
        <f>(AN91+AP91)</f>
        <v>0</v>
      </c>
      <c r="AP91" s="264">
        <v>0</v>
      </c>
      <c r="AQ91" s="264">
        <v>0</v>
      </c>
      <c r="AR91" s="186">
        <f>(AQ91+AS91)</f>
        <v>0</v>
      </c>
      <c r="AS91" s="264">
        <v>0</v>
      </c>
      <c r="AT91" s="262"/>
      <c r="AU91" s="262" t="s">
        <v>770</v>
      </c>
      <c r="AV91" s="183" t="s">
        <v>421</v>
      </c>
      <c r="AW91" s="186">
        <f>(D91+G91+M91+Y91+AN91+AQ91)</f>
        <v>558</v>
      </c>
      <c r="AX91" s="186">
        <f>(AW91+AY91)</f>
        <v>558</v>
      </c>
      <c r="AY91" s="186">
        <f>(F91+I91+O91+AA91+AP91+AS91)</f>
        <v>0</v>
      </c>
      <c r="AZ91" s="186">
        <f>(AE91+AN91+AQ91)</f>
        <v>0</v>
      </c>
      <c r="BA91" s="186">
        <f>(AZ91+BB91)</f>
        <v>0</v>
      </c>
      <c r="BB91" s="186">
        <f>(AG91+AP91+AS91)</f>
        <v>0</v>
      </c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</row>
    <row r="92" spans="1:67" ht="18" customHeight="1">
      <c r="A92" s="262"/>
      <c r="B92" s="262" t="s">
        <v>771</v>
      </c>
      <c r="C92" s="183" t="s">
        <v>37</v>
      </c>
      <c r="D92" s="264">
        <v>0</v>
      </c>
      <c r="E92" s="186">
        <f aca="true" t="shared" si="152" ref="E92:E101">(D92+F92)</f>
        <v>0</v>
      </c>
      <c r="F92" s="264">
        <v>0</v>
      </c>
      <c r="G92" s="264">
        <v>0</v>
      </c>
      <c r="H92" s="186">
        <f t="shared" si="151"/>
        <v>0</v>
      </c>
      <c r="I92" s="264">
        <v>0</v>
      </c>
      <c r="J92" s="262"/>
      <c r="K92" s="262" t="s">
        <v>771</v>
      </c>
      <c r="L92" s="183" t="s">
        <v>37</v>
      </c>
      <c r="M92" s="264">
        <v>1391</v>
      </c>
      <c r="N92" s="186">
        <f aca="true" t="shared" si="153" ref="N92:N101">(M92+O92)</f>
        <v>1391</v>
      </c>
      <c r="O92" s="264">
        <v>0</v>
      </c>
      <c r="P92" s="264">
        <v>0</v>
      </c>
      <c r="Q92" s="186">
        <f aca="true" t="shared" si="154" ref="Q92:Q101">(P92+R92)</f>
        <v>0</v>
      </c>
      <c r="R92" s="264">
        <v>0</v>
      </c>
      <c r="S92" s="262"/>
      <c r="T92" s="262" t="s">
        <v>771</v>
      </c>
      <c r="U92" s="183" t="s">
        <v>37</v>
      </c>
      <c r="V92" s="186">
        <f aca="true" t="shared" si="155" ref="V92:V97">(M92-P92)</f>
        <v>1391</v>
      </c>
      <c r="W92" s="186">
        <f aca="true" t="shared" si="156" ref="W92:W97">(V92+X92)</f>
        <v>1391</v>
      </c>
      <c r="X92" s="186">
        <f aca="true" t="shared" si="157" ref="X92:X97">(O92-R92)</f>
        <v>0</v>
      </c>
      <c r="Y92" s="264">
        <v>0</v>
      </c>
      <c r="Z92" s="186">
        <f aca="true" t="shared" si="158" ref="Z92:Z101">(Y92+AA92)</f>
        <v>0</v>
      </c>
      <c r="AA92" s="264">
        <v>0</v>
      </c>
      <c r="AB92" s="262"/>
      <c r="AC92" s="262" t="s">
        <v>771</v>
      </c>
      <c r="AD92" s="183" t="s">
        <v>37</v>
      </c>
      <c r="AE92" s="264">
        <v>0</v>
      </c>
      <c r="AF92" s="186">
        <f aca="true" t="shared" si="159" ref="AF92:AF101">(AE92+AG92)</f>
        <v>0</v>
      </c>
      <c r="AG92" s="264">
        <v>0</v>
      </c>
      <c r="AH92" s="186">
        <f aca="true" t="shared" si="160" ref="AH92:AH97">(Y92-AE92)</f>
        <v>0</v>
      </c>
      <c r="AI92" s="186">
        <f aca="true" t="shared" si="161" ref="AI92:AI97">(AH92+AJ92)</f>
        <v>0</v>
      </c>
      <c r="AJ92" s="186">
        <f aca="true" t="shared" si="162" ref="AJ92:AJ97">(AA92-AG92)</f>
        <v>0</v>
      </c>
      <c r="AK92" s="262"/>
      <c r="AL92" s="262" t="s">
        <v>771</v>
      </c>
      <c r="AM92" s="183" t="s">
        <v>37</v>
      </c>
      <c r="AN92" s="264">
        <v>0</v>
      </c>
      <c r="AO92" s="186">
        <f aca="true" t="shared" si="163" ref="AO92:AO101">(AN92+AP92)</f>
        <v>0</v>
      </c>
      <c r="AP92" s="264">
        <v>0</v>
      </c>
      <c r="AQ92" s="264">
        <v>0</v>
      </c>
      <c r="AR92" s="186">
        <f aca="true" t="shared" si="164" ref="AR92:AR101">(AQ92+AS92)</f>
        <v>0</v>
      </c>
      <c r="AS92" s="264">
        <v>0</v>
      </c>
      <c r="AT92" s="262"/>
      <c r="AU92" s="262" t="s">
        <v>771</v>
      </c>
      <c r="AV92" s="183" t="s">
        <v>37</v>
      </c>
      <c r="AW92" s="186">
        <f aca="true" t="shared" si="165" ref="AW92:AW97">(D92+G92+M92+Y92+AN92+AQ92)</f>
        <v>1391</v>
      </c>
      <c r="AX92" s="186">
        <f aca="true" t="shared" si="166" ref="AX92:AX97">(AW92+AY92)</f>
        <v>1391</v>
      </c>
      <c r="AY92" s="186">
        <f aca="true" t="shared" si="167" ref="AY92:AY97">(F92+I92+O92+AA92+AP92+AS92)</f>
        <v>0</v>
      </c>
      <c r="AZ92" s="186">
        <f aca="true" t="shared" si="168" ref="AZ92:AZ97">(AE92+AN92+AQ92)</f>
        <v>0</v>
      </c>
      <c r="BA92" s="186">
        <f aca="true" t="shared" si="169" ref="BA92:BA97">(AZ92+BB92)</f>
        <v>0</v>
      </c>
      <c r="BB92" s="186">
        <f aca="true" t="shared" si="170" ref="BB92:BB97">(AG92+AP92+AS92)</f>
        <v>0</v>
      </c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</row>
    <row r="93" spans="1:67" ht="18" customHeight="1">
      <c r="A93" s="262"/>
      <c r="B93" s="262" t="s">
        <v>772</v>
      </c>
      <c r="C93" s="183" t="s">
        <v>31</v>
      </c>
      <c r="D93" s="264">
        <v>0</v>
      </c>
      <c r="E93" s="186">
        <f t="shared" si="152"/>
        <v>0</v>
      </c>
      <c r="F93" s="264">
        <v>0</v>
      </c>
      <c r="G93" s="264">
        <v>0</v>
      </c>
      <c r="H93" s="186">
        <f t="shared" si="151"/>
        <v>0</v>
      </c>
      <c r="I93" s="264">
        <v>0</v>
      </c>
      <c r="J93" s="262"/>
      <c r="K93" s="262" t="s">
        <v>772</v>
      </c>
      <c r="L93" s="183" t="s">
        <v>31</v>
      </c>
      <c r="M93" s="264">
        <v>473</v>
      </c>
      <c r="N93" s="186">
        <f t="shared" si="153"/>
        <v>473</v>
      </c>
      <c r="O93" s="264">
        <v>0</v>
      </c>
      <c r="P93" s="264">
        <v>0</v>
      </c>
      <c r="Q93" s="186">
        <f t="shared" si="154"/>
        <v>0</v>
      </c>
      <c r="R93" s="264">
        <v>0</v>
      </c>
      <c r="S93" s="262"/>
      <c r="T93" s="262" t="s">
        <v>772</v>
      </c>
      <c r="U93" s="183" t="s">
        <v>31</v>
      </c>
      <c r="V93" s="186">
        <f>(M93-P93)</f>
        <v>473</v>
      </c>
      <c r="W93" s="186">
        <f>(V93+X93)</f>
        <v>473</v>
      </c>
      <c r="X93" s="186">
        <f>(O93-R93)</f>
        <v>0</v>
      </c>
      <c r="Y93" s="264">
        <v>0</v>
      </c>
      <c r="Z93" s="186">
        <f t="shared" si="158"/>
        <v>0</v>
      </c>
      <c r="AA93" s="264">
        <v>0</v>
      </c>
      <c r="AB93" s="262"/>
      <c r="AC93" s="262" t="s">
        <v>772</v>
      </c>
      <c r="AD93" s="183" t="s">
        <v>31</v>
      </c>
      <c r="AE93" s="264">
        <v>0</v>
      </c>
      <c r="AF93" s="186">
        <f t="shared" si="159"/>
        <v>0</v>
      </c>
      <c r="AG93" s="264">
        <v>0</v>
      </c>
      <c r="AH93" s="186">
        <f>(Y93-AE93)</f>
        <v>0</v>
      </c>
      <c r="AI93" s="186">
        <f>(AH93+AJ93)</f>
        <v>0</v>
      </c>
      <c r="AJ93" s="186">
        <f>(AA93-AG93)</f>
        <v>0</v>
      </c>
      <c r="AK93" s="262"/>
      <c r="AL93" s="262" t="s">
        <v>772</v>
      </c>
      <c r="AM93" s="183" t="s">
        <v>31</v>
      </c>
      <c r="AN93" s="264">
        <v>0</v>
      </c>
      <c r="AO93" s="186">
        <f t="shared" si="163"/>
        <v>0</v>
      </c>
      <c r="AP93" s="264">
        <v>0</v>
      </c>
      <c r="AQ93" s="264">
        <v>0</v>
      </c>
      <c r="AR93" s="186">
        <f t="shared" si="164"/>
        <v>0</v>
      </c>
      <c r="AS93" s="264">
        <v>0</v>
      </c>
      <c r="AT93" s="262"/>
      <c r="AU93" s="262" t="s">
        <v>772</v>
      </c>
      <c r="AV93" s="183" t="s">
        <v>31</v>
      </c>
      <c r="AW93" s="186">
        <f>(D93+G93+M93+Y93+AN93+AQ93)</f>
        <v>473</v>
      </c>
      <c r="AX93" s="186">
        <f>(AW93+AY93)</f>
        <v>473</v>
      </c>
      <c r="AY93" s="186">
        <f>(F93+I93+O93+AA93+AP93+AS93)</f>
        <v>0</v>
      </c>
      <c r="AZ93" s="186">
        <f>(AE93+AN93+AQ93)</f>
        <v>0</v>
      </c>
      <c r="BA93" s="186">
        <f>(AZ93+BB93)</f>
        <v>0</v>
      </c>
      <c r="BB93" s="186">
        <f>(AG93+AP93+AS93)</f>
        <v>0</v>
      </c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</row>
    <row r="94" spans="1:67" ht="18" customHeight="1">
      <c r="A94" s="262"/>
      <c r="B94" s="262" t="s">
        <v>775</v>
      </c>
      <c r="C94" s="183" t="s">
        <v>249</v>
      </c>
      <c r="D94" s="264">
        <v>0</v>
      </c>
      <c r="E94" s="186">
        <f t="shared" si="152"/>
        <v>0</v>
      </c>
      <c r="F94" s="264">
        <v>0</v>
      </c>
      <c r="G94" s="264">
        <v>0</v>
      </c>
      <c r="H94" s="186">
        <f t="shared" si="151"/>
        <v>0</v>
      </c>
      <c r="I94" s="264">
        <v>0</v>
      </c>
      <c r="J94" s="262"/>
      <c r="K94" s="262" t="s">
        <v>775</v>
      </c>
      <c r="L94" s="183" t="s">
        <v>249</v>
      </c>
      <c r="M94" s="264">
        <v>160</v>
      </c>
      <c r="N94" s="186">
        <f t="shared" si="153"/>
        <v>160</v>
      </c>
      <c r="O94" s="264">
        <v>0</v>
      </c>
      <c r="P94" s="264">
        <v>0</v>
      </c>
      <c r="Q94" s="186">
        <f t="shared" si="154"/>
        <v>0</v>
      </c>
      <c r="R94" s="264">
        <v>0</v>
      </c>
      <c r="S94" s="262"/>
      <c r="T94" s="262" t="s">
        <v>775</v>
      </c>
      <c r="U94" s="183" t="s">
        <v>249</v>
      </c>
      <c r="V94" s="186">
        <f t="shared" si="155"/>
        <v>160</v>
      </c>
      <c r="W94" s="186">
        <f t="shared" si="156"/>
        <v>160</v>
      </c>
      <c r="X94" s="186">
        <f t="shared" si="157"/>
        <v>0</v>
      </c>
      <c r="Y94" s="264">
        <v>0</v>
      </c>
      <c r="Z94" s="186">
        <f t="shared" si="158"/>
        <v>0</v>
      </c>
      <c r="AA94" s="264">
        <v>0</v>
      </c>
      <c r="AB94" s="262"/>
      <c r="AC94" s="262" t="s">
        <v>775</v>
      </c>
      <c r="AD94" s="183" t="s">
        <v>249</v>
      </c>
      <c r="AE94" s="264">
        <v>0</v>
      </c>
      <c r="AF94" s="186">
        <f t="shared" si="159"/>
        <v>0</v>
      </c>
      <c r="AG94" s="264">
        <v>0</v>
      </c>
      <c r="AH94" s="186">
        <f>(Y94-AE94)</f>
        <v>0</v>
      </c>
      <c r="AI94" s="186">
        <f>(AH94+AJ94)</f>
        <v>0</v>
      </c>
      <c r="AJ94" s="186">
        <f>(AA94-AG94)</f>
        <v>0</v>
      </c>
      <c r="AK94" s="262"/>
      <c r="AL94" s="262" t="s">
        <v>775</v>
      </c>
      <c r="AM94" s="183" t="s">
        <v>249</v>
      </c>
      <c r="AN94" s="264">
        <v>0</v>
      </c>
      <c r="AO94" s="186">
        <f t="shared" si="163"/>
        <v>0</v>
      </c>
      <c r="AP94" s="264">
        <v>0</v>
      </c>
      <c r="AQ94" s="264">
        <v>0</v>
      </c>
      <c r="AR94" s="186">
        <f t="shared" si="164"/>
        <v>0</v>
      </c>
      <c r="AS94" s="264">
        <v>0</v>
      </c>
      <c r="AT94" s="262"/>
      <c r="AU94" s="262" t="s">
        <v>775</v>
      </c>
      <c r="AV94" s="183" t="s">
        <v>249</v>
      </c>
      <c r="AW94" s="186">
        <f t="shared" si="165"/>
        <v>160</v>
      </c>
      <c r="AX94" s="186">
        <f t="shared" si="166"/>
        <v>160</v>
      </c>
      <c r="AY94" s="186">
        <f t="shared" si="167"/>
        <v>0</v>
      </c>
      <c r="AZ94" s="186">
        <f t="shared" si="168"/>
        <v>0</v>
      </c>
      <c r="BA94" s="186">
        <f t="shared" si="169"/>
        <v>0</v>
      </c>
      <c r="BB94" s="186">
        <f t="shared" si="170"/>
        <v>0</v>
      </c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</row>
    <row r="95" spans="1:67" ht="18" customHeight="1">
      <c r="A95" s="262"/>
      <c r="B95" s="262" t="s">
        <v>776</v>
      </c>
      <c r="C95" s="183" t="s">
        <v>38</v>
      </c>
      <c r="D95" s="264">
        <v>0</v>
      </c>
      <c r="E95" s="186">
        <f t="shared" si="152"/>
        <v>0</v>
      </c>
      <c r="F95" s="264">
        <v>0</v>
      </c>
      <c r="G95" s="264">
        <v>0</v>
      </c>
      <c r="H95" s="186">
        <f t="shared" si="151"/>
        <v>0</v>
      </c>
      <c r="I95" s="264">
        <v>0</v>
      </c>
      <c r="J95" s="262"/>
      <c r="K95" s="262" t="s">
        <v>776</v>
      </c>
      <c r="L95" s="183" t="s">
        <v>38</v>
      </c>
      <c r="M95" s="264">
        <v>437</v>
      </c>
      <c r="N95" s="186">
        <f t="shared" si="153"/>
        <v>437</v>
      </c>
      <c r="O95" s="264">
        <v>0</v>
      </c>
      <c r="P95" s="264">
        <v>0</v>
      </c>
      <c r="Q95" s="186">
        <f t="shared" si="154"/>
        <v>0</v>
      </c>
      <c r="R95" s="264">
        <v>0</v>
      </c>
      <c r="S95" s="262"/>
      <c r="T95" s="262" t="s">
        <v>776</v>
      </c>
      <c r="U95" s="183" t="s">
        <v>38</v>
      </c>
      <c r="V95" s="186">
        <f t="shared" si="155"/>
        <v>437</v>
      </c>
      <c r="W95" s="186">
        <f t="shared" si="156"/>
        <v>437</v>
      </c>
      <c r="X95" s="186">
        <f t="shared" si="157"/>
        <v>0</v>
      </c>
      <c r="Y95" s="264">
        <v>0</v>
      </c>
      <c r="Z95" s="186">
        <f t="shared" si="158"/>
        <v>0</v>
      </c>
      <c r="AA95" s="264">
        <v>0</v>
      </c>
      <c r="AB95" s="262"/>
      <c r="AC95" s="262" t="s">
        <v>776</v>
      </c>
      <c r="AD95" s="183" t="s">
        <v>38</v>
      </c>
      <c r="AE95" s="264">
        <v>0</v>
      </c>
      <c r="AF95" s="186">
        <f t="shared" si="159"/>
        <v>0</v>
      </c>
      <c r="AG95" s="264">
        <v>0</v>
      </c>
      <c r="AH95" s="186">
        <f t="shared" si="160"/>
        <v>0</v>
      </c>
      <c r="AI95" s="186">
        <f t="shared" si="161"/>
        <v>0</v>
      </c>
      <c r="AJ95" s="186">
        <f t="shared" si="162"/>
        <v>0</v>
      </c>
      <c r="AK95" s="262"/>
      <c r="AL95" s="262" t="s">
        <v>776</v>
      </c>
      <c r="AM95" s="183" t="s">
        <v>38</v>
      </c>
      <c r="AN95" s="264">
        <v>0</v>
      </c>
      <c r="AO95" s="186">
        <f t="shared" si="163"/>
        <v>0</v>
      </c>
      <c r="AP95" s="264">
        <v>0</v>
      </c>
      <c r="AQ95" s="264">
        <v>0</v>
      </c>
      <c r="AR95" s="186">
        <f t="shared" si="164"/>
        <v>0</v>
      </c>
      <c r="AS95" s="264">
        <v>0</v>
      </c>
      <c r="AT95" s="262"/>
      <c r="AU95" s="262" t="s">
        <v>776</v>
      </c>
      <c r="AV95" s="183" t="s">
        <v>38</v>
      </c>
      <c r="AW95" s="186">
        <f t="shared" si="165"/>
        <v>437</v>
      </c>
      <c r="AX95" s="186">
        <f t="shared" si="166"/>
        <v>437</v>
      </c>
      <c r="AY95" s="186">
        <f t="shared" si="167"/>
        <v>0</v>
      </c>
      <c r="AZ95" s="186">
        <f t="shared" si="168"/>
        <v>0</v>
      </c>
      <c r="BA95" s="186">
        <f t="shared" si="169"/>
        <v>0</v>
      </c>
      <c r="BB95" s="186">
        <f t="shared" si="170"/>
        <v>0</v>
      </c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</row>
    <row r="96" spans="1:67" ht="18" customHeight="1">
      <c r="A96" s="262"/>
      <c r="B96" s="262" t="s">
        <v>777</v>
      </c>
      <c r="C96" s="183" t="s">
        <v>190</v>
      </c>
      <c r="D96" s="264">
        <v>0</v>
      </c>
      <c r="E96" s="186">
        <f t="shared" si="152"/>
        <v>0</v>
      </c>
      <c r="F96" s="264">
        <v>0</v>
      </c>
      <c r="G96" s="264">
        <v>0</v>
      </c>
      <c r="H96" s="186">
        <f t="shared" si="151"/>
        <v>0</v>
      </c>
      <c r="I96" s="264">
        <v>0</v>
      </c>
      <c r="J96" s="262"/>
      <c r="K96" s="262" t="s">
        <v>777</v>
      </c>
      <c r="L96" s="183" t="s">
        <v>190</v>
      </c>
      <c r="M96" s="264">
        <v>100</v>
      </c>
      <c r="N96" s="186">
        <f t="shared" si="153"/>
        <v>100</v>
      </c>
      <c r="O96" s="264">
        <v>0</v>
      </c>
      <c r="P96" s="264">
        <v>0</v>
      </c>
      <c r="Q96" s="186">
        <f t="shared" si="154"/>
        <v>0</v>
      </c>
      <c r="R96" s="264">
        <v>0</v>
      </c>
      <c r="S96" s="262"/>
      <c r="T96" s="262" t="s">
        <v>777</v>
      </c>
      <c r="U96" s="183" t="s">
        <v>190</v>
      </c>
      <c r="V96" s="186">
        <f t="shared" si="155"/>
        <v>100</v>
      </c>
      <c r="W96" s="186">
        <f t="shared" si="156"/>
        <v>100</v>
      </c>
      <c r="X96" s="186">
        <f t="shared" si="157"/>
        <v>0</v>
      </c>
      <c r="Y96" s="264">
        <v>0</v>
      </c>
      <c r="Z96" s="186">
        <f t="shared" si="158"/>
        <v>0</v>
      </c>
      <c r="AA96" s="264">
        <v>0</v>
      </c>
      <c r="AB96" s="262"/>
      <c r="AC96" s="262" t="s">
        <v>777</v>
      </c>
      <c r="AD96" s="183" t="s">
        <v>190</v>
      </c>
      <c r="AE96" s="264">
        <v>0</v>
      </c>
      <c r="AF96" s="186">
        <f t="shared" si="159"/>
        <v>0</v>
      </c>
      <c r="AG96" s="264">
        <v>0</v>
      </c>
      <c r="AH96" s="186">
        <f t="shared" si="160"/>
        <v>0</v>
      </c>
      <c r="AI96" s="186">
        <f t="shared" si="161"/>
        <v>0</v>
      </c>
      <c r="AJ96" s="186">
        <f t="shared" si="162"/>
        <v>0</v>
      </c>
      <c r="AK96" s="262"/>
      <c r="AL96" s="262" t="s">
        <v>777</v>
      </c>
      <c r="AM96" s="183" t="s">
        <v>190</v>
      </c>
      <c r="AN96" s="264">
        <v>0</v>
      </c>
      <c r="AO96" s="186">
        <f t="shared" si="163"/>
        <v>0</v>
      </c>
      <c r="AP96" s="264">
        <v>0</v>
      </c>
      <c r="AQ96" s="264">
        <v>0</v>
      </c>
      <c r="AR96" s="186">
        <f t="shared" si="164"/>
        <v>0</v>
      </c>
      <c r="AS96" s="264">
        <v>0</v>
      </c>
      <c r="AT96" s="262"/>
      <c r="AU96" s="262" t="s">
        <v>777</v>
      </c>
      <c r="AV96" s="183" t="s">
        <v>190</v>
      </c>
      <c r="AW96" s="186">
        <f t="shared" si="165"/>
        <v>100</v>
      </c>
      <c r="AX96" s="186">
        <f t="shared" si="166"/>
        <v>100</v>
      </c>
      <c r="AY96" s="186">
        <f t="shared" si="167"/>
        <v>0</v>
      </c>
      <c r="AZ96" s="186">
        <f t="shared" si="168"/>
        <v>0</v>
      </c>
      <c r="BA96" s="186">
        <f t="shared" si="169"/>
        <v>0</v>
      </c>
      <c r="BB96" s="186">
        <f t="shared" si="170"/>
        <v>0</v>
      </c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</row>
    <row r="97" spans="1:67" ht="18" customHeight="1">
      <c r="A97" s="262"/>
      <c r="B97" s="262" t="s">
        <v>809</v>
      </c>
      <c r="C97" s="183" t="s">
        <v>39</v>
      </c>
      <c r="D97" s="264">
        <v>0</v>
      </c>
      <c r="E97" s="186">
        <f t="shared" si="152"/>
        <v>0</v>
      </c>
      <c r="F97" s="264">
        <v>0</v>
      </c>
      <c r="G97" s="264">
        <v>0</v>
      </c>
      <c r="H97" s="186">
        <f t="shared" si="151"/>
        <v>0</v>
      </c>
      <c r="I97" s="264">
        <v>0</v>
      </c>
      <c r="J97" s="262"/>
      <c r="K97" s="262" t="s">
        <v>809</v>
      </c>
      <c r="L97" s="183" t="s">
        <v>39</v>
      </c>
      <c r="M97" s="264">
        <v>431</v>
      </c>
      <c r="N97" s="186">
        <f t="shared" si="153"/>
        <v>431</v>
      </c>
      <c r="O97" s="264">
        <v>0</v>
      </c>
      <c r="P97" s="264">
        <v>0</v>
      </c>
      <c r="Q97" s="186">
        <f t="shared" si="154"/>
        <v>0</v>
      </c>
      <c r="R97" s="264">
        <v>0</v>
      </c>
      <c r="S97" s="262"/>
      <c r="T97" s="262" t="s">
        <v>809</v>
      </c>
      <c r="U97" s="183" t="s">
        <v>39</v>
      </c>
      <c r="V97" s="186">
        <f t="shared" si="155"/>
        <v>431</v>
      </c>
      <c r="W97" s="186">
        <f t="shared" si="156"/>
        <v>431</v>
      </c>
      <c r="X97" s="186">
        <f t="shared" si="157"/>
        <v>0</v>
      </c>
      <c r="Y97" s="264">
        <v>0</v>
      </c>
      <c r="Z97" s="186">
        <f t="shared" si="158"/>
        <v>0</v>
      </c>
      <c r="AA97" s="264">
        <v>0</v>
      </c>
      <c r="AB97" s="262"/>
      <c r="AC97" s="262" t="s">
        <v>809</v>
      </c>
      <c r="AD97" s="183" t="s">
        <v>39</v>
      </c>
      <c r="AE97" s="264">
        <v>0</v>
      </c>
      <c r="AF97" s="186">
        <f t="shared" si="159"/>
        <v>0</v>
      </c>
      <c r="AG97" s="264">
        <v>0</v>
      </c>
      <c r="AH97" s="186">
        <f t="shared" si="160"/>
        <v>0</v>
      </c>
      <c r="AI97" s="186">
        <f t="shared" si="161"/>
        <v>0</v>
      </c>
      <c r="AJ97" s="186">
        <f t="shared" si="162"/>
        <v>0</v>
      </c>
      <c r="AK97" s="262"/>
      <c r="AL97" s="262" t="s">
        <v>809</v>
      </c>
      <c r="AM97" s="183" t="s">
        <v>39</v>
      </c>
      <c r="AN97" s="264">
        <v>0</v>
      </c>
      <c r="AO97" s="186">
        <f t="shared" si="163"/>
        <v>0</v>
      </c>
      <c r="AP97" s="264">
        <v>0</v>
      </c>
      <c r="AQ97" s="264">
        <v>0</v>
      </c>
      <c r="AR97" s="186">
        <f t="shared" si="164"/>
        <v>0</v>
      </c>
      <c r="AS97" s="264">
        <v>0</v>
      </c>
      <c r="AT97" s="262"/>
      <c r="AU97" s="262" t="s">
        <v>809</v>
      </c>
      <c r="AV97" s="183" t="s">
        <v>39</v>
      </c>
      <c r="AW97" s="186">
        <f t="shared" si="165"/>
        <v>431</v>
      </c>
      <c r="AX97" s="186">
        <f t="shared" si="166"/>
        <v>431</v>
      </c>
      <c r="AY97" s="186">
        <f t="shared" si="167"/>
        <v>0</v>
      </c>
      <c r="AZ97" s="186">
        <f t="shared" si="168"/>
        <v>0</v>
      </c>
      <c r="BA97" s="186">
        <f t="shared" si="169"/>
        <v>0</v>
      </c>
      <c r="BB97" s="186">
        <f t="shared" si="170"/>
        <v>0</v>
      </c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</row>
    <row r="98" spans="1:67" ht="18" customHeight="1">
      <c r="A98" s="262"/>
      <c r="B98" s="262" t="s">
        <v>814</v>
      </c>
      <c r="C98" s="183" t="s">
        <v>439</v>
      </c>
      <c r="D98" s="264">
        <v>0</v>
      </c>
      <c r="E98" s="186">
        <f t="shared" si="152"/>
        <v>0</v>
      </c>
      <c r="F98" s="264">
        <v>0</v>
      </c>
      <c r="G98" s="264">
        <v>0</v>
      </c>
      <c r="H98" s="186">
        <f t="shared" si="151"/>
        <v>0</v>
      </c>
      <c r="I98" s="264">
        <v>0</v>
      </c>
      <c r="J98" s="262"/>
      <c r="K98" s="262" t="s">
        <v>814</v>
      </c>
      <c r="L98" s="183" t="s">
        <v>439</v>
      </c>
      <c r="M98" s="264">
        <v>52</v>
      </c>
      <c r="N98" s="186">
        <f t="shared" si="153"/>
        <v>52</v>
      </c>
      <c r="O98" s="264">
        <v>0</v>
      </c>
      <c r="P98" s="264">
        <v>0</v>
      </c>
      <c r="Q98" s="186">
        <f t="shared" si="154"/>
        <v>0</v>
      </c>
      <c r="R98" s="264">
        <v>0</v>
      </c>
      <c r="S98" s="262"/>
      <c r="T98" s="262" t="s">
        <v>814</v>
      </c>
      <c r="U98" s="183" t="s">
        <v>439</v>
      </c>
      <c r="V98" s="186">
        <f>(M98-P98)</f>
        <v>52</v>
      </c>
      <c r="W98" s="186">
        <f>(V98+X98)</f>
        <v>52</v>
      </c>
      <c r="X98" s="186">
        <f>(O98-R98)</f>
        <v>0</v>
      </c>
      <c r="Y98" s="264">
        <v>0</v>
      </c>
      <c r="Z98" s="186">
        <f t="shared" si="158"/>
        <v>0</v>
      </c>
      <c r="AA98" s="264">
        <v>0</v>
      </c>
      <c r="AB98" s="262"/>
      <c r="AC98" s="262" t="s">
        <v>814</v>
      </c>
      <c r="AD98" s="183" t="s">
        <v>439</v>
      </c>
      <c r="AE98" s="264">
        <v>0</v>
      </c>
      <c r="AF98" s="186">
        <f t="shared" si="159"/>
        <v>0</v>
      </c>
      <c r="AG98" s="264">
        <v>0</v>
      </c>
      <c r="AH98" s="186">
        <f>(Y98-AE98)</f>
        <v>0</v>
      </c>
      <c r="AI98" s="186">
        <f>(AH98+AJ98)</f>
        <v>0</v>
      </c>
      <c r="AJ98" s="186">
        <f>(AA98-AG98)</f>
        <v>0</v>
      </c>
      <c r="AK98" s="262"/>
      <c r="AL98" s="262" t="s">
        <v>814</v>
      </c>
      <c r="AM98" s="183" t="s">
        <v>439</v>
      </c>
      <c r="AN98" s="264">
        <v>0</v>
      </c>
      <c r="AO98" s="186">
        <f t="shared" si="163"/>
        <v>0</v>
      </c>
      <c r="AP98" s="264">
        <v>0</v>
      </c>
      <c r="AQ98" s="264">
        <v>0</v>
      </c>
      <c r="AR98" s="186">
        <f t="shared" si="164"/>
        <v>0</v>
      </c>
      <c r="AS98" s="264">
        <v>0</v>
      </c>
      <c r="AT98" s="262"/>
      <c r="AU98" s="262" t="s">
        <v>814</v>
      </c>
      <c r="AV98" s="183" t="s">
        <v>439</v>
      </c>
      <c r="AW98" s="186">
        <f>(D98+G98+M98+Y98+AN98+AQ98)</f>
        <v>52</v>
      </c>
      <c r="AX98" s="186">
        <f>(AW98+AY98)</f>
        <v>52</v>
      </c>
      <c r="AY98" s="186">
        <f>(F98+I98+O98+AA98+AP98+AS98)</f>
        <v>0</v>
      </c>
      <c r="AZ98" s="186">
        <f>(AE98+AN98+AQ98)</f>
        <v>0</v>
      </c>
      <c r="BA98" s="186">
        <f>(AZ98+BB98)</f>
        <v>0</v>
      </c>
      <c r="BB98" s="186">
        <f>(AG98+AP98+AS98)</f>
        <v>0</v>
      </c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</row>
    <row r="99" spans="1:67" ht="18" customHeight="1">
      <c r="A99" s="262"/>
      <c r="B99" s="262" t="s">
        <v>821</v>
      </c>
      <c r="C99" s="183" t="s">
        <v>40</v>
      </c>
      <c r="D99" s="264">
        <v>0</v>
      </c>
      <c r="E99" s="186">
        <f t="shared" si="152"/>
        <v>0</v>
      </c>
      <c r="F99" s="264">
        <v>0</v>
      </c>
      <c r="G99" s="264">
        <v>0</v>
      </c>
      <c r="H99" s="186">
        <f t="shared" si="151"/>
        <v>0</v>
      </c>
      <c r="I99" s="264">
        <v>0</v>
      </c>
      <c r="J99" s="262"/>
      <c r="K99" s="262" t="s">
        <v>821</v>
      </c>
      <c r="L99" s="183" t="s">
        <v>40</v>
      </c>
      <c r="M99" s="264">
        <v>513</v>
      </c>
      <c r="N99" s="186">
        <f t="shared" si="153"/>
        <v>513</v>
      </c>
      <c r="O99" s="264">
        <v>0</v>
      </c>
      <c r="P99" s="264">
        <v>0</v>
      </c>
      <c r="Q99" s="186">
        <f t="shared" si="154"/>
        <v>0</v>
      </c>
      <c r="R99" s="264">
        <v>0</v>
      </c>
      <c r="S99" s="262"/>
      <c r="T99" s="262" t="s">
        <v>821</v>
      </c>
      <c r="U99" s="183" t="s">
        <v>40</v>
      </c>
      <c r="V99" s="186">
        <f>(M99-P99)</f>
        <v>513</v>
      </c>
      <c r="W99" s="186">
        <f>(V99+X99)</f>
        <v>513</v>
      </c>
      <c r="X99" s="186">
        <f>(O99-R99)</f>
        <v>0</v>
      </c>
      <c r="Y99" s="264">
        <v>0</v>
      </c>
      <c r="Z99" s="186">
        <f t="shared" si="158"/>
        <v>0</v>
      </c>
      <c r="AA99" s="264">
        <v>0</v>
      </c>
      <c r="AB99" s="262"/>
      <c r="AC99" s="262" t="s">
        <v>821</v>
      </c>
      <c r="AD99" s="183" t="s">
        <v>40</v>
      </c>
      <c r="AE99" s="264">
        <v>0</v>
      </c>
      <c r="AF99" s="186">
        <f t="shared" si="159"/>
        <v>0</v>
      </c>
      <c r="AG99" s="264">
        <v>0</v>
      </c>
      <c r="AH99" s="186">
        <f>(Y99-AE99)</f>
        <v>0</v>
      </c>
      <c r="AI99" s="186">
        <f>(AH99+AJ99)</f>
        <v>0</v>
      </c>
      <c r="AJ99" s="186">
        <f>(AA99-AG99)</f>
        <v>0</v>
      </c>
      <c r="AK99" s="262"/>
      <c r="AL99" s="262" t="s">
        <v>821</v>
      </c>
      <c r="AM99" s="183" t="s">
        <v>40</v>
      </c>
      <c r="AN99" s="264">
        <v>0</v>
      </c>
      <c r="AO99" s="186">
        <f t="shared" si="163"/>
        <v>0</v>
      </c>
      <c r="AP99" s="264">
        <v>0</v>
      </c>
      <c r="AQ99" s="264">
        <v>0</v>
      </c>
      <c r="AR99" s="186">
        <f t="shared" si="164"/>
        <v>0</v>
      </c>
      <c r="AS99" s="264">
        <v>0</v>
      </c>
      <c r="AT99" s="262"/>
      <c r="AU99" s="262" t="s">
        <v>821</v>
      </c>
      <c r="AV99" s="183" t="s">
        <v>40</v>
      </c>
      <c r="AW99" s="186">
        <f>(D99+G99+M99+Y99+AN99+AQ99)</f>
        <v>513</v>
      </c>
      <c r="AX99" s="186">
        <f>(AW99+AY99)</f>
        <v>513</v>
      </c>
      <c r="AY99" s="186">
        <f>(F99+I99+O99+AA99+AP99+AS99)</f>
        <v>0</v>
      </c>
      <c r="AZ99" s="186">
        <f>(AE99+AN99+AQ99)</f>
        <v>0</v>
      </c>
      <c r="BA99" s="186">
        <f>(AZ99+BB99)</f>
        <v>0</v>
      </c>
      <c r="BB99" s="186">
        <f>(AG99+AP99+AS99)</f>
        <v>0</v>
      </c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</row>
    <row r="100" spans="1:67" ht="18" customHeight="1">
      <c r="A100" s="262"/>
      <c r="B100" s="262" t="s">
        <v>822</v>
      </c>
      <c r="C100" s="183" t="s">
        <v>41</v>
      </c>
      <c r="D100" s="264">
        <v>0</v>
      </c>
      <c r="E100" s="186">
        <f t="shared" si="152"/>
        <v>0</v>
      </c>
      <c r="F100" s="264">
        <v>0</v>
      </c>
      <c r="G100" s="264">
        <v>0</v>
      </c>
      <c r="H100" s="186">
        <f t="shared" si="151"/>
        <v>0</v>
      </c>
      <c r="I100" s="264">
        <v>0</v>
      </c>
      <c r="J100" s="262"/>
      <c r="K100" s="262" t="s">
        <v>822</v>
      </c>
      <c r="L100" s="183" t="s">
        <v>41</v>
      </c>
      <c r="M100" s="264">
        <v>2000</v>
      </c>
      <c r="N100" s="186">
        <f t="shared" si="153"/>
        <v>2000</v>
      </c>
      <c r="O100" s="264">
        <v>0</v>
      </c>
      <c r="P100" s="264">
        <v>0</v>
      </c>
      <c r="Q100" s="186">
        <f t="shared" si="154"/>
        <v>0</v>
      </c>
      <c r="R100" s="264">
        <v>0</v>
      </c>
      <c r="S100" s="262"/>
      <c r="T100" s="262" t="s">
        <v>822</v>
      </c>
      <c r="U100" s="183" t="s">
        <v>41</v>
      </c>
      <c r="V100" s="186">
        <f>(M100-P100)</f>
        <v>2000</v>
      </c>
      <c r="W100" s="186">
        <f>(V100+X100)</f>
        <v>2000</v>
      </c>
      <c r="X100" s="186">
        <f>(O100-R100)</f>
        <v>0</v>
      </c>
      <c r="Y100" s="264">
        <v>0</v>
      </c>
      <c r="Z100" s="186">
        <f t="shared" si="158"/>
        <v>0</v>
      </c>
      <c r="AA100" s="264">
        <v>0</v>
      </c>
      <c r="AB100" s="262"/>
      <c r="AC100" s="262" t="s">
        <v>822</v>
      </c>
      <c r="AD100" s="183" t="s">
        <v>41</v>
      </c>
      <c r="AE100" s="264">
        <v>0</v>
      </c>
      <c r="AF100" s="186">
        <f t="shared" si="159"/>
        <v>0</v>
      </c>
      <c r="AG100" s="264">
        <v>0</v>
      </c>
      <c r="AH100" s="186">
        <f>(Y100-AE100)</f>
        <v>0</v>
      </c>
      <c r="AI100" s="186">
        <f>(AH100+AJ100)</f>
        <v>0</v>
      </c>
      <c r="AJ100" s="186">
        <f>(AA100-AG100)</f>
        <v>0</v>
      </c>
      <c r="AK100" s="262"/>
      <c r="AL100" s="262" t="s">
        <v>822</v>
      </c>
      <c r="AM100" s="183" t="s">
        <v>41</v>
      </c>
      <c r="AN100" s="264">
        <v>0</v>
      </c>
      <c r="AO100" s="186">
        <f t="shared" si="163"/>
        <v>0</v>
      </c>
      <c r="AP100" s="264">
        <v>0</v>
      </c>
      <c r="AQ100" s="264">
        <v>0</v>
      </c>
      <c r="AR100" s="186">
        <f t="shared" si="164"/>
        <v>0</v>
      </c>
      <c r="AS100" s="264">
        <v>0</v>
      </c>
      <c r="AT100" s="262"/>
      <c r="AU100" s="262" t="s">
        <v>822</v>
      </c>
      <c r="AV100" s="183" t="s">
        <v>41</v>
      </c>
      <c r="AW100" s="186">
        <f>(D100+G100+M100+Y100+AN100+AQ100)</f>
        <v>2000</v>
      </c>
      <c r="AX100" s="186">
        <f>(AW100+AY100)</f>
        <v>2000</v>
      </c>
      <c r="AY100" s="186">
        <f>(F100+I100+O100+AA100+AP100+AS100)</f>
        <v>0</v>
      </c>
      <c r="AZ100" s="186">
        <f>(AE100+AN100+AQ100)</f>
        <v>0</v>
      </c>
      <c r="BA100" s="186">
        <f>(AZ100+BB100)</f>
        <v>0</v>
      </c>
      <c r="BB100" s="186">
        <f>(AG100+AP100+AS100)</f>
        <v>0</v>
      </c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</row>
    <row r="101" spans="1:67" ht="18" customHeight="1">
      <c r="A101" s="262"/>
      <c r="B101" s="262" t="s">
        <v>823</v>
      </c>
      <c r="C101" s="183" t="s">
        <v>42</v>
      </c>
      <c r="D101" s="264">
        <v>0</v>
      </c>
      <c r="E101" s="186">
        <f t="shared" si="152"/>
        <v>0</v>
      </c>
      <c r="F101" s="264">
        <v>0</v>
      </c>
      <c r="G101" s="264">
        <v>0</v>
      </c>
      <c r="H101" s="186">
        <f t="shared" si="151"/>
        <v>0</v>
      </c>
      <c r="I101" s="264">
        <v>0</v>
      </c>
      <c r="J101" s="262"/>
      <c r="K101" s="262" t="s">
        <v>823</v>
      </c>
      <c r="L101" s="183" t="s">
        <v>42</v>
      </c>
      <c r="M101" s="264">
        <v>706</v>
      </c>
      <c r="N101" s="186">
        <f t="shared" si="153"/>
        <v>706</v>
      </c>
      <c r="O101" s="264">
        <v>0</v>
      </c>
      <c r="P101" s="264">
        <v>0</v>
      </c>
      <c r="Q101" s="186">
        <f t="shared" si="154"/>
        <v>0</v>
      </c>
      <c r="R101" s="264">
        <v>0</v>
      </c>
      <c r="S101" s="262"/>
      <c r="T101" s="262" t="s">
        <v>823</v>
      </c>
      <c r="U101" s="183" t="s">
        <v>42</v>
      </c>
      <c r="V101" s="186">
        <f>(M101-P101)</f>
        <v>706</v>
      </c>
      <c r="W101" s="186">
        <f>(V101+X101)</f>
        <v>706</v>
      </c>
      <c r="X101" s="186">
        <f>(O101-R101)</f>
        <v>0</v>
      </c>
      <c r="Y101" s="264">
        <v>0</v>
      </c>
      <c r="Z101" s="186">
        <f t="shared" si="158"/>
        <v>0</v>
      </c>
      <c r="AA101" s="264">
        <v>0</v>
      </c>
      <c r="AB101" s="262"/>
      <c r="AC101" s="262" t="s">
        <v>823</v>
      </c>
      <c r="AD101" s="183" t="s">
        <v>42</v>
      </c>
      <c r="AE101" s="264">
        <v>0</v>
      </c>
      <c r="AF101" s="186">
        <f t="shared" si="159"/>
        <v>0</v>
      </c>
      <c r="AG101" s="264">
        <v>0</v>
      </c>
      <c r="AH101" s="186">
        <f>(Y101-AE101)</f>
        <v>0</v>
      </c>
      <c r="AI101" s="186">
        <f>(AH101+AJ101)</f>
        <v>0</v>
      </c>
      <c r="AJ101" s="186">
        <f>(AA101-AG101)</f>
        <v>0</v>
      </c>
      <c r="AK101" s="262"/>
      <c r="AL101" s="262" t="s">
        <v>823</v>
      </c>
      <c r="AM101" s="183" t="s">
        <v>42</v>
      </c>
      <c r="AN101" s="264">
        <v>0</v>
      </c>
      <c r="AO101" s="186">
        <f t="shared" si="163"/>
        <v>0</v>
      </c>
      <c r="AP101" s="264">
        <v>0</v>
      </c>
      <c r="AQ101" s="264">
        <v>0</v>
      </c>
      <c r="AR101" s="186">
        <f t="shared" si="164"/>
        <v>0</v>
      </c>
      <c r="AS101" s="264">
        <v>0</v>
      </c>
      <c r="AT101" s="262"/>
      <c r="AU101" s="262" t="s">
        <v>823</v>
      </c>
      <c r="AV101" s="183" t="s">
        <v>42</v>
      </c>
      <c r="AW101" s="186">
        <f>(D101+G101+M101+Y101+AN101+AQ101)</f>
        <v>706</v>
      </c>
      <c r="AX101" s="186">
        <f>(AW101+AY101)</f>
        <v>706</v>
      </c>
      <c r="AY101" s="186">
        <f>(F101+I101+O101+AA101+AP101+AS101)</f>
        <v>0</v>
      </c>
      <c r="AZ101" s="186">
        <f>(AE101+AN101+AQ101)</f>
        <v>0</v>
      </c>
      <c r="BA101" s="186">
        <f>(AZ101+BB101)</f>
        <v>0</v>
      </c>
      <c r="BB101" s="186">
        <f>(AG101+AP101+AS101)</f>
        <v>0</v>
      </c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</row>
    <row r="102" spans="1:67" ht="18" customHeight="1">
      <c r="A102" s="200" t="s">
        <v>523</v>
      </c>
      <c r="B102" s="200" t="s">
        <v>289</v>
      </c>
      <c r="C102" s="200" t="s">
        <v>529</v>
      </c>
      <c r="D102" s="201">
        <f aca="true" t="shared" si="171" ref="D102:I102">SUM(D6:D101)</f>
        <v>5534</v>
      </c>
      <c r="E102" s="201">
        <f t="shared" si="171"/>
        <v>8510</v>
      </c>
      <c r="F102" s="201">
        <f t="shared" si="171"/>
        <v>2976</v>
      </c>
      <c r="G102" s="201">
        <f t="shared" si="171"/>
        <v>1836</v>
      </c>
      <c r="H102" s="201">
        <f t="shared" si="171"/>
        <v>2340</v>
      </c>
      <c r="I102" s="201">
        <f t="shared" si="171"/>
        <v>504</v>
      </c>
      <c r="J102" s="200" t="s">
        <v>523</v>
      </c>
      <c r="K102" s="200" t="s">
        <v>289</v>
      </c>
      <c r="L102" s="200" t="s">
        <v>529</v>
      </c>
      <c r="M102" s="201">
        <f aca="true" t="shared" si="172" ref="M102:R102">SUM(M6:M101)</f>
        <v>635766</v>
      </c>
      <c r="N102" s="201">
        <f t="shared" si="172"/>
        <v>642811</v>
      </c>
      <c r="O102" s="201">
        <f t="shared" si="172"/>
        <v>7045</v>
      </c>
      <c r="P102" s="201">
        <f t="shared" si="172"/>
        <v>0</v>
      </c>
      <c r="Q102" s="201">
        <f t="shared" si="172"/>
        <v>0</v>
      </c>
      <c r="R102" s="201">
        <f t="shared" si="172"/>
        <v>0</v>
      </c>
      <c r="S102" s="200" t="s">
        <v>523</v>
      </c>
      <c r="T102" s="200" t="s">
        <v>289</v>
      </c>
      <c r="U102" s="200" t="s">
        <v>529</v>
      </c>
      <c r="V102" s="201">
        <f aca="true" t="shared" si="173" ref="V102:AA102">SUM(V6:V101)</f>
        <v>635766</v>
      </c>
      <c r="W102" s="201">
        <f t="shared" si="173"/>
        <v>642811</v>
      </c>
      <c r="X102" s="201">
        <f t="shared" si="173"/>
        <v>7045</v>
      </c>
      <c r="Y102" s="201">
        <f t="shared" si="173"/>
        <v>295091</v>
      </c>
      <c r="Z102" s="201">
        <f t="shared" si="173"/>
        <v>450860</v>
      </c>
      <c r="AA102" s="201">
        <f t="shared" si="173"/>
        <v>155769</v>
      </c>
      <c r="AB102" s="200" t="s">
        <v>523</v>
      </c>
      <c r="AC102" s="200" t="s">
        <v>289</v>
      </c>
      <c r="AD102" s="200" t="s">
        <v>529</v>
      </c>
      <c r="AE102" s="201">
        <f aca="true" t="shared" si="174" ref="AE102:AJ102">SUM(AE6:AE101)</f>
        <v>34270</v>
      </c>
      <c r="AF102" s="201">
        <f t="shared" si="174"/>
        <v>60718</v>
      </c>
      <c r="AG102" s="201">
        <f t="shared" si="174"/>
        <v>26448</v>
      </c>
      <c r="AH102" s="201">
        <f t="shared" si="174"/>
        <v>260821</v>
      </c>
      <c r="AI102" s="201">
        <f t="shared" si="174"/>
        <v>390142</v>
      </c>
      <c r="AJ102" s="201">
        <f t="shared" si="174"/>
        <v>129321</v>
      </c>
      <c r="AK102" s="200" t="s">
        <v>523</v>
      </c>
      <c r="AL102" s="200" t="s">
        <v>289</v>
      </c>
      <c r="AM102" s="200" t="s">
        <v>529</v>
      </c>
      <c r="AN102" s="201">
        <f aca="true" t="shared" si="175" ref="AN102:AS102">SUM(AN6:AN101)</f>
        <v>0</v>
      </c>
      <c r="AO102" s="201">
        <f t="shared" si="175"/>
        <v>0</v>
      </c>
      <c r="AP102" s="201">
        <f t="shared" si="175"/>
        <v>0</v>
      </c>
      <c r="AQ102" s="201">
        <f t="shared" si="175"/>
        <v>1688</v>
      </c>
      <c r="AR102" s="201">
        <f t="shared" si="175"/>
        <v>1688</v>
      </c>
      <c r="AS102" s="201">
        <f t="shared" si="175"/>
        <v>0</v>
      </c>
      <c r="AT102" s="200" t="s">
        <v>523</v>
      </c>
      <c r="AU102" s="200" t="s">
        <v>289</v>
      </c>
      <c r="AV102" s="200" t="s">
        <v>529</v>
      </c>
      <c r="AW102" s="201">
        <f aca="true" t="shared" si="176" ref="AW102:BB102">SUM(AW6:AW101)</f>
        <v>939915</v>
      </c>
      <c r="AX102" s="201">
        <f t="shared" si="176"/>
        <v>1106209</v>
      </c>
      <c r="AY102" s="201">
        <f t="shared" si="176"/>
        <v>166294</v>
      </c>
      <c r="AZ102" s="201">
        <f t="shared" si="176"/>
        <v>147372</v>
      </c>
      <c r="BA102" s="201">
        <f t="shared" si="176"/>
        <v>182013</v>
      </c>
      <c r="BB102" s="201">
        <f t="shared" si="176"/>
        <v>34641</v>
      </c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</row>
    <row r="103" spans="1:67" ht="18" customHeight="1">
      <c r="A103" s="427"/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</row>
    <row r="104" spans="1:67" ht="18" customHeight="1">
      <c r="A104" s="202" t="s">
        <v>530</v>
      </c>
      <c r="B104" s="202" t="s">
        <v>362</v>
      </c>
      <c r="C104" s="212" t="s">
        <v>1</v>
      </c>
      <c r="D104" s="204">
        <f>'[1]gond.ö.'!D6</f>
        <v>791053</v>
      </c>
      <c r="E104" s="204">
        <f>(D104+F104)</f>
        <v>815796</v>
      </c>
      <c r="F104" s="204">
        <f>'[1]43.'!$E$82</f>
        <v>24743</v>
      </c>
      <c r="G104" s="204">
        <f>'[1]gond.ö.'!G6</f>
        <v>249495</v>
      </c>
      <c r="H104" s="204">
        <f>(G104+I104)</f>
        <v>257977</v>
      </c>
      <c r="I104" s="204">
        <f>'[1]43.'!F82</f>
        <v>8482</v>
      </c>
      <c r="J104" s="202" t="s">
        <v>530</v>
      </c>
      <c r="K104" s="202" t="s">
        <v>362</v>
      </c>
      <c r="L104" s="212" t="s">
        <v>1</v>
      </c>
      <c r="M104" s="204">
        <f>'[1]gond.ö.'!M6</f>
        <v>181689</v>
      </c>
      <c r="N104" s="204">
        <f>(M104+O104)</f>
        <v>187945</v>
      </c>
      <c r="O104" s="204">
        <f>'[1]43.'!G82</f>
        <v>6256</v>
      </c>
      <c r="P104" s="204">
        <f>'[1]gond.ö.'!P6</f>
        <v>0</v>
      </c>
      <c r="Q104" s="204">
        <f>(P104+R104)</f>
        <v>0</v>
      </c>
      <c r="R104" s="204">
        <f>'[1]43.'!H82</f>
        <v>0</v>
      </c>
      <c r="S104" s="202" t="s">
        <v>530</v>
      </c>
      <c r="T104" s="202" t="s">
        <v>362</v>
      </c>
      <c r="U104" s="212" t="s">
        <v>1</v>
      </c>
      <c r="V104" s="204">
        <f aca="true" t="shared" si="177" ref="V104:X113">(M104-P104)</f>
        <v>181689</v>
      </c>
      <c r="W104" s="204">
        <f t="shared" si="177"/>
        <v>187945</v>
      </c>
      <c r="X104" s="204">
        <f t="shared" si="177"/>
        <v>6256</v>
      </c>
      <c r="Y104" s="204">
        <f>'[1]gond.ö.'!Y6</f>
        <v>0</v>
      </c>
      <c r="Z104" s="204">
        <f>(Y104+AA104)</f>
        <v>0</v>
      </c>
      <c r="AA104" s="204">
        <f>'[1]43.'!J82</f>
        <v>0</v>
      </c>
      <c r="AB104" s="202" t="s">
        <v>530</v>
      </c>
      <c r="AC104" s="202" t="s">
        <v>362</v>
      </c>
      <c r="AD104" s="212" t="s">
        <v>1</v>
      </c>
      <c r="AE104" s="204">
        <f>'[1]gond.ö.'!AE6</f>
        <v>0</v>
      </c>
      <c r="AF104" s="204">
        <f>(AE104+AG104)</f>
        <v>0</v>
      </c>
      <c r="AG104" s="204">
        <f>'[1]43.'!X82</f>
        <v>0</v>
      </c>
      <c r="AH104" s="204">
        <f aca="true" t="shared" si="178" ref="AH104:AH111">(Y104-AG104)</f>
        <v>0</v>
      </c>
      <c r="AI104" s="204">
        <f aca="true" t="shared" si="179" ref="AI104:AJ113">(Z104-AF104)</f>
        <v>0</v>
      </c>
      <c r="AJ104" s="204">
        <f t="shared" si="179"/>
        <v>0</v>
      </c>
      <c r="AK104" s="202" t="s">
        <v>530</v>
      </c>
      <c r="AL104" s="202" t="s">
        <v>362</v>
      </c>
      <c r="AM104" s="212" t="s">
        <v>1</v>
      </c>
      <c r="AN104" s="204">
        <f>'[1]gond.ö.'!AN6</f>
        <v>0</v>
      </c>
      <c r="AO104" s="204">
        <f>(AN104+AP104)</f>
        <v>0</v>
      </c>
      <c r="AP104" s="204">
        <f>'[1]43.'!L82</f>
        <v>0</v>
      </c>
      <c r="AQ104" s="204">
        <f>'[1]gond.ö.'!AQ6</f>
        <v>3950</v>
      </c>
      <c r="AR104" s="204">
        <f>(AQ104+AS104)</f>
        <v>4810</v>
      </c>
      <c r="AS104" s="204">
        <f>'[1]43.'!M82</f>
        <v>860</v>
      </c>
      <c r="AT104" s="202" t="s">
        <v>530</v>
      </c>
      <c r="AU104" s="202" t="s">
        <v>362</v>
      </c>
      <c r="AV104" s="212" t="s">
        <v>1</v>
      </c>
      <c r="AW104" s="204">
        <f aca="true" t="shared" si="180" ref="AW104:AY111">(D104+G104+M104+Y104+AN104+AQ104)</f>
        <v>1226187</v>
      </c>
      <c r="AX104" s="204">
        <f t="shared" si="180"/>
        <v>1266528</v>
      </c>
      <c r="AY104" s="204">
        <f>(F104+I104+O104+AA104+AP104+AS104)</f>
        <v>40341</v>
      </c>
      <c r="AZ104" s="204">
        <f>(AE104+AN104+AQ104)</f>
        <v>3950</v>
      </c>
      <c r="BA104" s="204">
        <f aca="true" t="shared" si="181" ref="BA104:BB111">(AF104+AO104+AR104)</f>
        <v>4810</v>
      </c>
      <c r="BB104" s="204">
        <f t="shared" si="181"/>
        <v>860</v>
      </c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</row>
    <row r="105" spans="1:67" ht="18" customHeight="1">
      <c r="A105" s="205"/>
      <c r="B105" s="205" t="s">
        <v>357</v>
      </c>
      <c r="C105" s="213" t="s">
        <v>2</v>
      </c>
      <c r="D105" s="203">
        <f>'[1]gond.ö.'!D7</f>
        <v>88769</v>
      </c>
      <c r="E105" s="203">
        <f aca="true" t="shared" si="182" ref="E105:E113">(D105+F105)</f>
        <v>88769</v>
      </c>
      <c r="F105" s="203">
        <f>'[1]43.'!E130</f>
        <v>0</v>
      </c>
      <c r="G105" s="203">
        <f>'[1]gond.ö.'!G7</f>
        <v>28053</v>
      </c>
      <c r="H105" s="203">
        <f aca="true" t="shared" si="183" ref="H105:H113">(G105+I105)</f>
        <v>28053</v>
      </c>
      <c r="I105" s="203">
        <f>'[1]43.'!F130</f>
        <v>0</v>
      </c>
      <c r="J105" s="205"/>
      <c r="K105" s="205" t="s">
        <v>357</v>
      </c>
      <c r="L105" s="213" t="s">
        <v>2</v>
      </c>
      <c r="M105" s="203">
        <f>'[1]gond.ö.'!M7</f>
        <v>15717</v>
      </c>
      <c r="N105" s="203">
        <f aca="true" t="shared" si="184" ref="N105:N113">(M105+O105)</f>
        <v>15717</v>
      </c>
      <c r="O105" s="203">
        <f>'[1]43.'!G130</f>
        <v>0</v>
      </c>
      <c r="P105" s="203">
        <f>'[1]gond.ö.'!P7</f>
        <v>0</v>
      </c>
      <c r="Q105" s="203">
        <f aca="true" t="shared" si="185" ref="Q105:Q113">(P105+R105)</f>
        <v>0</v>
      </c>
      <c r="R105" s="203">
        <f>'[1]43.'!H130</f>
        <v>0</v>
      </c>
      <c r="S105" s="205"/>
      <c r="T105" s="205" t="s">
        <v>357</v>
      </c>
      <c r="U105" s="213" t="s">
        <v>2</v>
      </c>
      <c r="V105" s="203">
        <f t="shared" si="177"/>
        <v>15717</v>
      </c>
      <c r="W105" s="203">
        <f t="shared" si="177"/>
        <v>15717</v>
      </c>
      <c r="X105" s="203">
        <f t="shared" si="177"/>
        <v>0</v>
      </c>
      <c r="Y105" s="203">
        <f>'[1]gond.ö.'!Y7</f>
        <v>0</v>
      </c>
      <c r="Z105" s="203">
        <f aca="true" t="shared" si="186" ref="Z105:Z113">(Y105+AA105)</f>
        <v>0</v>
      </c>
      <c r="AA105" s="203">
        <f>'[1]43.'!J130</f>
        <v>0</v>
      </c>
      <c r="AB105" s="205"/>
      <c r="AC105" s="205" t="s">
        <v>357</v>
      </c>
      <c r="AD105" s="213" t="s">
        <v>2</v>
      </c>
      <c r="AE105" s="203">
        <f>'[1]gond.ö.'!AE7</f>
        <v>0</v>
      </c>
      <c r="AF105" s="203">
        <f aca="true" t="shared" si="187" ref="AF105:AF113">(AE105+AG105)</f>
        <v>0</v>
      </c>
      <c r="AG105" s="203">
        <f>'[1]43.'!X130</f>
        <v>0</v>
      </c>
      <c r="AH105" s="203">
        <f t="shared" si="178"/>
        <v>0</v>
      </c>
      <c r="AI105" s="203">
        <f t="shared" si="179"/>
        <v>0</v>
      </c>
      <c r="AJ105" s="203">
        <f t="shared" si="179"/>
        <v>0</v>
      </c>
      <c r="AK105" s="205"/>
      <c r="AL105" s="205" t="s">
        <v>357</v>
      </c>
      <c r="AM105" s="213" t="s">
        <v>2</v>
      </c>
      <c r="AN105" s="203">
        <f>'[1]gond.ö.'!AN7</f>
        <v>0</v>
      </c>
      <c r="AO105" s="203">
        <f aca="true" t="shared" si="188" ref="AO105:AO113">(AN105+AP105)</f>
        <v>0</v>
      </c>
      <c r="AP105" s="203">
        <f>'[1]43.'!L130</f>
        <v>0</v>
      </c>
      <c r="AQ105" s="203">
        <f>'[1]gond.ö.'!AQ7</f>
        <v>100</v>
      </c>
      <c r="AR105" s="203">
        <f aca="true" t="shared" si="189" ref="AR105:AR113">(AQ105+AS105)</f>
        <v>100</v>
      </c>
      <c r="AS105" s="203">
        <f>'[1]43.'!M130</f>
        <v>0</v>
      </c>
      <c r="AT105" s="205"/>
      <c r="AU105" s="205" t="s">
        <v>357</v>
      </c>
      <c r="AV105" s="213" t="s">
        <v>2</v>
      </c>
      <c r="AW105" s="203">
        <f t="shared" si="180"/>
        <v>132639</v>
      </c>
      <c r="AX105" s="203">
        <f t="shared" si="180"/>
        <v>132639</v>
      </c>
      <c r="AY105" s="203">
        <f>(F105+I105+O105+AA105+AP105+AS105)</f>
        <v>0</v>
      </c>
      <c r="AZ105" s="203">
        <f aca="true" t="shared" si="190" ref="AZ105:AZ111">(AE105+AN105+AQ105)</f>
        <v>100</v>
      </c>
      <c r="BA105" s="203">
        <f t="shared" si="181"/>
        <v>100</v>
      </c>
      <c r="BB105" s="203">
        <f t="shared" si="181"/>
        <v>0</v>
      </c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</row>
    <row r="106" spans="1:67" ht="18" customHeight="1">
      <c r="A106" s="205"/>
      <c r="B106" s="205" t="s">
        <v>363</v>
      </c>
      <c r="C106" s="213" t="s">
        <v>235</v>
      </c>
      <c r="D106" s="203">
        <f>'[1]gond.ö.'!D8</f>
        <v>0</v>
      </c>
      <c r="E106" s="203">
        <f t="shared" si="182"/>
        <v>0</v>
      </c>
      <c r="F106" s="203">
        <f>'[1]43.'!E178</f>
        <v>0</v>
      </c>
      <c r="G106" s="203">
        <f>'[1]gond.ö.'!G8</f>
        <v>0</v>
      </c>
      <c r="H106" s="203">
        <f t="shared" si="183"/>
        <v>0</v>
      </c>
      <c r="I106" s="203">
        <f>'[1]43.'!F178</f>
        <v>0</v>
      </c>
      <c r="J106" s="205"/>
      <c r="K106" s="205" t="s">
        <v>363</v>
      </c>
      <c r="L106" s="213" t="s">
        <v>235</v>
      </c>
      <c r="M106" s="203">
        <f>'[1]gond.ö.'!M8</f>
        <v>0</v>
      </c>
      <c r="N106" s="203">
        <f t="shared" si="184"/>
        <v>0</v>
      </c>
      <c r="O106" s="203">
        <f>'[1]43.'!G178</f>
        <v>0</v>
      </c>
      <c r="P106" s="203">
        <f>'[1]gond.ö.'!P8</f>
        <v>0</v>
      </c>
      <c r="Q106" s="203">
        <f t="shared" si="185"/>
        <v>0</v>
      </c>
      <c r="R106" s="203">
        <f>'[1]43.'!H178</f>
        <v>0</v>
      </c>
      <c r="S106" s="205"/>
      <c r="T106" s="205" t="s">
        <v>363</v>
      </c>
      <c r="U106" s="213" t="s">
        <v>235</v>
      </c>
      <c r="V106" s="203">
        <f t="shared" si="177"/>
        <v>0</v>
      </c>
      <c r="W106" s="203">
        <f t="shared" si="177"/>
        <v>0</v>
      </c>
      <c r="X106" s="203">
        <f t="shared" si="177"/>
        <v>0</v>
      </c>
      <c r="Y106" s="203">
        <f>'[1]gond.ö.'!Y8</f>
        <v>812867</v>
      </c>
      <c r="Z106" s="203">
        <f>(Y106+AA106)</f>
        <v>812068</v>
      </c>
      <c r="AA106" s="203">
        <f>'[1]43.'!J178</f>
        <v>-799</v>
      </c>
      <c r="AB106" s="205"/>
      <c r="AC106" s="205" t="s">
        <v>363</v>
      </c>
      <c r="AD106" s="213" t="s">
        <v>235</v>
      </c>
      <c r="AE106" s="203">
        <f>'[1]gond.ö.'!AE8</f>
        <v>0</v>
      </c>
      <c r="AF106" s="203">
        <f t="shared" si="187"/>
        <v>0</v>
      </c>
      <c r="AG106" s="203">
        <f>'[1]43.'!X178</f>
        <v>0</v>
      </c>
      <c r="AH106" s="203">
        <f t="shared" si="178"/>
        <v>812867</v>
      </c>
      <c r="AI106" s="203">
        <f t="shared" si="179"/>
        <v>812068</v>
      </c>
      <c r="AJ106" s="203">
        <f t="shared" si="179"/>
        <v>-799</v>
      </c>
      <c r="AK106" s="205"/>
      <c r="AL106" s="205" t="s">
        <v>363</v>
      </c>
      <c r="AM106" s="213" t="s">
        <v>235</v>
      </c>
      <c r="AN106" s="203">
        <f>'[1]gond.ö.'!AN8</f>
        <v>0</v>
      </c>
      <c r="AO106" s="203">
        <f t="shared" si="188"/>
        <v>0</v>
      </c>
      <c r="AP106" s="203">
        <f>'[1]43.'!L178</f>
        <v>0</v>
      </c>
      <c r="AQ106" s="203">
        <f>'[1]gond.ö.'!AQ8</f>
        <v>0</v>
      </c>
      <c r="AR106" s="203">
        <f t="shared" si="189"/>
        <v>0</v>
      </c>
      <c r="AS106" s="203">
        <f>'[1]43.'!M178</f>
        <v>0</v>
      </c>
      <c r="AT106" s="205"/>
      <c r="AU106" s="205" t="s">
        <v>363</v>
      </c>
      <c r="AV106" s="213" t="s">
        <v>235</v>
      </c>
      <c r="AW106" s="203">
        <f t="shared" si="180"/>
        <v>812867</v>
      </c>
      <c r="AX106" s="203">
        <f t="shared" si="180"/>
        <v>812068</v>
      </c>
      <c r="AY106" s="203">
        <f t="shared" si="180"/>
        <v>-799</v>
      </c>
      <c r="AZ106" s="203">
        <f t="shared" si="190"/>
        <v>0</v>
      </c>
      <c r="BA106" s="203">
        <f t="shared" si="181"/>
        <v>0</v>
      </c>
      <c r="BB106" s="203">
        <f t="shared" si="181"/>
        <v>0</v>
      </c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</row>
    <row r="107" spans="1:67" ht="18" customHeight="1">
      <c r="A107" s="205"/>
      <c r="B107" s="205" t="s">
        <v>365</v>
      </c>
      <c r="C107" s="213" t="s">
        <v>256</v>
      </c>
      <c r="D107" s="203">
        <f>'[1]gond.ö.'!D9</f>
        <v>0</v>
      </c>
      <c r="E107" s="203">
        <f t="shared" si="182"/>
        <v>0</v>
      </c>
      <c r="F107" s="203">
        <f>'[1]43.'!E226</f>
        <v>0</v>
      </c>
      <c r="G107" s="203">
        <f>'[1]gond.ö.'!G9</f>
        <v>0</v>
      </c>
      <c r="H107" s="203">
        <f t="shared" si="183"/>
        <v>0</v>
      </c>
      <c r="I107" s="203">
        <f>'[1]43.'!F226</f>
        <v>0</v>
      </c>
      <c r="J107" s="205"/>
      <c r="K107" s="205" t="s">
        <v>365</v>
      </c>
      <c r="L107" s="213" t="s">
        <v>256</v>
      </c>
      <c r="M107" s="203">
        <f>'[1]gond.ö.'!M9</f>
        <v>0</v>
      </c>
      <c r="N107" s="203">
        <f t="shared" si="184"/>
        <v>0</v>
      </c>
      <c r="O107" s="203">
        <f>'[1]43.'!G226</f>
        <v>0</v>
      </c>
      <c r="P107" s="203">
        <f>'[1]gond.ö.'!P9</f>
        <v>0</v>
      </c>
      <c r="Q107" s="203">
        <f t="shared" si="185"/>
        <v>0</v>
      </c>
      <c r="R107" s="203">
        <f>'[1]43.'!H226</f>
        <v>0</v>
      </c>
      <c r="S107" s="205"/>
      <c r="T107" s="205" t="s">
        <v>365</v>
      </c>
      <c r="U107" s="213" t="s">
        <v>256</v>
      </c>
      <c r="V107" s="203">
        <f t="shared" si="177"/>
        <v>0</v>
      </c>
      <c r="W107" s="203">
        <f t="shared" si="177"/>
        <v>0</v>
      </c>
      <c r="X107" s="203">
        <f t="shared" si="177"/>
        <v>0</v>
      </c>
      <c r="Y107" s="203">
        <f>'[1]gond.ö.'!Y9</f>
        <v>24840</v>
      </c>
      <c r="Z107" s="203">
        <f t="shared" si="186"/>
        <v>24840</v>
      </c>
      <c r="AA107" s="203">
        <f>'[1]43.'!J226</f>
        <v>0</v>
      </c>
      <c r="AB107" s="205"/>
      <c r="AC107" s="205" t="s">
        <v>365</v>
      </c>
      <c r="AD107" s="213" t="s">
        <v>256</v>
      </c>
      <c r="AE107" s="203">
        <f>'[1]gond.ö.'!AE9</f>
        <v>0</v>
      </c>
      <c r="AF107" s="203">
        <f t="shared" si="187"/>
        <v>0</v>
      </c>
      <c r="AG107" s="203">
        <f>'[1]43.'!X226</f>
        <v>0</v>
      </c>
      <c r="AH107" s="203">
        <f t="shared" si="178"/>
        <v>24840</v>
      </c>
      <c r="AI107" s="203">
        <f t="shared" si="179"/>
        <v>24840</v>
      </c>
      <c r="AJ107" s="203">
        <f t="shared" si="179"/>
        <v>0</v>
      </c>
      <c r="AK107" s="205"/>
      <c r="AL107" s="205" t="s">
        <v>365</v>
      </c>
      <c r="AM107" s="213" t="s">
        <v>256</v>
      </c>
      <c r="AN107" s="203">
        <f>'[1]gond.ö.'!AN9</f>
        <v>0</v>
      </c>
      <c r="AO107" s="203">
        <f t="shared" si="188"/>
        <v>0</v>
      </c>
      <c r="AP107" s="203">
        <f>'[1]43.'!L226</f>
        <v>0</v>
      </c>
      <c r="AQ107" s="203">
        <f>'[1]gond.ö.'!AQ9</f>
        <v>0</v>
      </c>
      <c r="AR107" s="203">
        <f t="shared" si="189"/>
        <v>0</v>
      </c>
      <c r="AS107" s="203">
        <f>'[1]43.'!M226</f>
        <v>0</v>
      </c>
      <c r="AT107" s="205"/>
      <c r="AU107" s="205" t="s">
        <v>365</v>
      </c>
      <c r="AV107" s="213" t="s">
        <v>256</v>
      </c>
      <c r="AW107" s="203">
        <f t="shared" si="180"/>
        <v>24840</v>
      </c>
      <c r="AX107" s="203">
        <f t="shared" si="180"/>
        <v>24840</v>
      </c>
      <c r="AY107" s="203">
        <f t="shared" si="180"/>
        <v>0</v>
      </c>
      <c r="AZ107" s="203">
        <f t="shared" si="190"/>
        <v>0</v>
      </c>
      <c r="BA107" s="203">
        <f t="shared" si="181"/>
        <v>0</v>
      </c>
      <c r="BB107" s="203">
        <f t="shared" si="181"/>
        <v>0</v>
      </c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</row>
    <row r="108" spans="1:67" ht="18" customHeight="1">
      <c r="A108" s="205"/>
      <c r="B108" s="205" t="s">
        <v>367</v>
      </c>
      <c r="C108" s="213" t="s">
        <v>3</v>
      </c>
      <c r="D108" s="203">
        <f>'[1]gond.ö.'!D10</f>
        <v>1139</v>
      </c>
      <c r="E108" s="203">
        <f t="shared" si="182"/>
        <v>1139</v>
      </c>
      <c r="F108" s="203">
        <f>'[1]43.'!E274</f>
        <v>0</v>
      </c>
      <c r="G108" s="203">
        <f>'[1]gond.ö.'!G10</f>
        <v>404</v>
      </c>
      <c r="H108" s="203">
        <f t="shared" si="183"/>
        <v>404</v>
      </c>
      <c r="I108" s="203">
        <f>'[1]43.'!F274</f>
        <v>0</v>
      </c>
      <c r="J108" s="205"/>
      <c r="K108" s="205" t="s">
        <v>367</v>
      </c>
      <c r="L108" s="213" t="s">
        <v>3</v>
      </c>
      <c r="M108" s="203">
        <f>'[1]gond.ö.'!M10</f>
        <v>1805</v>
      </c>
      <c r="N108" s="203">
        <f t="shared" si="184"/>
        <v>1805</v>
      </c>
      <c r="O108" s="203">
        <f>'[1]43.'!G274</f>
        <v>0</v>
      </c>
      <c r="P108" s="203">
        <f>'[1]gond.ö.'!P10</f>
        <v>0</v>
      </c>
      <c r="Q108" s="203">
        <f t="shared" si="185"/>
        <v>0</v>
      </c>
      <c r="R108" s="203">
        <f>'[1]43.'!H274</f>
        <v>0</v>
      </c>
      <c r="S108" s="205"/>
      <c r="T108" s="205" t="s">
        <v>367</v>
      </c>
      <c r="U108" s="213" t="s">
        <v>3</v>
      </c>
      <c r="V108" s="203">
        <f t="shared" si="177"/>
        <v>1805</v>
      </c>
      <c r="W108" s="203">
        <f t="shared" si="177"/>
        <v>1805</v>
      </c>
      <c r="X108" s="203">
        <f t="shared" si="177"/>
        <v>0</v>
      </c>
      <c r="Y108" s="203">
        <f>'[1]gond.ö.'!Y10</f>
        <v>0</v>
      </c>
      <c r="Z108" s="203">
        <f t="shared" si="186"/>
        <v>0</v>
      </c>
      <c r="AA108" s="203">
        <f>'[1]43.'!J274</f>
        <v>0</v>
      </c>
      <c r="AB108" s="205"/>
      <c r="AC108" s="205" t="s">
        <v>367</v>
      </c>
      <c r="AD108" s="213" t="s">
        <v>3</v>
      </c>
      <c r="AE108" s="203">
        <f>'[1]gond.ö.'!AE10</f>
        <v>0</v>
      </c>
      <c r="AF108" s="203">
        <f t="shared" si="187"/>
        <v>0</v>
      </c>
      <c r="AG108" s="203">
        <f>'[1]43.'!X274</f>
        <v>0</v>
      </c>
      <c r="AH108" s="203">
        <f t="shared" si="178"/>
        <v>0</v>
      </c>
      <c r="AI108" s="203">
        <f t="shared" si="179"/>
        <v>0</v>
      </c>
      <c r="AJ108" s="203">
        <f t="shared" si="179"/>
        <v>0</v>
      </c>
      <c r="AK108" s="205"/>
      <c r="AL108" s="205" t="s">
        <v>367</v>
      </c>
      <c r="AM108" s="213" t="s">
        <v>3</v>
      </c>
      <c r="AN108" s="203">
        <f>'[1]gond.ö.'!AN10</f>
        <v>0</v>
      </c>
      <c r="AO108" s="203">
        <f t="shared" si="188"/>
        <v>0</v>
      </c>
      <c r="AP108" s="203">
        <f>'[1]43.'!L274</f>
        <v>0</v>
      </c>
      <c r="AQ108" s="203">
        <f>'[1]gond.ö.'!AQ10</f>
        <v>485</v>
      </c>
      <c r="AR108" s="203">
        <f t="shared" si="189"/>
        <v>485</v>
      </c>
      <c r="AS108" s="203">
        <f>'[1]43.'!M274</f>
        <v>0</v>
      </c>
      <c r="AT108" s="205"/>
      <c r="AU108" s="205" t="s">
        <v>367</v>
      </c>
      <c r="AV108" s="213" t="s">
        <v>3</v>
      </c>
      <c r="AW108" s="203">
        <f t="shared" si="180"/>
        <v>3833</v>
      </c>
      <c r="AX108" s="203">
        <f t="shared" si="180"/>
        <v>3833</v>
      </c>
      <c r="AY108" s="203">
        <f t="shared" si="180"/>
        <v>0</v>
      </c>
      <c r="AZ108" s="203">
        <f t="shared" si="190"/>
        <v>485</v>
      </c>
      <c r="BA108" s="203">
        <f t="shared" si="181"/>
        <v>485</v>
      </c>
      <c r="BB108" s="203">
        <f t="shared" si="181"/>
        <v>0</v>
      </c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</row>
    <row r="109" spans="1:67" ht="18" customHeight="1">
      <c r="A109" s="205"/>
      <c r="B109" s="205" t="s">
        <v>369</v>
      </c>
      <c r="C109" s="213" t="s">
        <v>4</v>
      </c>
      <c r="D109" s="203">
        <f>'[1]gond.ö.'!D11</f>
        <v>5174</v>
      </c>
      <c r="E109" s="203">
        <f t="shared" si="182"/>
        <v>5188</v>
      </c>
      <c r="F109" s="203">
        <f>'[1]43.'!E322</f>
        <v>14</v>
      </c>
      <c r="G109" s="203">
        <f>'[1]gond.ö.'!G11</f>
        <v>1651</v>
      </c>
      <c r="H109" s="203">
        <f t="shared" si="183"/>
        <v>1655</v>
      </c>
      <c r="I109" s="203">
        <f>'[1]43.'!F322</f>
        <v>4</v>
      </c>
      <c r="J109" s="205"/>
      <c r="K109" s="205" t="s">
        <v>369</v>
      </c>
      <c r="L109" s="213" t="s">
        <v>4</v>
      </c>
      <c r="M109" s="203">
        <f>'[1]gond.ö.'!M11</f>
        <v>2247</v>
      </c>
      <c r="N109" s="203">
        <f t="shared" si="184"/>
        <v>2247</v>
      </c>
      <c r="O109" s="203">
        <f>'[1]43.'!G328</f>
        <v>0</v>
      </c>
      <c r="P109" s="203">
        <f>'[1]gond.ö.'!P11</f>
        <v>0</v>
      </c>
      <c r="Q109" s="203">
        <f t="shared" si="185"/>
        <v>0</v>
      </c>
      <c r="R109" s="203">
        <f>'[1]43.'!H322</f>
        <v>0</v>
      </c>
      <c r="S109" s="205"/>
      <c r="T109" s="205" t="s">
        <v>369</v>
      </c>
      <c r="U109" s="213" t="s">
        <v>4</v>
      </c>
      <c r="V109" s="203">
        <f t="shared" si="177"/>
        <v>2247</v>
      </c>
      <c r="W109" s="203">
        <f t="shared" si="177"/>
        <v>2247</v>
      </c>
      <c r="X109" s="203">
        <f t="shared" si="177"/>
        <v>0</v>
      </c>
      <c r="Y109" s="203">
        <f>'[1]gond.ö.'!Y11</f>
        <v>0</v>
      </c>
      <c r="Z109" s="203">
        <f t="shared" si="186"/>
        <v>0</v>
      </c>
      <c r="AA109" s="203">
        <f>'[1]43.'!J322</f>
        <v>0</v>
      </c>
      <c r="AB109" s="205"/>
      <c r="AC109" s="205" t="s">
        <v>369</v>
      </c>
      <c r="AD109" s="213" t="s">
        <v>4</v>
      </c>
      <c r="AE109" s="203">
        <f>'[1]gond.ö.'!AE11</f>
        <v>0</v>
      </c>
      <c r="AF109" s="203">
        <f t="shared" si="187"/>
        <v>0</v>
      </c>
      <c r="AG109" s="203">
        <f>'[1]43.'!X322</f>
        <v>0</v>
      </c>
      <c r="AH109" s="203">
        <f t="shared" si="178"/>
        <v>0</v>
      </c>
      <c r="AI109" s="203">
        <f t="shared" si="179"/>
        <v>0</v>
      </c>
      <c r="AJ109" s="203">
        <f t="shared" si="179"/>
        <v>0</v>
      </c>
      <c r="AK109" s="205"/>
      <c r="AL109" s="205" t="s">
        <v>369</v>
      </c>
      <c r="AM109" s="213" t="s">
        <v>4</v>
      </c>
      <c r="AN109" s="203">
        <f>'[1]gond.ö.'!AN11</f>
        <v>0</v>
      </c>
      <c r="AO109" s="203">
        <f t="shared" si="188"/>
        <v>0</v>
      </c>
      <c r="AP109" s="203">
        <f>'[1]43.'!L322</f>
        <v>0</v>
      </c>
      <c r="AQ109" s="203">
        <f>'[1]gond.ö.'!AQ11</f>
        <v>0</v>
      </c>
      <c r="AR109" s="203">
        <f t="shared" si="189"/>
        <v>0</v>
      </c>
      <c r="AS109" s="203">
        <f>'[1]43.'!M322</f>
        <v>0</v>
      </c>
      <c r="AT109" s="205"/>
      <c r="AU109" s="205" t="s">
        <v>369</v>
      </c>
      <c r="AV109" s="213" t="s">
        <v>4</v>
      </c>
      <c r="AW109" s="203">
        <f t="shared" si="180"/>
        <v>9072</v>
      </c>
      <c r="AX109" s="203">
        <f t="shared" si="180"/>
        <v>9090</v>
      </c>
      <c r="AY109" s="203">
        <f t="shared" si="180"/>
        <v>18</v>
      </c>
      <c r="AZ109" s="203">
        <f t="shared" si="190"/>
        <v>0</v>
      </c>
      <c r="BA109" s="203">
        <f t="shared" si="181"/>
        <v>0</v>
      </c>
      <c r="BB109" s="203">
        <f t="shared" si="181"/>
        <v>0</v>
      </c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</row>
    <row r="110" spans="1:67" ht="18" customHeight="1">
      <c r="A110" s="205"/>
      <c r="B110" s="205" t="s">
        <v>370</v>
      </c>
      <c r="C110" s="213" t="s">
        <v>531</v>
      </c>
      <c r="D110" s="203">
        <f>'[1]gond.ö.'!D12</f>
        <v>2240</v>
      </c>
      <c r="E110" s="203">
        <f t="shared" si="182"/>
        <v>2240</v>
      </c>
      <c r="F110" s="203">
        <f>'[1]43.'!E370</f>
        <v>0</v>
      </c>
      <c r="G110" s="203">
        <f>'[1]gond.ö.'!G12</f>
        <v>549</v>
      </c>
      <c r="H110" s="203">
        <f t="shared" si="183"/>
        <v>549</v>
      </c>
      <c r="I110" s="203">
        <f>'[1]43.'!F370</f>
        <v>0</v>
      </c>
      <c r="J110" s="205"/>
      <c r="K110" s="205" t="s">
        <v>370</v>
      </c>
      <c r="L110" s="213" t="s">
        <v>531</v>
      </c>
      <c r="M110" s="203">
        <f>'[1]gond.ö.'!M12</f>
        <v>966</v>
      </c>
      <c r="N110" s="203">
        <f t="shared" si="184"/>
        <v>966</v>
      </c>
      <c r="O110" s="203">
        <f>'[1]43.'!G370</f>
        <v>0</v>
      </c>
      <c r="P110" s="203">
        <f>'[1]gond.ö.'!P12</f>
        <v>0</v>
      </c>
      <c r="Q110" s="203">
        <f t="shared" si="185"/>
        <v>0</v>
      </c>
      <c r="R110" s="203">
        <f>'[1]43.'!H370</f>
        <v>0</v>
      </c>
      <c r="S110" s="205"/>
      <c r="T110" s="205" t="s">
        <v>370</v>
      </c>
      <c r="U110" s="213" t="s">
        <v>531</v>
      </c>
      <c r="V110" s="203">
        <f t="shared" si="177"/>
        <v>966</v>
      </c>
      <c r="W110" s="203">
        <f t="shared" si="177"/>
        <v>966</v>
      </c>
      <c r="X110" s="203">
        <f t="shared" si="177"/>
        <v>0</v>
      </c>
      <c r="Y110" s="203">
        <f>'[1]gond.ö.'!Y12</f>
        <v>0</v>
      </c>
      <c r="Z110" s="203">
        <f t="shared" si="186"/>
        <v>0</v>
      </c>
      <c r="AA110" s="203">
        <f>'[1]43.'!J370</f>
        <v>0</v>
      </c>
      <c r="AB110" s="205"/>
      <c r="AC110" s="205" t="s">
        <v>370</v>
      </c>
      <c r="AD110" s="213" t="s">
        <v>531</v>
      </c>
      <c r="AE110" s="203">
        <f>'[1]gond.ö.'!AE12</f>
        <v>0</v>
      </c>
      <c r="AF110" s="203">
        <f t="shared" si="187"/>
        <v>0</v>
      </c>
      <c r="AG110" s="439">
        <f>'[1]43.'!X370</f>
        <v>0</v>
      </c>
      <c r="AH110" s="203">
        <f t="shared" si="178"/>
        <v>0</v>
      </c>
      <c r="AI110" s="203">
        <f t="shared" si="179"/>
        <v>0</v>
      </c>
      <c r="AJ110" s="203">
        <f t="shared" si="179"/>
        <v>0</v>
      </c>
      <c r="AK110" s="205"/>
      <c r="AL110" s="205" t="s">
        <v>370</v>
      </c>
      <c r="AM110" s="213" t="s">
        <v>531</v>
      </c>
      <c r="AN110" s="203">
        <f>'[1]gond.ö.'!AN12</f>
        <v>0</v>
      </c>
      <c r="AO110" s="203">
        <f t="shared" si="188"/>
        <v>0</v>
      </c>
      <c r="AP110" s="203">
        <f>'[1]43.'!L370</f>
        <v>0</v>
      </c>
      <c r="AQ110" s="203">
        <f>'[1]gond.ö.'!AQ12</f>
        <v>0</v>
      </c>
      <c r="AR110" s="203">
        <f t="shared" si="189"/>
        <v>0</v>
      </c>
      <c r="AS110" s="203">
        <f>'[1]43.'!M370</f>
        <v>0</v>
      </c>
      <c r="AT110" s="205"/>
      <c r="AU110" s="205" t="s">
        <v>370</v>
      </c>
      <c r="AV110" s="213" t="s">
        <v>531</v>
      </c>
      <c r="AW110" s="203">
        <f t="shared" si="180"/>
        <v>3755</v>
      </c>
      <c r="AX110" s="203">
        <f t="shared" si="180"/>
        <v>3755</v>
      </c>
      <c r="AY110" s="203">
        <f t="shared" si="180"/>
        <v>0</v>
      </c>
      <c r="AZ110" s="203">
        <f t="shared" si="190"/>
        <v>0</v>
      </c>
      <c r="BA110" s="203">
        <f t="shared" si="181"/>
        <v>0</v>
      </c>
      <c r="BB110" s="203">
        <f t="shared" si="181"/>
        <v>0</v>
      </c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</row>
    <row r="111" spans="1:67" ht="18" customHeight="1">
      <c r="A111" s="205"/>
      <c r="B111" s="205" t="s">
        <v>373</v>
      </c>
      <c r="C111" s="213" t="s">
        <v>532</v>
      </c>
      <c r="D111" s="203">
        <f>'[1]gond.ö.'!D13</f>
        <v>1653</v>
      </c>
      <c r="E111" s="203">
        <f t="shared" si="182"/>
        <v>1653</v>
      </c>
      <c r="F111" s="203">
        <f>'[1]43.'!E418</f>
        <v>0</v>
      </c>
      <c r="G111" s="203">
        <f>'[1]gond.ö.'!G13</f>
        <v>650</v>
      </c>
      <c r="H111" s="203">
        <f t="shared" si="183"/>
        <v>650</v>
      </c>
      <c r="I111" s="203">
        <f>'[1]43.'!F418</f>
        <v>0</v>
      </c>
      <c r="J111" s="205"/>
      <c r="K111" s="205" t="s">
        <v>373</v>
      </c>
      <c r="L111" s="213" t="s">
        <v>532</v>
      </c>
      <c r="M111" s="203">
        <f>'[1]gond.ö.'!M13</f>
        <v>2317</v>
      </c>
      <c r="N111" s="203">
        <f t="shared" si="184"/>
        <v>2317</v>
      </c>
      <c r="O111" s="203">
        <f>'[1]43.'!G418</f>
        <v>0</v>
      </c>
      <c r="P111" s="203">
        <f>'[1]gond.ö.'!P13</f>
        <v>0</v>
      </c>
      <c r="Q111" s="203">
        <f t="shared" si="185"/>
        <v>0</v>
      </c>
      <c r="R111" s="203">
        <f>'[1]43.'!H418</f>
        <v>0</v>
      </c>
      <c r="S111" s="205"/>
      <c r="T111" s="205" t="s">
        <v>373</v>
      </c>
      <c r="U111" s="213" t="s">
        <v>532</v>
      </c>
      <c r="V111" s="203">
        <f t="shared" si="177"/>
        <v>2317</v>
      </c>
      <c r="W111" s="203">
        <f t="shared" si="177"/>
        <v>2317</v>
      </c>
      <c r="X111" s="203">
        <f t="shared" si="177"/>
        <v>0</v>
      </c>
      <c r="Y111" s="203">
        <f>'[1]gond.ö.'!Y13</f>
        <v>0</v>
      </c>
      <c r="Z111" s="203">
        <f t="shared" si="186"/>
        <v>0</v>
      </c>
      <c r="AA111" s="203">
        <f>'[1]43.'!J418</f>
        <v>0</v>
      </c>
      <c r="AB111" s="205"/>
      <c r="AC111" s="205" t="s">
        <v>373</v>
      </c>
      <c r="AD111" s="213" t="s">
        <v>532</v>
      </c>
      <c r="AE111" s="203">
        <f>'[1]gond.ö.'!AE13</f>
        <v>0</v>
      </c>
      <c r="AF111" s="203">
        <f t="shared" si="187"/>
        <v>0</v>
      </c>
      <c r="AG111" s="203">
        <f>'[1]43.'!X418</f>
        <v>0</v>
      </c>
      <c r="AH111" s="203">
        <f t="shared" si="178"/>
        <v>0</v>
      </c>
      <c r="AI111" s="203">
        <f t="shared" si="179"/>
        <v>0</v>
      </c>
      <c r="AJ111" s="203">
        <f t="shared" si="179"/>
        <v>0</v>
      </c>
      <c r="AK111" s="205"/>
      <c r="AL111" s="205" t="s">
        <v>373</v>
      </c>
      <c r="AM111" s="213" t="s">
        <v>532</v>
      </c>
      <c r="AN111" s="203">
        <f>'[1]gond.ö.'!AN13</f>
        <v>0</v>
      </c>
      <c r="AO111" s="203">
        <f t="shared" si="188"/>
        <v>0</v>
      </c>
      <c r="AP111" s="203">
        <f>'[1]43.'!L418</f>
        <v>0</v>
      </c>
      <c r="AQ111" s="203">
        <f>'[1]gond.ö.'!AQ13</f>
        <v>0</v>
      </c>
      <c r="AR111" s="203">
        <f t="shared" si="189"/>
        <v>0</v>
      </c>
      <c r="AS111" s="203">
        <f>'[1]43.'!M418</f>
        <v>0</v>
      </c>
      <c r="AT111" s="205"/>
      <c r="AU111" s="205" t="s">
        <v>373</v>
      </c>
      <c r="AV111" s="213" t="s">
        <v>532</v>
      </c>
      <c r="AW111" s="203">
        <f t="shared" si="180"/>
        <v>4620</v>
      </c>
      <c r="AX111" s="203">
        <f t="shared" si="180"/>
        <v>4620</v>
      </c>
      <c r="AY111" s="203">
        <f t="shared" si="180"/>
        <v>0</v>
      </c>
      <c r="AZ111" s="203">
        <f t="shared" si="190"/>
        <v>0</v>
      </c>
      <c r="BA111" s="203">
        <f t="shared" si="181"/>
        <v>0</v>
      </c>
      <c r="BB111" s="203">
        <f t="shared" si="181"/>
        <v>0</v>
      </c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</row>
    <row r="112" spans="1:67" ht="18" customHeight="1">
      <c r="A112" s="205"/>
      <c r="B112" s="205" t="s">
        <v>375</v>
      </c>
      <c r="C112" s="213" t="s">
        <v>411</v>
      </c>
      <c r="D112" s="203">
        <f>'[1]gond.ö.'!D14</f>
        <v>1030</v>
      </c>
      <c r="E112" s="203">
        <f t="shared" si="182"/>
        <v>1030</v>
      </c>
      <c r="F112" s="203">
        <f>'[1]43.'!E463</f>
        <v>0</v>
      </c>
      <c r="G112" s="203">
        <f>'[1]gond.ö.'!G14</f>
        <v>390</v>
      </c>
      <c r="H112" s="203">
        <f t="shared" si="183"/>
        <v>390</v>
      </c>
      <c r="I112" s="203">
        <f>'[1]43.'!F463</f>
        <v>0</v>
      </c>
      <c r="J112" s="205"/>
      <c r="K112" s="205" t="s">
        <v>375</v>
      </c>
      <c r="L112" s="213" t="s">
        <v>411</v>
      </c>
      <c r="M112" s="203">
        <f>'[1]gond.ö.'!M14</f>
        <v>1182</v>
      </c>
      <c r="N112" s="203">
        <f t="shared" si="184"/>
        <v>1182</v>
      </c>
      <c r="O112" s="203">
        <f>'[1]43.'!G463</f>
        <v>0</v>
      </c>
      <c r="P112" s="203">
        <f>'[1]gond.ö.'!P14</f>
        <v>0</v>
      </c>
      <c r="Q112" s="203">
        <v>0</v>
      </c>
      <c r="R112" s="203">
        <f>'[1]43.'!H463</f>
        <v>0</v>
      </c>
      <c r="S112" s="205"/>
      <c r="T112" s="205" t="s">
        <v>375</v>
      </c>
      <c r="U112" s="213" t="s">
        <v>411</v>
      </c>
      <c r="V112" s="203">
        <f>(M112-P112)</f>
        <v>1182</v>
      </c>
      <c r="W112" s="203">
        <f>(N112-Q112)</f>
        <v>1182</v>
      </c>
      <c r="X112" s="203">
        <f t="shared" si="177"/>
        <v>0</v>
      </c>
      <c r="Y112" s="203">
        <f>'[1]gond.ö.'!Y14</f>
        <v>0</v>
      </c>
      <c r="Z112" s="203">
        <f t="shared" si="186"/>
        <v>0</v>
      </c>
      <c r="AA112" s="203">
        <f>'[1]43.'!J463</f>
        <v>0</v>
      </c>
      <c r="AB112" s="205"/>
      <c r="AC112" s="205" t="s">
        <v>375</v>
      </c>
      <c r="AD112" s="213" t="s">
        <v>411</v>
      </c>
      <c r="AE112" s="203">
        <f>'[1]gond.ö.'!AE14</f>
        <v>0</v>
      </c>
      <c r="AF112" s="203">
        <f t="shared" si="187"/>
        <v>0</v>
      </c>
      <c r="AG112" s="203">
        <f>'[1]43.'!X463</f>
        <v>0</v>
      </c>
      <c r="AH112" s="203">
        <f>(Y112-AG112)</f>
        <v>0</v>
      </c>
      <c r="AI112" s="203">
        <f>(Z112-AF112)</f>
        <v>0</v>
      </c>
      <c r="AJ112" s="203">
        <f t="shared" si="179"/>
        <v>0</v>
      </c>
      <c r="AK112" s="205"/>
      <c r="AL112" s="205" t="s">
        <v>375</v>
      </c>
      <c r="AM112" s="213" t="s">
        <v>411</v>
      </c>
      <c r="AN112" s="203">
        <f>'[1]gond.ö.'!AN14</f>
        <v>0</v>
      </c>
      <c r="AO112" s="203">
        <f t="shared" si="188"/>
        <v>0</v>
      </c>
      <c r="AP112" s="203">
        <f>'[1]43.'!L463</f>
        <v>0</v>
      </c>
      <c r="AQ112" s="203">
        <f>'[1]gond.ö.'!AQ14</f>
        <v>0</v>
      </c>
      <c r="AR112" s="203">
        <f t="shared" si="189"/>
        <v>0</v>
      </c>
      <c r="AS112" s="203">
        <f>'[1]43.'!M463</f>
        <v>0</v>
      </c>
      <c r="AT112" s="205"/>
      <c r="AU112" s="205" t="s">
        <v>375</v>
      </c>
      <c r="AV112" s="213" t="s">
        <v>411</v>
      </c>
      <c r="AW112" s="203">
        <f aca="true" t="shared" si="191" ref="AW112:AY113">(D112+G112+M112+Y112+AN112+AQ112)</f>
        <v>2602</v>
      </c>
      <c r="AX112" s="203">
        <f t="shared" si="191"/>
        <v>2602</v>
      </c>
      <c r="AY112" s="203">
        <f t="shared" si="191"/>
        <v>0</v>
      </c>
      <c r="AZ112" s="203">
        <f aca="true" t="shared" si="192" ref="AZ112:BB113">(AE112+AN112+AQ112)</f>
        <v>0</v>
      </c>
      <c r="BA112" s="203">
        <f t="shared" si="192"/>
        <v>0</v>
      </c>
      <c r="BB112" s="203">
        <f t="shared" si="192"/>
        <v>0</v>
      </c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</row>
    <row r="113" spans="1:67" ht="18" customHeight="1">
      <c r="A113" s="205"/>
      <c r="B113" s="205" t="s">
        <v>377</v>
      </c>
      <c r="C113" s="213" t="s">
        <v>412</v>
      </c>
      <c r="D113" s="206">
        <f>'[1]gond.ö.'!D15</f>
        <v>765</v>
      </c>
      <c r="E113" s="206">
        <f t="shared" si="182"/>
        <v>765</v>
      </c>
      <c r="F113" s="206">
        <f>'[1]43.'!E509</f>
        <v>0</v>
      </c>
      <c r="G113" s="206">
        <f>'[1]gond.ö.'!G15</f>
        <v>268</v>
      </c>
      <c r="H113" s="206">
        <f t="shared" si="183"/>
        <v>268</v>
      </c>
      <c r="I113" s="206">
        <f>'[1]43.'!F509</f>
        <v>0</v>
      </c>
      <c r="J113" s="217"/>
      <c r="K113" s="205" t="s">
        <v>377</v>
      </c>
      <c r="L113" s="213" t="s">
        <v>412</v>
      </c>
      <c r="M113" s="206">
        <f>'[1]gond.ö.'!M15</f>
        <v>1031</v>
      </c>
      <c r="N113" s="206">
        <f t="shared" si="184"/>
        <v>1031</v>
      </c>
      <c r="O113" s="206">
        <f>'[1]43.'!G509</f>
        <v>0</v>
      </c>
      <c r="P113" s="206">
        <f>'[1]gond.ö.'!P15</f>
        <v>0</v>
      </c>
      <c r="Q113" s="206">
        <f t="shared" si="185"/>
        <v>0</v>
      </c>
      <c r="R113" s="206">
        <f>'[1]43.'!H509</f>
        <v>0</v>
      </c>
      <c r="S113" s="217"/>
      <c r="T113" s="205" t="s">
        <v>377</v>
      </c>
      <c r="U113" s="213" t="s">
        <v>412</v>
      </c>
      <c r="V113" s="206">
        <f>(M113-P113)</f>
        <v>1031</v>
      </c>
      <c r="W113" s="206">
        <f>(N113-Q113)</f>
        <v>1031</v>
      </c>
      <c r="X113" s="206">
        <f t="shared" si="177"/>
        <v>0</v>
      </c>
      <c r="Y113" s="206">
        <f>'[1]gond.ö.'!Y15</f>
        <v>0</v>
      </c>
      <c r="Z113" s="206">
        <f t="shared" si="186"/>
        <v>0</v>
      </c>
      <c r="AA113" s="206">
        <f>'[1]43.'!J509</f>
        <v>0</v>
      </c>
      <c r="AB113" s="217"/>
      <c r="AC113" s="205" t="s">
        <v>377</v>
      </c>
      <c r="AD113" s="213" t="s">
        <v>412</v>
      </c>
      <c r="AE113" s="206">
        <f>'[1]gond.ö.'!AE15</f>
        <v>0</v>
      </c>
      <c r="AF113" s="206">
        <f t="shared" si="187"/>
        <v>0</v>
      </c>
      <c r="AG113" s="206">
        <f>'[1]43.'!X509</f>
        <v>0</v>
      </c>
      <c r="AH113" s="206">
        <f>(Y113-AG113)</f>
        <v>0</v>
      </c>
      <c r="AI113" s="206">
        <f>(Z113-AF113)</f>
        <v>0</v>
      </c>
      <c r="AJ113" s="206">
        <f t="shared" si="179"/>
        <v>0</v>
      </c>
      <c r="AK113" s="217"/>
      <c r="AL113" s="205" t="s">
        <v>377</v>
      </c>
      <c r="AM113" s="213" t="s">
        <v>412</v>
      </c>
      <c r="AN113" s="206">
        <f>'[1]gond.ö.'!AN15</f>
        <v>0</v>
      </c>
      <c r="AO113" s="206">
        <f t="shared" si="188"/>
        <v>0</v>
      </c>
      <c r="AP113" s="206">
        <f>'[1]43.'!L509</f>
        <v>0</v>
      </c>
      <c r="AQ113" s="206">
        <f>'[1]gond.ö.'!AQ15</f>
        <v>0</v>
      </c>
      <c r="AR113" s="206">
        <f t="shared" si="189"/>
        <v>0</v>
      </c>
      <c r="AS113" s="206">
        <f>'[1]43.'!M509</f>
        <v>0</v>
      </c>
      <c r="AT113" s="217"/>
      <c r="AU113" s="205" t="s">
        <v>377</v>
      </c>
      <c r="AV113" s="213" t="s">
        <v>412</v>
      </c>
      <c r="AW113" s="203">
        <f t="shared" si="191"/>
        <v>2064</v>
      </c>
      <c r="AX113" s="203">
        <f t="shared" si="191"/>
        <v>2064</v>
      </c>
      <c r="AY113" s="203">
        <f t="shared" si="191"/>
        <v>0</v>
      </c>
      <c r="AZ113" s="206">
        <f t="shared" si="192"/>
        <v>0</v>
      </c>
      <c r="BA113" s="206">
        <f t="shared" si="192"/>
        <v>0</v>
      </c>
      <c r="BB113" s="206">
        <f t="shared" si="192"/>
        <v>0</v>
      </c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</row>
    <row r="114" spans="1:67" ht="18" customHeight="1">
      <c r="A114" s="207" t="s">
        <v>530</v>
      </c>
      <c r="B114" s="207"/>
      <c r="C114" s="207" t="s">
        <v>5</v>
      </c>
      <c r="D114" s="206">
        <f aca="true" t="shared" si="193" ref="D114:I114">D104+D105+D106+D107+D108+D109+D110+D111+D112+D113</f>
        <v>891823</v>
      </c>
      <c r="E114" s="206">
        <f t="shared" si="193"/>
        <v>916580</v>
      </c>
      <c r="F114" s="206">
        <f t="shared" si="193"/>
        <v>24757</v>
      </c>
      <c r="G114" s="206">
        <f t="shared" si="193"/>
        <v>281460</v>
      </c>
      <c r="H114" s="206">
        <f t="shared" si="193"/>
        <v>289946</v>
      </c>
      <c r="I114" s="206">
        <f t="shared" si="193"/>
        <v>8486</v>
      </c>
      <c r="J114" s="217" t="s">
        <v>530</v>
      </c>
      <c r="K114" s="207"/>
      <c r="L114" s="207" t="s">
        <v>5</v>
      </c>
      <c r="M114" s="206">
        <f aca="true" t="shared" si="194" ref="M114:R114">M104+M105+M106+M107+M108+M109+M110+M111+M112+M113</f>
        <v>206954</v>
      </c>
      <c r="N114" s="206">
        <f t="shared" si="194"/>
        <v>213210</v>
      </c>
      <c r="O114" s="206">
        <f t="shared" si="194"/>
        <v>6256</v>
      </c>
      <c r="P114" s="206">
        <f t="shared" si="194"/>
        <v>0</v>
      </c>
      <c r="Q114" s="206">
        <f t="shared" si="194"/>
        <v>0</v>
      </c>
      <c r="R114" s="206">
        <f t="shared" si="194"/>
        <v>0</v>
      </c>
      <c r="S114" s="217" t="s">
        <v>530</v>
      </c>
      <c r="T114" s="207"/>
      <c r="U114" s="207" t="s">
        <v>5</v>
      </c>
      <c r="V114" s="206">
        <f aca="true" t="shared" si="195" ref="V114:AA114">V104+V105+V106+V107+V108+V109+V110+V111+V112+V113</f>
        <v>206954</v>
      </c>
      <c r="W114" s="206">
        <f t="shared" si="195"/>
        <v>213210</v>
      </c>
      <c r="X114" s="206">
        <f t="shared" si="195"/>
        <v>6256</v>
      </c>
      <c r="Y114" s="206">
        <f t="shared" si="195"/>
        <v>837707</v>
      </c>
      <c r="Z114" s="206">
        <f t="shared" si="195"/>
        <v>836908</v>
      </c>
      <c r="AA114" s="206">
        <f t="shared" si="195"/>
        <v>-799</v>
      </c>
      <c r="AB114" s="217" t="s">
        <v>530</v>
      </c>
      <c r="AC114" s="207"/>
      <c r="AD114" s="207" t="s">
        <v>5</v>
      </c>
      <c r="AE114" s="208">
        <f aca="true" t="shared" si="196" ref="AE114:AJ114">AE104+AE105+AE106+AE107+AE108+AE109+AE110+AE111+AE112+AE113</f>
        <v>0</v>
      </c>
      <c r="AF114" s="208">
        <f t="shared" si="196"/>
        <v>0</v>
      </c>
      <c r="AG114" s="208">
        <f t="shared" si="196"/>
        <v>0</v>
      </c>
      <c r="AH114" s="208">
        <f t="shared" si="196"/>
        <v>837707</v>
      </c>
      <c r="AI114" s="208">
        <f t="shared" si="196"/>
        <v>836908</v>
      </c>
      <c r="AJ114" s="208">
        <f t="shared" si="196"/>
        <v>-799</v>
      </c>
      <c r="AK114" s="217" t="s">
        <v>530</v>
      </c>
      <c r="AL114" s="207"/>
      <c r="AM114" s="207" t="s">
        <v>5</v>
      </c>
      <c r="AN114" s="208">
        <f aca="true" t="shared" si="197" ref="AN114:AS114">AN104+AN105+AN106+AN107+AN108+AN109+AN110+AN111+AN112+AN113</f>
        <v>0</v>
      </c>
      <c r="AO114" s="208">
        <f t="shared" si="197"/>
        <v>0</v>
      </c>
      <c r="AP114" s="208">
        <f t="shared" si="197"/>
        <v>0</v>
      </c>
      <c r="AQ114" s="208">
        <f t="shared" si="197"/>
        <v>4535</v>
      </c>
      <c r="AR114" s="208">
        <f t="shared" si="197"/>
        <v>5395</v>
      </c>
      <c r="AS114" s="208">
        <f t="shared" si="197"/>
        <v>860</v>
      </c>
      <c r="AT114" s="217" t="s">
        <v>530</v>
      </c>
      <c r="AU114" s="207"/>
      <c r="AV114" s="207" t="s">
        <v>5</v>
      </c>
      <c r="AW114" s="208">
        <f aca="true" t="shared" si="198" ref="AW114:BB114">AW104+AW105+AW106+AW107+AW108+AW109+AW110+AW111+AW112+AW113</f>
        <v>2222479</v>
      </c>
      <c r="AX114" s="208">
        <f t="shared" si="198"/>
        <v>2262039</v>
      </c>
      <c r="AY114" s="208">
        <f t="shared" si="198"/>
        <v>39560</v>
      </c>
      <c r="AZ114" s="208">
        <f t="shared" si="198"/>
        <v>4535</v>
      </c>
      <c r="BA114" s="208">
        <f t="shared" si="198"/>
        <v>5395</v>
      </c>
      <c r="BB114" s="208">
        <f t="shared" si="198"/>
        <v>860</v>
      </c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</row>
    <row r="115" spans="1:67" ht="18" customHeight="1">
      <c r="A115" s="214"/>
      <c r="B115" s="215"/>
      <c r="C115" s="216" t="s">
        <v>498</v>
      </c>
      <c r="D115" s="201">
        <f aca="true" t="shared" si="199" ref="D115:I115">(D102+D114)</f>
        <v>897357</v>
      </c>
      <c r="E115" s="201">
        <f t="shared" si="199"/>
        <v>925090</v>
      </c>
      <c r="F115" s="201">
        <f t="shared" si="199"/>
        <v>27733</v>
      </c>
      <c r="G115" s="201">
        <f t="shared" si="199"/>
        <v>283296</v>
      </c>
      <c r="H115" s="201">
        <f t="shared" si="199"/>
        <v>292286</v>
      </c>
      <c r="I115" s="201">
        <f t="shared" si="199"/>
        <v>8990</v>
      </c>
      <c r="J115" s="214"/>
      <c r="K115" s="215"/>
      <c r="L115" s="216" t="s">
        <v>498</v>
      </c>
      <c r="M115" s="201">
        <f aca="true" t="shared" si="200" ref="M115:R115">(M102+M114)</f>
        <v>842720</v>
      </c>
      <c r="N115" s="201">
        <f t="shared" si="200"/>
        <v>856021</v>
      </c>
      <c r="O115" s="201">
        <f t="shared" si="200"/>
        <v>13301</v>
      </c>
      <c r="P115" s="201">
        <f t="shared" si="200"/>
        <v>0</v>
      </c>
      <c r="Q115" s="201">
        <f t="shared" si="200"/>
        <v>0</v>
      </c>
      <c r="R115" s="201">
        <f t="shared" si="200"/>
        <v>0</v>
      </c>
      <c r="S115" s="200"/>
      <c r="T115" s="215"/>
      <c r="U115" s="216" t="s">
        <v>498</v>
      </c>
      <c r="V115" s="201">
        <f aca="true" t="shared" si="201" ref="V115:AA115">(V102+V114)</f>
        <v>842720</v>
      </c>
      <c r="W115" s="201">
        <f t="shared" si="201"/>
        <v>856021</v>
      </c>
      <c r="X115" s="201">
        <f t="shared" si="201"/>
        <v>13301</v>
      </c>
      <c r="Y115" s="201">
        <f t="shared" si="201"/>
        <v>1132798</v>
      </c>
      <c r="Z115" s="201">
        <f t="shared" si="201"/>
        <v>1287768</v>
      </c>
      <c r="AA115" s="201">
        <f t="shared" si="201"/>
        <v>154970</v>
      </c>
      <c r="AB115" s="214"/>
      <c r="AC115" s="215"/>
      <c r="AD115" s="216" t="s">
        <v>498</v>
      </c>
      <c r="AE115" s="201">
        <f aca="true" t="shared" si="202" ref="AE115:AJ115">(AE102+AE114)</f>
        <v>34270</v>
      </c>
      <c r="AF115" s="201">
        <f t="shared" si="202"/>
        <v>60718</v>
      </c>
      <c r="AG115" s="201">
        <f t="shared" si="202"/>
        <v>26448</v>
      </c>
      <c r="AH115" s="201">
        <f t="shared" si="202"/>
        <v>1098528</v>
      </c>
      <c r="AI115" s="201">
        <f t="shared" si="202"/>
        <v>1227050</v>
      </c>
      <c r="AJ115" s="201">
        <f t="shared" si="202"/>
        <v>128522</v>
      </c>
      <c r="AK115" s="214"/>
      <c r="AL115" s="215"/>
      <c r="AM115" s="216" t="s">
        <v>498</v>
      </c>
      <c r="AN115" s="201">
        <f aca="true" t="shared" si="203" ref="AN115:AS115">(AN102+AN114)</f>
        <v>0</v>
      </c>
      <c r="AO115" s="201">
        <f t="shared" si="203"/>
        <v>0</v>
      </c>
      <c r="AP115" s="201">
        <f t="shared" si="203"/>
        <v>0</v>
      </c>
      <c r="AQ115" s="201">
        <f t="shared" si="203"/>
        <v>6223</v>
      </c>
      <c r="AR115" s="201">
        <f t="shared" si="203"/>
        <v>7083</v>
      </c>
      <c r="AS115" s="201">
        <f t="shared" si="203"/>
        <v>860</v>
      </c>
      <c r="AT115" s="214"/>
      <c r="AU115" s="215"/>
      <c r="AV115" s="216" t="s">
        <v>498</v>
      </c>
      <c r="AW115" s="201">
        <f aca="true" t="shared" si="204" ref="AW115:BB115">(AW102+AW114)</f>
        <v>3162394</v>
      </c>
      <c r="AX115" s="201">
        <f t="shared" si="204"/>
        <v>3368248</v>
      </c>
      <c r="AY115" s="201">
        <f t="shared" si="204"/>
        <v>205854</v>
      </c>
      <c r="AZ115" s="201">
        <f t="shared" si="204"/>
        <v>151907</v>
      </c>
      <c r="BA115" s="201">
        <f t="shared" si="204"/>
        <v>187408</v>
      </c>
      <c r="BB115" s="201">
        <f t="shared" si="204"/>
        <v>35501</v>
      </c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</row>
    <row r="116" spans="1:67" ht="18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</row>
    <row r="117" spans="1:67" ht="18" customHeight="1">
      <c r="A117" s="181" t="s">
        <v>359</v>
      </c>
      <c r="B117" s="181"/>
      <c r="C117" s="181" t="s">
        <v>533</v>
      </c>
      <c r="D117" s="182">
        <f aca="true" t="shared" si="205" ref="D117:I117">(D115)</f>
        <v>897357</v>
      </c>
      <c r="E117" s="182">
        <f t="shared" si="205"/>
        <v>925090</v>
      </c>
      <c r="F117" s="182">
        <f t="shared" si="205"/>
        <v>27733</v>
      </c>
      <c r="G117" s="182">
        <f t="shared" si="205"/>
        <v>283296</v>
      </c>
      <c r="H117" s="182">
        <f t="shared" si="205"/>
        <v>292286</v>
      </c>
      <c r="I117" s="182">
        <f t="shared" si="205"/>
        <v>8990</v>
      </c>
      <c r="J117" s="181" t="s">
        <v>359</v>
      </c>
      <c r="K117" s="181"/>
      <c r="L117" s="181" t="s">
        <v>533</v>
      </c>
      <c r="M117" s="182">
        <f>(M115-M118)</f>
        <v>731306</v>
      </c>
      <c r="N117" s="182">
        <f>(N115-N118)</f>
        <v>736414</v>
      </c>
      <c r="O117" s="182">
        <f>(O115-O118)</f>
        <v>5108</v>
      </c>
      <c r="P117" s="182">
        <f>(P115)</f>
        <v>0</v>
      </c>
      <c r="Q117" s="182">
        <f>(Q115)</f>
        <v>0</v>
      </c>
      <c r="R117" s="182">
        <f>(R115)</f>
        <v>0</v>
      </c>
      <c r="S117" s="181" t="s">
        <v>359</v>
      </c>
      <c r="T117" s="181"/>
      <c r="U117" s="181" t="s">
        <v>533</v>
      </c>
      <c r="V117" s="182">
        <f>(V115-V118)</f>
        <v>731306</v>
      </c>
      <c r="W117" s="182">
        <f>(W115-W118)</f>
        <v>736414</v>
      </c>
      <c r="X117" s="182">
        <f>(X115-X118)</f>
        <v>5108</v>
      </c>
      <c r="Y117" s="182">
        <f>(AH117)</f>
        <v>1098528</v>
      </c>
      <c r="Z117" s="182">
        <f>(AI117)</f>
        <v>1227050</v>
      </c>
      <c r="AA117" s="182">
        <f>(AJ117)</f>
        <v>128522</v>
      </c>
      <c r="AB117" s="181" t="s">
        <v>359</v>
      </c>
      <c r="AC117" s="181"/>
      <c r="AD117" s="181" t="s">
        <v>533</v>
      </c>
      <c r="AE117" s="181">
        <v>0</v>
      </c>
      <c r="AF117" s="181">
        <v>0</v>
      </c>
      <c r="AG117" s="181">
        <v>0</v>
      </c>
      <c r="AH117" s="182">
        <f>(AH115)</f>
        <v>1098528</v>
      </c>
      <c r="AI117" s="182">
        <f>(AI115)</f>
        <v>1227050</v>
      </c>
      <c r="AJ117" s="182">
        <f>(AJ115)</f>
        <v>128522</v>
      </c>
      <c r="AK117" s="181" t="s">
        <v>359</v>
      </c>
      <c r="AL117" s="181"/>
      <c r="AM117" s="181" t="s">
        <v>533</v>
      </c>
      <c r="AN117" s="181">
        <v>0</v>
      </c>
      <c r="AO117" s="181">
        <v>0</v>
      </c>
      <c r="AP117" s="181">
        <v>0</v>
      </c>
      <c r="AQ117" s="181">
        <v>0</v>
      </c>
      <c r="AR117" s="181">
        <v>0</v>
      </c>
      <c r="AS117" s="181">
        <v>0</v>
      </c>
      <c r="AT117" s="181" t="s">
        <v>359</v>
      </c>
      <c r="AU117" s="181"/>
      <c r="AV117" s="181" t="s">
        <v>533</v>
      </c>
      <c r="AW117" s="182">
        <f aca="true" t="shared" si="206" ref="AW117:AY118">(D117+G117+M117+Y117+AN117+AQ117)</f>
        <v>3010487</v>
      </c>
      <c r="AX117" s="182">
        <f t="shared" si="206"/>
        <v>3180840</v>
      </c>
      <c r="AY117" s="182">
        <f t="shared" si="206"/>
        <v>170353</v>
      </c>
      <c r="AZ117" s="210">
        <v>0</v>
      </c>
      <c r="BA117" s="210">
        <v>0</v>
      </c>
      <c r="BB117" s="210">
        <v>0</v>
      </c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</row>
    <row r="118" spans="1:67" ht="18" customHeight="1">
      <c r="A118" s="187" t="s">
        <v>384</v>
      </c>
      <c r="B118" s="187"/>
      <c r="C118" s="187" t="s">
        <v>534</v>
      </c>
      <c r="D118" s="187">
        <v>0</v>
      </c>
      <c r="E118" s="187">
        <v>0</v>
      </c>
      <c r="F118" s="187">
        <v>0</v>
      </c>
      <c r="G118" s="187">
        <v>0</v>
      </c>
      <c r="H118" s="187">
        <v>0</v>
      </c>
      <c r="I118" s="187">
        <v>0</v>
      </c>
      <c r="J118" s="187" t="s">
        <v>384</v>
      </c>
      <c r="K118" s="187"/>
      <c r="L118" s="187" t="s">
        <v>534</v>
      </c>
      <c r="M118" s="188">
        <f>(M10)</f>
        <v>111414</v>
      </c>
      <c r="N118" s="188">
        <f>(N10)</f>
        <v>119607</v>
      </c>
      <c r="O118" s="188">
        <f>(O10)</f>
        <v>8193</v>
      </c>
      <c r="P118" s="187">
        <v>0</v>
      </c>
      <c r="Q118" s="187">
        <v>0</v>
      </c>
      <c r="R118" s="187">
        <v>0</v>
      </c>
      <c r="S118" s="187" t="s">
        <v>384</v>
      </c>
      <c r="T118" s="187"/>
      <c r="U118" s="187" t="s">
        <v>534</v>
      </c>
      <c r="V118" s="188">
        <f>(V10)</f>
        <v>111414</v>
      </c>
      <c r="W118" s="188">
        <f>(W10)</f>
        <v>119607</v>
      </c>
      <c r="X118" s="188">
        <f>(X10)</f>
        <v>8193</v>
      </c>
      <c r="Y118" s="188">
        <f>(AE118)</f>
        <v>34270</v>
      </c>
      <c r="Z118" s="188">
        <f>(AF118)</f>
        <v>60718</v>
      </c>
      <c r="AA118" s="188">
        <f>(AG118)</f>
        <v>26448</v>
      </c>
      <c r="AB118" s="187" t="s">
        <v>384</v>
      </c>
      <c r="AC118" s="187"/>
      <c r="AD118" s="187" t="s">
        <v>534</v>
      </c>
      <c r="AE118" s="188">
        <f>(AE115)</f>
        <v>34270</v>
      </c>
      <c r="AF118" s="188">
        <f>(AF115)</f>
        <v>60718</v>
      </c>
      <c r="AG118" s="188">
        <f>(AG115)</f>
        <v>26448</v>
      </c>
      <c r="AH118" s="187">
        <v>0</v>
      </c>
      <c r="AI118" s="187">
        <v>0</v>
      </c>
      <c r="AJ118" s="187">
        <v>0</v>
      </c>
      <c r="AK118" s="187" t="s">
        <v>384</v>
      </c>
      <c r="AL118" s="187"/>
      <c r="AM118" s="187" t="s">
        <v>534</v>
      </c>
      <c r="AN118" s="188">
        <f aca="true" t="shared" si="207" ref="AN118:AS118">(AN115)</f>
        <v>0</v>
      </c>
      <c r="AO118" s="188">
        <f t="shared" si="207"/>
        <v>0</v>
      </c>
      <c r="AP118" s="188">
        <f t="shared" si="207"/>
        <v>0</v>
      </c>
      <c r="AQ118" s="188">
        <f t="shared" si="207"/>
        <v>6223</v>
      </c>
      <c r="AR118" s="188">
        <f t="shared" si="207"/>
        <v>7083</v>
      </c>
      <c r="AS118" s="188">
        <f t="shared" si="207"/>
        <v>860</v>
      </c>
      <c r="AT118" s="187" t="s">
        <v>384</v>
      </c>
      <c r="AU118" s="187"/>
      <c r="AV118" s="187" t="s">
        <v>534</v>
      </c>
      <c r="AW118" s="188">
        <f t="shared" si="206"/>
        <v>151907</v>
      </c>
      <c r="AX118" s="188">
        <f t="shared" si="206"/>
        <v>187408</v>
      </c>
      <c r="AY118" s="188">
        <f t="shared" si="206"/>
        <v>35501</v>
      </c>
      <c r="AZ118" s="211">
        <f>(AZ115)</f>
        <v>151907</v>
      </c>
      <c r="BA118" s="211">
        <f>(BA115)</f>
        <v>187408</v>
      </c>
      <c r="BB118" s="211">
        <f>(BB115)</f>
        <v>35501</v>
      </c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</row>
    <row r="119" spans="1:67" ht="18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</row>
    <row r="120" spans="1:67" ht="18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</row>
    <row r="121" spans="1:67" ht="18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</row>
    <row r="122" spans="1:67" ht="18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</row>
    <row r="123" spans="1:67" ht="18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</row>
    <row r="124" spans="1:67" ht="18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</row>
    <row r="125" spans="1:67" ht="18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</row>
    <row r="126" spans="1:67" ht="18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</row>
    <row r="127" spans="1:67" ht="18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</row>
    <row r="128" spans="1:67" ht="18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</row>
    <row r="129" spans="1:67" ht="18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</row>
    <row r="130" spans="1:67" ht="18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</row>
    <row r="131" spans="1:67" ht="18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</row>
    <row r="132" spans="1:67" ht="18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</row>
    <row r="133" spans="1:67" ht="18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</row>
    <row r="134" spans="1:66" ht="18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</row>
    <row r="135" spans="1:66" ht="18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</row>
    <row r="136" spans="1:66" ht="18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</row>
    <row r="137" spans="1:66" ht="18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</row>
    <row r="138" spans="1:66" ht="18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</row>
    <row r="139" spans="1:66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</row>
    <row r="140" spans="1:66" ht="18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</row>
    <row r="141" spans="1:6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</row>
    <row r="142" spans="1:66" ht="18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ht="18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ht="18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ht="18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ht="18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ht="18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ht="18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ht="18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ht="18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</sheetData>
  <printOptions horizontalCentered="1"/>
  <pageMargins left="0" right="0" top="0.59" bottom="0.71" header="0.15748031496062992" footer="0.47"/>
  <pageSetup blackAndWhite="1" horizontalDpi="300" verticalDpi="300" orientation="portrait" paperSize="9" scale="65" r:id="rId1"/>
  <headerFooter alignWithMargins="0">
    <oddHeader>&amp;C&amp;"Times New Roman CE,Normál"&amp;12&amp;P/&amp;N
Önkormányzati kiadások&amp;R&amp;"Times New Roman CE,Normál"&amp;12 47/2004 (IX.22.)  sz.önk.rendelethez 
4. sz. melléklet
( ezer ft-ban)</oddHeader>
    <oddFooter>&amp;L&amp;"Times New Roman CE,Normál"&amp;12
&amp;D / &amp;T
Ráczné Varga Mária&amp;C&amp;"Times New Roman CE,Normál"&amp;12
&amp;F.xls/&amp;A/Balogh Réka
&amp;R&amp;"Times New Roman CE,Normál"&amp;12................../................oldal</oddFooter>
  </headerFooter>
  <rowBreaks count="1" manualBreakCount="1">
    <brk id="62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3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77.421875" style="0" customWidth="1"/>
    <col min="6" max="6" width="7.8515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3.8515625" style="0" customWidth="1"/>
  </cols>
  <sheetData>
    <row r="1" spans="1:19" ht="15.75" customHeight="1">
      <c r="A1" s="314" t="s">
        <v>289</v>
      </c>
      <c r="B1" s="314" t="s">
        <v>289</v>
      </c>
      <c r="C1" s="314" t="s">
        <v>289</v>
      </c>
      <c r="D1" s="315" t="s">
        <v>289</v>
      </c>
      <c r="E1" s="316"/>
      <c r="F1" s="317"/>
      <c r="G1" s="318" t="s">
        <v>518</v>
      </c>
      <c r="H1" s="318"/>
      <c r="I1" s="319"/>
      <c r="J1" s="319"/>
      <c r="K1" s="319"/>
      <c r="L1" s="319"/>
      <c r="M1" s="319"/>
      <c r="N1" s="319"/>
      <c r="O1" s="320"/>
      <c r="P1" s="285"/>
      <c r="Q1" s="321"/>
      <c r="R1" s="67"/>
      <c r="S1" s="67"/>
    </row>
    <row r="2" spans="1:19" ht="15.75" customHeight="1">
      <c r="A2" s="322" t="s">
        <v>463</v>
      </c>
      <c r="B2" s="322" t="s">
        <v>519</v>
      </c>
      <c r="C2" s="322" t="s">
        <v>537</v>
      </c>
      <c r="D2" s="323" t="s">
        <v>538</v>
      </c>
      <c r="E2" s="324"/>
      <c r="F2" s="325"/>
      <c r="G2" s="326" t="s">
        <v>466</v>
      </c>
      <c r="H2" s="327"/>
      <c r="I2" s="327"/>
      <c r="J2" s="326" t="s">
        <v>501</v>
      </c>
      <c r="K2" s="327"/>
      <c r="L2" s="327"/>
      <c r="M2" s="326" t="s">
        <v>468</v>
      </c>
      <c r="N2" s="327"/>
      <c r="O2" s="327"/>
      <c r="P2" s="283"/>
      <c r="Q2" s="328"/>
      <c r="R2" s="67"/>
      <c r="S2" s="67"/>
    </row>
    <row r="3" spans="1:19" ht="15.75" customHeight="1">
      <c r="A3" s="322" t="s">
        <v>469</v>
      </c>
      <c r="B3" s="322" t="s">
        <v>522</v>
      </c>
      <c r="C3" s="329"/>
      <c r="D3" s="330" t="s">
        <v>529</v>
      </c>
      <c r="E3" s="331"/>
      <c r="F3" s="332"/>
      <c r="G3" s="318" t="s">
        <v>506</v>
      </c>
      <c r="H3" s="319"/>
      <c r="I3" s="320"/>
      <c r="J3" s="318" t="s">
        <v>539</v>
      </c>
      <c r="K3" s="319"/>
      <c r="L3" s="320"/>
      <c r="M3" s="318" t="s">
        <v>540</v>
      </c>
      <c r="N3" s="319"/>
      <c r="O3" s="320"/>
      <c r="P3" s="283"/>
      <c r="Q3" s="328" t="s">
        <v>535</v>
      </c>
      <c r="R3" s="67"/>
      <c r="S3" s="67"/>
    </row>
    <row r="4" spans="1:19" ht="15.75" customHeight="1">
      <c r="A4" s="322" t="s">
        <v>289</v>
      </c>
      <c r="B4" s="322" t="s">
        <v>469</v>
      </c>
      <c r="C4" s="322"/>
      <c r="D4" s="333" t="s">
        <v>321</v>
      </c>
      <c r="E4" s="333" t="s">
        <v>723</v>
      </c>
      <c r="F4" s="333" t="s">
        <v>282</v>
      </c>
      <c r="G4" s="333" t="s">
        <v>321</v>
      </c>
      <c r="H4" s="333" t="s">
        <v>723</v>
      </c>
      <c r="I4" s="333" t="s">
        <v>282</v>
      </c>
      <c r="J4" s="333" t="s">
        <v>321</v>
      </c>
      <c r="K4" s="333" t="s">
        <v>723</v>
      </c>
      <c r="L4" s="333" t="s">
        <v>282</v>
      </c>
      <c r="M4" s="333" t="s">
        <v>321</v>
      </c>
      <c r="N4" s="333" t="s">
        <v>723</v>
      </c>
      <c r="O4" s="333" t="s">
        <v>282</v>
      </c>
      <c r="P4" s="283"/>
      <c r="Q4" s="328"/>
      <c r="R4" s="67"/>
      <c r="S4" s="67"/>
    </row>
    <row r="5" spans="1:19" ht="15.75" customHeight="1">
      <c r="A5" s="334"/>
      <c r="B5" s="335"/>
      <c r="C5" s="336"/>
      <c r="D5" s="337" t="s">
        <v>288</v>
      </c>
      <c r="E5" s="337" t="s">
        <v>288</v>
      </c>
      <c r="F5" s="337" t="s">
        <v>285</v>
      </c>
      <c r="G5" s="337" t="s">
        <v>288</v>
      </c>
      <c r="H5" s="337" t="s">
        <v>288</v>
      </c>
      <c r="I5" s="337" t="s">
        <v>285</v>
      </c>
      <c r="J5" s="337" t="s">
        <v>288</v>
      </c>
      <c r="K5" s="337" t="s">
        <v>288</v>
      </c>
      <c r="L5" s="337" t="s">
        <v>285</v>
      </c>
      <c r="M5" s="337" t="s">
        <v>288</v>
      </c>
      <c r="N5" s="337" t="s">
        <v>288</v>
      </c>
      <c r="O5" s="337" t="s">
        <v>285</v>
      </c>
      <c r="P5" s="283"/>
      <c r="Q5" s="338"/>
      <c r="R5" s="67"/>
      <c r="S5" s="67"/>
    </row>
    <row r="6" spans="1:19" ht="15.75" customHeight="1">
      <c r="A6" s="200" t="s">
        <v>523</v>
      </c>
      <c r="B6" s="339" t="s">
        <v>90</v>
      </c>
      <c r="C6" s="471" t="s">
        <v>541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3"/>
      <c r="R6" s="67"/>
      <c r="S6" s="67"/>
    </row>
    <row r="7" spans="1:19" ht="15.75" customHeight="1">
      <c r="A7" s="181"/>
      <c r="B7" s="339" t="s">
        <v>91</v>
      </c>
      <c r="C7" s="181" t="s">
        <v>542</v>
      </c>
      <c r="D7" s="181">
        <v>11000</v>
      </c>
      <c r="E7" s="182">
        <f>(D7+F7)</f>
        <v>11000</v>
      </c>
      <c r="F7" s="181">
        <v>0</v>
      </c>
      <c r="G7" s="181">
        <v>0</v>
      </c>
      <c r="H7" s="182">
        <f>(G7+I7)</f>
        <v>0</v>
      </c>
      <c r="I7" s="181">
        <v>0</v>
      </c>
      <c r="J7" s="181">
        <v>11000</v>
      </c>
      <c r="K7" s="182">
        <f>(J7+L7)</f>
        <v>11000</v>
      </c>
      <c r="L7" s="181">
        <v>0</v>
      </c>
      <c r="M7" s="182">
        <f>(D7-G7-J7)</f>
        <v>0</v>
      </c>
      <c r="N7" s="182">
        <f>(E7-H7-K7)</f>
        <v>0</v>
      </c>
      <c r="O7" s="182">
        <f>(F7-I7-L7)</f>
        <v>0</v>
      </c>
      <c r="P7" s="283"/>
      <c r="Q7" s="181"/>
      <c r="R7" s="67"/>
      <c r="S7" s="67"/>
    </row>
    <row r="8" spans="1:19" ht="15.75" customHeight="1">
      <c r="A8" s="183"/>
      <c r="B8" s="340" t="s">
        <v>92</v>
      </c>
      <c r="C8" s="341" t="s">
        <v>543</v>
      </c>
      <c r="D8" s="183"/>
      <c r="E8" s="186"/>
      <c r="F8" s="183"/>
      <c r="G8" s="183"/>
      <c r="H8" s="186"/>
      <c r="I8" s="183"/>
      <c r="J8" s="183"/>
      <c r="K8" s="186"/>
      <c r="L8" s="183"/>
      <c r="M8" s="186"/>
      <c r="N8" s="186"/>
      <c r="O8" s="186"/>
      <c r="P8" s="283"/>
      <c r="Q8" s="183"/>
      <c r="R8" s="67"/>
      <c r="S8" s="67"/>
    </row>
    <row r="9" spans="1:19" ht="15.75" customHeight="1">
      <c r="A9" s="183"/>
      <c r="B9" s="340" t="s">
        <v>289</v>
      </c>
      <c r="C9" s="341" t="s">
        <v>167</v>
      </c>
      <c r="D9" s="183"/>
      <c r="E9" s="186"/>
      <c r="F9" s="183"/>
      <c r="G9" s="183"/>
      <c r="H9" s="186"/>
      <c r="I9" s="183"/>
      <c r="J9" s="183"/>
      <c r="K9" s="186"/>
      <c r="L9" s="183"/>
      <c r="M9" s="186"/>
      <c r="N9" s="186"/>
      <c r="O9" s="186"/>
      <c r="P9" s="283"/>
      <c r="Q9" s="183"/>
      <c r="R9" s="67"/>
      <c r="S9" s="67"/>
    </row>
    <row r="10" spans="1:19" ht="15.75" customHeight="1">
      <c r="A10" s="183"/>
      <c r="B10" s="184"/>
      <c r="C10" s="183" t="s">
        <v>168</v>
      </c>
      <c r="D10" s="342">
        <v>10850</v>
      </c>
      <c r="E10" s="186">
        <f>(D10+F10)</f>
        <v>10850</v>
      </c>
      <c r="F10" s="342">
        <v>0</v>
      </c>
      <c r="G10" s="342">
        <v>0</v>
      </c>
      <c r="H10" s="186">
        <f>(G10+I10)</f>
        <v>0</v>
      </c>
      <c r="I10" s="342">
        <v>0</v>
      </c>
      <c r="J10" s="342">
        <v>10850</v>
      </c>
      <c r="K10" s="186">
        <f>(J10+L10)</f>
        <v>10850</v>
      </c>
      <c r="L10" s="342">
        <v>0</v>
      </c>
      <c r="M10" s="186">
        <f>(D10-G10-J10)</f>
        <v>0</v>
      </c>
      <c r="N10" s="186">
        <f aca="true" t="shared" si="0" ref="N10:O14">(E10-H10-K10)</f>
        <v>0</v>
      </c>
      <c r="O10" s="186">
        <f t="shared" si="0"/>
        <v>0</v>
      </c>
      <c r="P10" s="283"/>
      <c r="Q10" s="183"/>
      <c r="R10" s="84"/>
      <c r="S10" s="67"/>
    </row>
    <row r="11" spans="1:19" ht="15.75" customHeight="1">
      <c r="A11" s="183"/>
      <c r="B11" s="184" t="s">
        <v>95</v>
      </c>
      <c r="C11" s="183" t="s">
        <v>840</v>
      </c>
      <c r="D11" s="342">
        <v>0</v>
      </c>
      <c r="E11" s="186">
        <f>(D11+F11)</f>
        <v>18000</v>
      </c>
      <c r="F11" s="342">
        <v>18000</v>
      </c>
      <c r="G11" s="342">
        <v>0</v>
      </c>
      <c r="H11" s="186">
        <f>(G11+I11)</f>
        <v>0</v>
      </c>
      <c r="I11" s="342">
        <v>0</v>
      </c>
      <c r="J11" s="342">
        <v>0</v>
      </c>
      <c r="K11" s="186">
        <f>(J11+L11)</f>
        <v>18000</v>
      </c>
      <c r="L11" s="342">
        <v>18000</v>
      </c>
      <c r="M11" s="186">
        <f>(D11-G11-J11)</f>
        <v>0</v>
      </c>
      <c r="N11" s="186">
        <f>(E11-H11-K11)</f>
        <v>0</v>
      </c>
      <c r="O11" s="186">
        <f>(F11-I11-L11)</f>
        <v>0</v>
      </c>
      <c r="P11" s="283"/>
      <c r="Q11" s="183"/>
      <c r="R11" s="84"/>
      <c r="S11" s="67"/>
    </row>
    <row r="12" spans="1:19" ht="15.75" customHeight="1">
      <c r="A12" s="183"/>
      <c r="B12" s="184" t="s">
        <v>399</v>
      </c>
      <c r="C12" s="341" t="s">
        <v>581</v>
      </c>
      <c r="D12" s="183"/>
      <c r="E12" s="186"/>
      <c r="F12" s="342"/>
      <c r="G12" s="183"/>
      <c r="H12" s="186"/>
      <c r="I12" s="183"/>
      <c r="J12" s="183"/>
      <c r="K12" s="186"/>
      <c r="L12" s="342"/>
      <c r="M12" s="186"/>
      <c r="N12" s="186"/>
      <c r="O12" s="186"/>
      <c r="P12" s="283"/>
      <c r="Q12" s="183"/>
      <c r="R12" s="67"/>
      <c r="S12" s="67"/>
    </row>
    <row r="13" spans="1:19" ht="15.75" customHeight="1">
      <c r="A13" s="183"/>
      <c r="B13" s="184"/>
      <c r="C13" s="183" t="s">
        <v>719</v>
      </c>
      <c r="D13" s="183">
        <v>621</v>
      </c>
      <c r="E13" s="186">
        <f aca="true" t="shared" si="1" ref="E13:E23">(D13+F13)</f>
        <v>621</v>
      </c>
      <c r="F13" s="342">
        <v>0</v>
      </c>
      <c r="G13" s="183">
        <v>0</v>
      </c>
      <c r="H13" s="186">
        <f aca="true" t="shared" si="2" ref="H13:H23">(G13+I13)</f>
        <v>0</v>
      </c>
      <c r="I13" s="183">
        <v>0</v>
      </c>
      <c r="J13" s="183">
        <v>621</v>
      </c>
      <c r="K13" s="186">
        <f aca="true" t="shared" si="3" ref="K13:K23">(J13+L13)</f>
        <v>621</v>
      </c>
      <c r="L13" s="342">
        <v>0</v>
      </c>
      <c r="M13" s="186">
        <f aca="true" t="shared" si="4" ref="M13:M20">(D13-G13-J13)</f>
        <v>0</v>
      </c>
      <c r="N13" s="186">
        <f t="shared" si="0"/>
        <v>0</v>
      </c>
      <c r="O13" s="186">
        <f t="shared" si="0"/>
        <v>0</v>
      </c>
      <c r="P13" s="283"/>
      <c r="Q13" s="183"/>
      <c r="R13" s="67"/>
      <c r="S13" s="67"/>
    </row>
    <row r="14" spans="1:19" ht="15.75" customHeight="1">
      <c r="A14" s="183"/>
      <c r="B14" s="184"/>
      <c r="C14" s="183" t="s">
        <v>720</v>
      </c>
      <c r="D14" s="183">
        <v>2717</v>
      </c>
      <c r="E14" s="186">
        <f t="shared" si="1"/>
        <v>2717</v>
      </c>
      <c r="F14" s="342">
        <v>0</v>
      </c>
      <c r="G14" s="183">
        <v>0</v>
      </c>
      <c r="H14" s="186">
        <f t="shared" si="2"/>
        <v>0</v>
      </c>
      <c r="I14" s="183">
        <v>0</v>
      </c>
      <c r="J14" s="183">
        <v>2717</v>
      </c>
      <c r="K14" s="186">
        <f t="shared" si="3"/>
        <v>2717</v>
      </c>
      <c r="L14" s="342">
        <v>0</v>
      </c>
      <c r="M14" s="186">
        <f t="shared" si="4"/>
        <v>0</v>
      </c>
      <c r="N14" s="186">
        <f t="shared" si="0"/>
        <v>0</v>
      </c>
      <c r="O14" s="186">
        <f t="shared" si="0"/>
        <v>0</v>
      </c>
      <c r="P14" s="283"/>
      <c r="Q14" s="183"/>
      <c r="R14" s="67"/>
      <c r="S14" s="67"/>
    </row>
    <row r="15" spans="1:19" ht="15.75" customHeight="1">
      <c r="A15" s="183"/>
      <c r="B15" s="184"/>
      <c r="C15" s="183" t="s">
        <v>816</v>
      </c>
      <c r="D15" s="183">
        <v>0</v>
      </c>
      <c r="E15" s="186">
        <f t="shared" si="1"/>
        <v>5998</v>
      </c>
      <c r="F15" s="342">
        <v>5998</v>
      </c>
      <c r="G15" s="183">
        <v>0</v>
      </c>
      <c r="H15" s="186">
        <f t="shared" si="2"/>
        <v>0</v>
      </c>
      <c r="I15" s="183">
        <v>0</v>
      </c>
      <c r="J15" s="183">
        <v>0</v>
      </c>
      <c r="K15" s="186">
        <f t="shared" si="3"/>
        <v>5998</v>
      </c>
      <c r="L15" s="342">
        <v>5998</v>
      </c>
      <c r="M15" s="186">
        <f>(D15-G15-J15)</f>
        <v>0</v>
      </c>
      <c r="N15" s="186">
        <f>(E15-H15-K15)</f>
        <v>0</v>
      </c>
      <c r="O15" s="186">
        <f>(F15-I15-L15)</f>
        <v>0</v>
      </c>
      <c r="P15" s="283"/>
      <c r="Q15" s="183" t="s">
        <v>830</v>
      </c>
      <c r="R15" s="67"/>
      <c r="S15" s="67"/>
    </row>
    <row r="16" spans="1:19" ht="15.75" customHeight="1">
      <c r="A16" s="183"/>
      <c r="B16" s="184" t="s">
        <v>400</v>
      </c>
      <c r="C16" s="183" t="s">
        <v>160</v>
      </c>
      <c r="D16" s="183">
        <v>5532</v>
      </c>
      <c r="E16" s="186">
        <f t="shared" si="1"/>
        <v>5532</v>
      </c>
      <c r="F16" s="342">
        <v>0</v>
      </c>
      <c r="G16" s="183">
        <v>0</v>
      </c>
      <c r="H16" s="186">
        <f t="shared" si="2"/>
        <v>0</v>
      </c>
      <c r="I16" s="183">
        <v>0</v>
      </c>
      <c r="J16" s="183">
        <v>5532</v>
      </c>
      <c r="K16" s="186">
        <f t="shared" si="3"/>
        <v>5532</v>
      </c>
      <c r="L16" s="342">
        <v>0</v>
      </c>
      <c r="M16" s="186">
        <f t="shared" si="4"/>
        <v>0</v>
      </c>
      <c r="N16" s="186">
        <f aca="true" t="shared" si="5" ref="N16:O20">(E16-H16-K16)</f>
        <v>0</v>
      </c>
      <c r="O16" s="186">
        <f t="shared" si="5"/>
        <v>0</v>
      </c>
      <c r="P16" s="283"/>
      <c r="Q16" s="183"/>
      <c r="R16" s="67"/>
      <c r="S16" s="67"/>
    </row>
    <row r="17" spans="1:19" ht="15.75" customHeight="1">
      <c r="A17" s="183"/>
      <c r="B17" s="184" t="s">
        <v>436</v>
      </c>
      <c r="C17" s="283" t="s">
        <v>730</v>
      </c>
      <c r="D17" s="183">
        <v>0</v>
      </c>
      <c r="E17" s="186">
        <f t="shared" si="1"/>
        <v>600</v>
      </c>
      <c r="F17" s="342">
        <v>600</v>
      </c>
      <c r="G17" s="183">
        <v>0</v>
      </c>
      <c r="H17" s="186">
        <f t="shared" si="2"/>
        <v>0</v>
      </c>
      <c r="I17" s="183">
        <v>0</v>
      </c>
      <c r="J17" s="183">
        <v>0</v>
      </c>
      <c r="K17" s="186">
        <f t="shared" si="3"/>
        <v>600</v>
      </c>
      <c r="L17" s="342">
        <v>600</v>
      </c>
      <c r="M17" s="186">
        <f t="shared" si="4"/>
        <v>0</v>
      </c>
      <c r="N17" s="186">
        <f t="shared" si="5"/>
        <v>0</v>
      </c>
      <c r="O17" s="186">
        <f t="shared" si="5"/>
        <v>0</v>
      </c>
      <c r="P17" s="283"/>
      <c r="Q17" s="183" t="s">
        <v>729</v>
      </c>
      <c r="R17" s="67"/>
      <c r="S17" s="67"/>
    </row>
    <row r="18" spans="1:19" ht="15.75" customHeight="1">
      <c r="A18" s="183"/>
      <c r="B18" s="184"/>
      <c r="C18" s="283" t="s">
        <v>731</v>
      </c>
      <c r="D18" s="183">
        <v>0</v>
      </c>
      <c r="E18" s="186">
        <f t="shared" si="1"/>
        <v>600</v>
      </c>
      <c r="F18" s="342">
        <v>600</v>
      </c>
      <c r="G18" s="183">
        <v>0</v>
      </c>
      <c r="H18" s="186">
        <f t="shared" si="2"/>
        <v>0</v>
      </c>
      <c r="I18" s="183">
        <v>0</v>
      </c>
      <c r="J18" s="183">
        <v>0</v>
      </c>
      <c r="K18" s="186">
        <f t="shared" si="3"/>
        <v>600</v>
      </c>
      <c r="L18" s="342">
        <v>600</v>
      </c>
      <c r="M18" s="186">
        <f t="shared" si="4"/>
        <v>0</v>
      </c>
      <c r="N18" s="186">
        <f t="shared" si="5"/>
        <v>0</v>
      </c>
      <c r="O18" s="186">
        <f t="shared" si="5"/>
        <v>0</v>
      </c>
      <c r="P18" s="283"/>
      <c r="Q18" s="183" t="s">
        <v>729</v>
      </c>
      <c r="R18" s="67"/>
      <c r="S18" s="67"/>
    </row>
    <row r="19" spans="1:19" ht="15.75" customHeight="1">
      <c r="A19" s="183"/>
      <c r="B19" s="184"/>
      <c r="C19" s="283" t="s">
        <v>732</v>
      </c>
      <c r="D19" s="183">
        <v>0</v>
      </c>
      <c r="E19" s="186">
        <f t="shared" si="1"/>
        <v>300</v>
      </c>
      <c r="F19" s="342">
        <v>300</v>
      </c>
      <c r="G19" s="183">
        <v>0</v>
      </c>
      <c r="H19" s="186">
        <f t="shared" si="2"/>
        <v>0</v>
      </c>
      <c r="I19" s="183">
        <v>0</v>
      </c>
      <c r="J19" s="183">
        <v>0</v>
      </c>
      <c r="K19" s="186">
        <f t="shared" si="3"/>
        <v>300</v>
      </c>
      <c r="L19" s="342">
        <v>300</v>
      </c>
      <c r="M19" s="186">
        <f t="shared" si="4"/>
        <v>0</v>
      </c>
      <c r="N19" s="186">
        <f t="shared" si="5"/>
        <v>0</v>
      </c>
      <c r="O19" s="186">
        <f t="shared" si="5"/>
        <v>0</v>
      </c>
      <c r="P19" s="283"/>
      <c r="Q19" s="183" t="s">
        <v>729</v>
      </c>
      <c r="R19" s="67"/>
      <c r="S19" s="67"/>
    </row>
    <row r="20" spans="1:19" ht="15.75" customHeight="1">
      <c r="A20" s="183"/>
      <c r="B20" s="184"/>
      <c r="C20" s="283" t="s">
        <v>733</v>
      </c>
      <c r="D20" s="183">
        <v>0</v>
      </c>
      <c r="E20" s="186">
        <f t="shared" si="1"/>
        <v>215</v>
      </c>
      <c r="F20" s="342">
        <v>215</v>
      </c>
      <c r="G20" s="183">
        <v>0</v>
      </c>
      <c r="H20" s="186">
        <f t="shared" si="2"/>
        <v>0</v>
      </c>
      <c r="I20" s="183">
        <v>0</v>
      </c>
      <c r="J20" s="183">
        <v>0</v>
      </c>
      <c r="K20" s="186">
        <f t="shared" si="3"/>
        <v>215</v>
      </c>
      <c r="L20" s="342">
        <v>215</v>
      </c>
      <c r="M20" s="186">
        <f t="shared" si="4"/>
        <v>0</v>
      </c>
      <c r="N20" s="186">
        <f t="shared" si="5"/>
        <v>0</v>
      </c>
      <c r="O20" s="186">
        <f t="shared" si="5"/>
        <v>0</v>
      </c>
      <c r="P20" s="283"/>
      <c r="Q20" s="183" t="s">
        <v>729</v>
      </c>
      <c r="R20" s="67"/>
      <c r="S20" s="67"/>
    </row>
    <row r="21" spans="1:19" ht="15.75" customHeight="1">
      <c r="A21" s="183"/>
      <c r="B21" s="184" t="s">
        <v>440</v>
      </c>
      <c r="C21" s="283" t="s">
        <v>779</v>
      </c>
      <c r="D21" s="183">
        <v>0</v>
      </c>
      <c r="E21" s="186">
        <f t="shared" si="1"/>
        <v>50</v>
      </c>
      <c r="F21" s="342">
        <v>50</v>
      </c>
      <c r="G21" s="183">
        <v>0</v>
      </c>
      <c r="H21" s="186">
        <f t="shared" si="2"/>
        <v>0</v>
      </c>
      <c r="I21" s="183">
        <v>0</v>
      </c>
      <c r="J21" s="183">
        <v>0</v>
      </c>
      <c r="K21" s="186">
        <f t="shared" si="3"/>
        <v>50</v>
      </c>
      <c r="L21" s="342">
        <v>50</v>
      </c>
      <c r="M21" s="186">
        <f aca="true" t="shared" si="6" ref="M21:O23">(D21-G21-J21)</f>
        <v>0</v>
      </c>
      <c r="N21" s="186">
        <f t="shared" si="6"/>
        <v>0</v>
      </c>
      <c r="O21" s="186">
        <f t="shared" si="6"/>
        <v>0</v>
      </c>
      <c r="P21" s="283"/>
      <c r="Q21" s="183" t="s">
        <v>780</v>
      </c>
      <c r="R21" s="67"/>
      <c r="S21" s="67"/>
    </row>
    <row r="22" spans="1:19" ht="15.75" customHeight="1">
      <c r="A22" s="183"/>
      <c r="B22" s="184" t="s">
        <v>783</v>
      </c>
      <c r="C22" s="183" t="s">
        <v>781</v>
      </c>
      <c r="D22" s="183">
        <v>0</v>
      </c>
      <c r="E22" s="186">
        <f t="shared" si="1"/>
        <v>120</v>
      </c>
      <c r="F22" s="342">
        <v>120</v>
      </c>
      <c r="G22" s="183">
        <v>0</v>
      </c>
      <c r="H22" s="186">
        <f t="shared" si="2"/>
        <v>0</v>
      </c>
      <c r="I22" s="183">
        <v>0</v>
      </c>
      <c r="J22" s="183">
        <v>0</v>
      </c>
      <c r="K22" s="186">
        <f t="shared" si="3"/>
        <v>120</v>
      </c>
      <c r="L22" s="342">
        <v>120</v>
      </c>
      <c r="M22" s="186">
        <f t="shared" si="6"/>
        <v>0</v>
      </c>
      <c r="N22" s="186">
        <f t="shared" si="6"/>
        <v>0</v>
      </c>
      <c r="O22" s="186">
        <f t="shared" si="6"/>
        <v>0</v>
      </c>
      <c r="P22" s="283"/>
      <c r="Q22" s="183" t="s">
        <v>787</v>
      </c>
      <c r="R22" s="67"/>
      <c r="S22" s="67"/>
    </row>
    <row r="23" spans="1:19" ht="15.75" customHeight="1">
      <c r="A23" s="183"/>
      <c r="B23" s="184" t="s">
        <v>784</v>
      </c>
      <c r="C23" s="183" t="s">
        <v>782</v>
      </c>
      <c r="D23" s="183">
        <v>0</v>
      </c>
      <c r="E23" s="186">
        <f t="shared" si="1"/>
        <v>150</v>
      </c>
      <c r="F23" s="342">
        <v>150</v>
      </c>
      <c r="G23" s="183">
        <v>0</v>
      </c>
      <c r="H23" s="186">
        <f t="shared" si="2"/>
        <v>0</v>
      </c>
      <c r="I23" s="183">
        <v>0</v>
      </c>
      <c r="J23" s="183">
        <v>0</v>
      </c>
      <c r="K23" s="186">
        <f t="shared" si="3"/>
        <v>150</v>
      </c>
      <c r="L23" s="342">
        <v>150</v>
      </c>
      <c r="M23" s="186">
        <f t="shared" si="6"/>
        <v>0</v>
      </c>
      <c r="N23" s="186">
        <f t="shared" si="6"/>
        <v>0</v>
      </c>
      <c r="O23" s="186">
        <f t="shared" si="6"/>
        <v>0</v>
      </c>
      <c r="P23" s="283"/>
      <c r="Q23" s="183" t="s">
        <v>787</v>
      </c>
      <c r="R23" s="67"/>
      <c r="S23" s="67"/>
    </row>
    <row r="24" spans="1:19" ht="15.75" customHeight="1">
      <c r="A24" s="183"/>
      <c r="B24" s="184"/>
      <c r="C24" s="183"/>
      <c r="D24" s="183"/>
      <c r="E24" s="186"/>
      <c r="F24" s="342"/>
      <c r="G24" s="183"/>
      <c r="H24" s="186"/>
      <c r="I24" s="183"/>
      <c r="J24" s="183"/>
      <c r="K24" s="186"/>
      <c r="L24" s="342"/>
      <c r="M24" s="186"/>
      <c r="N24" s="186"/>
      <c r="O24" s="186"/>
      <c r="P24" s="283"/>
      <c r="Q24" s="183"/>
      <c r="R24" s="67"/>
      <c r="S24" s="67"/>
    </row>
    <row r="25" spans="1:19" ht="15.75" customHeight="1">
      <c r="A25" s="183"/>
      <c r="B25" s="184"/>
      <c r="C25" s="343" t="s">
        <v>251</v>
      </c>
      <c r="D25" s="183"/>
      <c r="E25" s="186"/>
      <c r="F25" s="342"/>
      <c r="G25" s="183"/>
      <c r="H25" s="186"/>
      <c r="I25" s="183"/>
      <c r="J25" s="183"/>
      <c r="K25" s="186"/>
      <c r="L25" s="342"/>
      <c r="M25" s="186"/>
      <c r="N25" s="186"/>
      <c r="O25" s="186"/>
      <c r="P25" s="283"/>
      <c r="Q25" s="183"/>
      <c r="R25" s="67"/>
      <c r="S25" s="67"/>
    </row>
    <row r="26" spans="1:19" ht="15.75" customHeight="1">
      <c r="A26" s="63"/>
      <c r="B26" s="184" t="s">
        <v>785</v>
      </c>
      <c r="C26" s="183" t="s">
        <v>169</v>
      </c>
      <c r="D26" s="183">
        <v>250</v>
      </c>
      <c r="E26" s="186">
        <f>(D26+F26)</f>
        <v>250</v>
      </c>
      <c r="F26" s="342">
        <v>0</v>
      </c>
      <c r="G26" s="183">
        <v>0</v>
      </c>
      <c r="H26" s="186">
        <f>(G26+I26)</f>
        <v>0</v>
      </c>
      <c r="I26" s="183">
        <v>0</v>
      </c>
      <c r="J26" s="183">
        <v>250</v>
      </c>
      <c r="K26" s="186">
        <f>(J26+L26)</f>
        <v>250</v>
      </c>
      <c r="L26" s="342">
        <v>0</v>
      </c>
      <c r="M26" s="186">
        <f aca="true" t="shared" si="7" ref="M26:O28">(D26-G26-J26)</f>
        <v>0</v>
      </c>
      <c r="N26" s="186">
        <f t="shared" si="7"/>
        <v>0</v>
      </c>
      <c r="O26" s="186">
        <f t="shared" si="7"/>
        <v>0</v>
      </c>
      <c r="P26" s="283"/>
      <c r="Q26" s="183"/>
      <c r="R26" s="67"/>
      <c r="S26" s="67"/>
    </row>
    <row r="27" spans="1:19" ht="15.75" customHeight="1">
      <c r="A27" s="63"/>
      <c r="B27" s="385" t="s">
        <v>786</v>
      </c>
      <c r="C27" s="272" t="s">
        <v>119</v>
      </c>
      <c r="D27" s="183">
        <v>300</v>
      </c>
      <c r="E27" s="186">
        <f>(D27+F27)</f>
        <v>300</v>
      </c>
      <c r="F27" s="342">
        <v>0</v>
      </c>
      <c r="G27" s="183">
        <v>0</v>
      </c>
      <c r="H27" s="186">
        <f>(G27+I27)</f>
        <v>0</v>
      </c>
      <c r="I27" s="183">
        <v>0</v>
      </c>
      <c r="J27" s="183">
        <v>300</v>
      </c>
      <c r="K27" s="186">
        <f>(J27+L27)</f>
        <v>300</v>
      </c>
      <c r="L27" s="342">
        <v>0</v>
      </c>
      <c r="M27" s="186">
        <f t="shared" si="7"/>
        <v>0</v>
      </c>
      <c r="N27" s="186">
        <f t="shared" si="7"/>
        <v>0</v>
      </c>
      <c r="O27" s="186">
        <f t="shared" si="7"/>
        <v>0</v>
      </c>
      <c r="P27" s="283"/>
      <c r="Q27" s="183"/>
      <c r="R27" s="67"/>
      <c r="S27" s="67"/>
    </row>
    <row r="28" spans="1:19" ht="15.75" customHeight="1">
      <c r="A28" s="63"/>
      <c r="B28" s="385" t="s">
        <v>839</v>
      </c>
      <c r="C28" s="183" t="s">
        <v>580</v>
      </c>
      <c r="D28" s="183">
        <v>3000</v>
      </c>
      <c r="E28" s="186">
        <f>(D28+F28)</f>
        <v>3000</v>
      </c>
      <c r="F28" s="342">
        <v>0</v>
      </c>
      <c r="G28" s="183">
        <v>0</v>
      </c>
      <c r="H28" s="186">
        <f>(G28+I28)</f>
        <v>0</v>
      </c>
      <c r="I28" s="183">
        <v>0</v>
      </c>
      <c r="J28" s="183">
        <v>3000</v>
      </c>
      <c r="K28" s="186">
        <f>(J28+L28)</f>
        <v>3000</v>
      </c>
      <c r="L28" s="342">
        <v>0</v>
      </c>
      <c r="M28" s="186">
        <f t="shared" si="7"/>
        <v>0</v>
      </c>
      <c r="N28" s="186">
        <f t="shared" si="7"/>
        <v>0</v>
      </c>
      <c r="O28" s="186">
        <f t="shared" si="7"/>
        <v>0</v>
      </c>
      <c r="P28" s="283"/>
      <c r="Q28" s="183"/>
      <c r="R28" s="67"/>
      <c r="S28" s="67"/>
    </row>
    <row r="29" spans="1:19" ht="15.75" customHeight="1">
      <c r="A29" s="200"/>
      <c r="B29" s="344" t="s">
        <v>90</v>
      </c>
      <c r="C29" s="326" t="s">
        <v>544</v>
      </c>
      <c r="D29" s="201">
        <f>SUM(D7:D28)</f>
        <v>34270</v>
      </c>
      <c r="E29" s="201">
        <f aca="true" t="shared" si="8" ref="E29:O29">SUM(E7:E28)</f>
        <v>60303</v>
      </c>
      <c r="F29" s="201">
        <f t="shared" si="8"/>
        <v>26033</v>
      </c>
      <c r="G29" s="201">
        <f t="shared" si="8"/>
        <v>0</v>
      </c>
      <c r="H29" s="201">
        <f t="shared" si="8"/>
        <v>0</v>
      </c>
      <c r="I29" s="201">
        <f t="shared" si="8"/>
        <v>0</v>
      </c>
      <c r="J29" s="201">
        <f t="shared" si="8"/>
        <v>34270</v>
      </c>
      <c r="K29" s="201">
        <f t="shared" si="8"/>
        <v>60303</v>
      </c>
      <c r="L29" s="201">
        <f t="shared" si="8"/>
        <v>26033</v>
      </c>
      <c r="M29" s="201">
        <f t="shared" si="8"/>
        <v>0</v>
      </c>
      <c r="N29" s="201">
        <f t="shared" si="8"/>
        <v>0</v>
      </c>
      <c r="O29" s="201">
        <f t="shared" si="8"/>
        <v>0</v>
      </c>
      <c r="P29" s="351"/>
      <c r="Q29" s="200"/>
      <c r="R29" s="67"/>
      <c r="S29" s="67"/>
    </row>
    <row r="30" spans="1:19" ht="15.75" customHeight="1">
      <c r="A30" s="272"/>
      <c r="B30" s="284"/>
      <c r="C30" s="345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3"/>
      <c r="Q30" s="342"/>
      <c r="R30" s="67"/>
      <c r="S30" s="67"/>
    </row>
    <row r="31" spans="1:19" ht="15.75" customHeight="1">
      <c r="A31" s="272"/>
      <c r="B31" s="345" t="s">
        <v>93</v>
      </c>
      <c r="C31" s="472" t="s">
        <v>545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3"/>
      <c r="R31" s="67"/>
      <c r="S31" s="67"/>
    </row>
    <row r="32" spans="1:19" ht="15.75" customHeight="1">
      <c r="A32" s="181"/>
      <c r="B32" s="346" t="s">
        <v>583</v>
      </c>
      <c r="C32" s="181" t="s">
        <v>420</v>
      </c>
      <c r="D32" s="181">
        <v>29900</v>
      </c>
      <c r="E32" s="182">
        <f>(D32+F32)</f>
        <v>29900</v>
      </c>
      <c r="F32" s="181">
        <v>0</v>
      </c>
      <c r="G32" s="181">
        <v>0</v>
      </c>
      <c r="H32" s="182">
        <f>(G32+I32)</f>
        <v>0</v>
      </c>
      <c r="I32" s="181">
        <v>0</v>
      </c>
      <c r="J32" s="181">
        <v>0</v>
      </c>
      <c r="K32" s="182">
        <f>(J32+L32)</f>
        <v>0</v>
      </c>
      <c r="L32" s="210">
        <v>0</v>
      </c>
      <c r="M32" s="182">
        <f>(D32-G32-J32)</f>
        <v>29900</v>
      </c>
      <c r="N32" s="182">
        <f>(E32-H32-K32)</f>
        <v>29900</v>
      </c>
      <c r="O32" s="182">
        <f>(F32-I32-L32)</f>
        <v>0</v>
      </c>
      <c r="P32" s="283"/>
      <c r="Q32" s="181"/>
      <c r="R32" s="67"/>
      <c r="S32" s="67"/>
    </row>
    <row r="33" spans="1:19" ht="15.75" customHeight="1">
      <c r="A33" s="183"/>
      <c r="B33" s="347" t="s">
        <v>289</v>
      </c>
      <c r="C33" s="341" t="s">
        <v>546</v>
      </c>
      <c r="D33" s="186"/>
      <c r="E33" s="186"/>
      <c r="F33" s="183"/>
      <c r="G33" s="183"/>
      <c r="H33" s="186"/>
      <c r="I33" s="183"/>
      <c r="J33" s="183"/>
      <c r="K33" s="186"/>
      <c r="L33" s="342"/>
      <c r="M33" s="186"/>
      <c r="N33" s="186"/>
      <c r="O33" s="186"/>
      <c r="P33" s="283"/>
      <c r="Q33" s="183"/>
      <c r="R33" s="67"/>
      <c r="S33" s="67"/>
    </row>
    <row r="34" spans="1:19" ht="15.75" customHeight="1">
      <c r="A34" s="183"/>
      <c r="B34" s="347" t="s">
        <v>584</v>
      </c>
      <c r="C34" s="341" t="s">
        <v>586</v>
      </c>
      <c r="D34" s="183"/>
      <c r="E34" s="186"/>
      <c r="F34" s="183"/>
      <c r="G34" s="183"/>
      <c r="H34" s="186"/>
      <c r="I34" s="183"/>
      <c r="J34" s="183"/>
      <c r="K34" s="186"/>
      <c r="L34" s="342"/>
      <c r="M34" s="186"/>
      <c r="N34" s="186"/>
      <c r="O34" s="186"/>
      <c r="P34" s="283"/>
      <c r="Q34" s="183"/>
      <c r="R34" s="67"/>
      <c r="S34" s="67"/>
    </row>
    <row r="35" spans="1:19" ht="15.75" customHeight="1">
      <c r="A35" s="183"/>
      <c r="B35" s="184" t="s">
        <v>289</v>
      </c>
      <c r="C35" s="183" t="s">
        <v>163</v>
      </c>
      <c r="D35" s="183">
        <v>16000</v>
      </c>
      <c r="E35" s="186">
        <f>(D35+F35)</f>
        <v>41722</v>
      </c>
      <c r="F35" s="263">
        <f>19500+6222</f>
        <v>25722</v>
      </c>
      <c r="G35" s="183">
        <v>0</v>
      </c>
      <c r="H35" s="186">
        <f>(G35+I35)</f>
        <v>0</v>
      </c>
      <c r="I35" s="183">
        <v>0</v>
      </c>
      <c r="J35" s="183">
        <v>0</v>
      </c>
      <c r="K35" s="186">
        <f>(J35+L35)</f>
        <v>0</v>
      </c>
      <c r="L35" s="342">
        <v>0</v>
      </c>
      <c r="M35" s="186">
        <f aca="true" t="shared" si="9" ref="M35:O36">(D35-G35-J35)</f>
        <v>16000</v>
      </c>
      <c r="N35" s="186">
        <f t="shared" si="9"/>
        <v>41722</v>
      </c>
      <c r="O35" s="186">
        <f t="shared" si="9"/>
        <v>25722</v>
      </c>
      <c r="P35" s="283"/>
      <c r="Q35" s="183" t="s">
        <v>808</v>
      </c>
      <c r="R35" s="67"/>
      <c r="S35" s="67"/>
    </row>
    <row r="36" spans="1:19" ht="15.75" customHeight="1">
      <c r="A36" s="183"/>
      <c r="B36" s="184"/>
      <c r="C36" s="183" t="s">
        <v>799</v>
      </c>
      <c r="D36" s="183">
        <v>0</v>
      </c>
      <c r="E36" s="186">
        <f>(D36+F36)</f>
        <v>6000</v>
      </c>
      <c r="F36" s="263">
        <v>6000</v>
      </c>
      <c r="G36" s="183">
        <v>0</v>
      </c>
      <c r="H36" s="186">
        <f>(G36+I36)</f>
        <v>0</v>
      </c>
      <c r="I36" s="183">
        <v>0</v>
      </c>
      <c r="J36" s="183">
        <v>0</v>
      </c>
      <c r="K36" s="186">
        <f>(J36+L36)</f>
        <v>0</v>
      </c>
      <c r="L36" s="342">
        <v>0</v>
      </c>
      <c r="M36" s="186">
        <f t="shared" si="9"/>
        <v>0</v>
      </c>
      <c r="N36" s="186">
        <f t="shared" si="9"/>
        <v>6000</v>
      </c>
      <c r="O36" s="186">
        <f t="shared" si="9"/>
        <v>6000</v>
      </c>
      <c r="P36" s="283"/>
      <c r="Q36" s="183" t="s">
        <v>808</v>
      </c>
      <c r="R36" s="67"/>
      <c r="S36" s="67"/>
    </row>
    <row r="37" spans="1:19" ht="15.75" customHeight="1">
      <c r="A37" s="183"/>
      <c r="B37" s="184" t="s">
        <v>585</v>
      </c>
      <c r="C37" s="341" t="s">
        <v>587</v>
      </c>
      <c r="D37" s="183"/>
      <c r="E37" s="186"/>
      <c r="F37" s="183"/>
      <c r="G37" s="183"/>
      <c r="H37" s="186"/>
      <c r="I37" s="183"/>
      <c r="J37" s="183"/>
      <c r="K37" s="186"/>
      <c r="L37" s="342"/>
      <c r="M37" s="186"/>
      <c r="N37" s="186"/>
      <c r="O37" s="186"/>
      <c r="P37" s="283"/>
      <c r="Q37" s="183"/>
      <c r="R37" s="67"/>
      <c r="S37" s="67"/>
    </row>
    <row r="38" spans="1:19" ht="15.75" customHeight="1">
      <c r="A38" s="183"/>
      <c r="B38" s="184"/>
      <c r="C38" s="183" t="s">
        <v>163</v>
      </c>
      <c r="D38" s="183">
        <v>16000</v>
      </c>
      <c r="E38" s="186">
        <f>(D38+F38)</f>
        <v>33500</v>
      </c>
      <c r="F38" s="183">
        <v>17500</v>
      </c>
      <c r="G38" s="183">
        <v>0</v>
      </c>
      <c r="H38" s="186">
        <f>(G38+I38)</f>
        <v>0</v>
      </c>
      <c r="I38" s="183">
        <v>0</v>
      </c>
      <c r="J38" s="183">
        <v>0</v>
      </c>
      <c r="K38" s="186">
        <f>(J38+L38)</f>
        <v>0</v>
      </c>
      <c r="L38" s="342">
        <v>0</v>
      </c>
      <c r="M38" s="186">
        <f aca="true" t="shared" si="10" ref="M38:O40">(D38-G38-J38)</f>
        <v>16000</v>
      </c>
      <c r="N38" s="186">
        <f t="shared" si="10"/>
        <v>33500</v>
      </c>
      <c r="O38" s="186">
        <f t="shared" si="10"/>
        <v>17500</v>
      </c>
      <c r="P38" s="283"/>
      <c r="Q38" s="183" t="s">
        <v>808</v>
      </c>
      <c r="R38" s="67"/>
      <c r="S38" s="67"/>
    </row>
    <row r="39" spans="1:19" ht="15.75" customHeight="1">
      <c r="A39" s="272"/>
      <c r="B39" s="385"/>
      <c r="C39" s="183" t="s">
        <v>799</v>
      </c>
      <c r="D39" s="272">
        <v>0</v>
      </c>
      <c r="E39" s="186">
        <f>(D39+F39)</f>
        <v>8000</v>
      </c>
      <c r="F39" s="272">
        <v>8000</v>
      </c>
      <c r="G39" s="183">
        <v>0</v>
      </c>
      <c r="H39" s="186">
        <f>(G39+I39)</f>
        <v>0</v>
      </c>
      <c r="I39" s="183">
        <v>0</v>
      </c>
      <c r="J39" s="183">
        <v>0</v>
      </c>
      <c r="K39" s="186">
        <f>(J39+L39)</f>
        <v>0</v>
      </c>
      <c r="L39" s="342">
        <v>0</v>
      </c>
      <c r="M39" s="186">
        <f t="shared" si="10"/>
        <v>0</v>
      </c>
      <c r="N39" s="186">
        <f t="shared" si="10"/>
        <v>8000</v>
      </c>
      <c r="O39" s="186">
        <f t="shared" si="10"/>
        <v>8000</v>
      </c>
      <c r="P39" s="283"/>
      <c r="Q39" s="183" t="s">
        <v>808</v>
      </c>
      <c r="R39" s="67"/>
      <c r="S39" s="67"/>
    </row>
    <row r="40" spans="1:19" ht="15.75" customHeight="1">
      <c r="A40" s="272"/>
      <c r="B40" s="385"/>
      <c r="C40" s="272" t="s">
        <v>161</v>
      </c>
      <c r="D40" s="272">
        <v>446</v>
      </c>
      <c r="E40" s="349">
        <f>(D40+F40)</f>
        <v>446</v>
      </c>
      <c r="F40" s="272">
        <v>0</v>
      </c>
      <c r="G40" s="272">
        <v>0</v>
      </c>
      <c r="H40" s="349">
        <f>(G40+I40)</f>
        <v>0</v>
      </c>
      <c r="I40" s="272">
        <v>0</v>
      </c>
      <c r="J40" s="272">
        <v>0</v>
      </c>
      <c r="K40" s="186">
        <f>(J40+L40)</f>
        <v>0</v>
      </c>
      <c r="L40" s="283">
        <v>0</v>
      </c>
      <c r="M40" s="349">
        <f t="shared" si="10"/>
        <v>446</v>
      </c>
      <c r="N40" s="349">
        <f t="shared" si="10"/>
        <v>446</v>
      </c>
      <c r="O40" s="349">
        <f t="shared" si="10"/>
        <v>0</v>
      </c>
      <c r="P40" s="272"/>
      <c r="Q40" s="183"/>
      <c r="R40" s="67"/>
      <c r="S40" s="67"/>
    </row>
    <row r="41" spans="1:19" ht="15.75" customHeight="1">
      <c r="A41" s="183"/>
      <c r="B41" s="184" t="s">
        <v>582</v>
      </c>
      <c r="C41" s="341" t="s">
        <v>588</v>
      </c>
      <c r="D41" s="183"/>
      <c r="E41" s="349"/>
      <c r="F41" s="183"/>
      <c r="G41" s="183"/>
      <c r="H41" s="349"/>
      <c r="I41" s="272"/>
      <c r="J41" s="272"/>
      <c r="K41" s="272"/>
      <c r="L41" s="272"/>
      <c r="M41" s="349"/>
      <c r="N41" s="349"/>
      <c r="O41" s="186"/>
      <c r="P41" s="283"/>
      <c r="Q41" s="183"/>
      <c r="R41" s="67"/>
      <c r="S41" s="67"/>
    </row>
    <row r="42" spans="1:19" ht="15.75" customHeight="1">
      <c r="A42" s="183"/>
      <c r="B42" s="184"/>
      <c r="C42" s="183" t="s">
        <v>163</v>
      </c>
      <c r="D42" s="272">
        <v>15000</v>
      </c>
      <c r="E42" s="349">
        <f aca="true" t="shared" si="11" ref="E42:E50">(D42+F42)</f>
        <v>27000</v>
      </c>
      <c r="F42" s="183">
        <v>12000</v>
      </c>
      <c r="G42" s="183">
        <v>0</v>
      </c>
      <c r="H42" s="349">
        <f aca="true" t="shared" si="12" ref="H42:H50">(G42+I42)</f>
        <v>0</v>
      </c>
      <c r="I42" s="272">
        <v>0</v>
      </c>
      <c r="J42" s="272">
        <v>0</v>
      </c>
      <c r="K42" s="186">
        <f aca="true" t="shared" si="13" ref="K42:K48">(J42+L42)</f>
        <v>0</v>
      </c>
      <c r="L42" s="272">
        <v>0</v>
      </c>
      <c r="M42" s="349">
        <f aca="true" t="shared" si="14" ref="M42:O44">(D42-G42-J42)</f>
        <v>15000</v>
      </c>
      <c r="N42" s="349">
        <f t="shared" si="14"/>
        <v>27000</v>
      </c>
      <c r="O42" s="186">
        <f t="shared" si="14"/>
        <v>12000</v>
      </c>
      <c r="P42" s="283"/>
      <c r="Q42" s="183" t="s">
        <v>808</v>
      </c>
      <c r="R42" s="67"/>
      <c r="S42" s="67"/>
    </row>
    <row r="43" spans="1:19" ht="15.75" customHeight="1">
      <c r="A43" s="183"/>
      <c r="B43" s="385"/>
      <c r="C43" s="183" t="s">
        <v>799</v>
      </c>
      <c r="D43" s="272">
        <v>0</v>
      </c>
      <c r="E43" s="349">
        <f t="shared" si="11"/>
        <v>2000</v>
      </c>
      <c r="F43" s="272">
        <v>2000</v>
      </c>
      <c r="G43" s="183">
        <v>0</v>
      </c>
      <c r="H43" s="186">
        <f>(G43+I43)</f>
        <v>0</v>
      </c>
      <c r="I43" s="183">
        <v>0</v>
      </c>
      <c r="J43" s="183">
        <v>0</v>
      </c>
      <c r="K43" s="186">
        <f>(J43+L43)</f>
        <v>0</v>
      </c>
      <c r="L43" s="342">
        <v>0</v>
      </c>
      <c r="M43" s="186">
        <f t="shared" si="14"/>
        <v>0</v>
      </c>
      <c r="N43" s="186">
        <f t="shared" si="14"/>
        <v>2000</v>
      </c>
      <c r="O43" s="186">
        <f t="shared" si="14"/>
        <v>2000</v>
      </c>
      <c r="P43" s="283"/>
      <c r="Q43" s="183" t="s">
        <v>808</v>
      </c>
      <c r="R43" s="67"/>
      <c r="S43" s="67"/>
    </row>
    <row r="44" spans="1:19" ht="15.75" customHeight="1">
      <c r="A44" s="183"/>
      <c r="B44" s="385"/>
      <c r="C44" s="272" t="s">
        <v>161</v>
      </c>
      <c r="D44" s="272">
        <v>592</v>
      </c>
      <c r="E44" s="349">
        <f t="shared" si="11"/>
        <v>592</v>
      </c>
      <c r="F44" s="272">
        <v>0</v>
      </c>
      <c r="G44" s="272">
        <v>0</v>
      </c>
      <c r="H44" s="349">
        <f t="shared" si="12"/>
        <v>0</v>
      </c>
      <c r="I44" s="272">
        <v>0</v>
      </c>
      <c r="J44" s="272">
        <v>0</v>
      </c>
      <c r="K44" s="349">
        <f>(J44+L44)</f>
        <v>0</v>
      </c>
      <c r="L44" s="272">
        <v>0</v>
      </c>
      <c r="M44" s="349">
        <f t="shared" si="14"/>
        <v>592</v>
      </c>
      <c r="N44" s="349">
        <f t="shared" si="14"/>
        <v>592</v>
      </c>
      <c r="O44" s="349">
        <f t="shared" si="14"/>
        <v>0</v>
      </c>
      <c r="P44" s="272"/>
      <c r="Q44" s="183"/>
      <c r="R44" s="67"/>
      <c r="S44" s="67"/>
    </row>
    <row r="45" spans="1:19" ht="15.75" customHeight="1">
      <c r="A45" s="183"/>
      <c r="B45" s="184" t="s">
        <v>590</v>
      </c>
      <c r="C45" s="183" t="s">
        <v>117</v>
      </c>
      <c r="D45" s="272">
        <v>1300</v>
      </c>
      <c r="E45" s="349">
        <f t="shared" si="11"/>
        <v>1300</v>
      </c>
      <c r="F45" s="183">
        <v>0</v>
      </c>
      <c r="G45" s="183">
        <v>0</v>
      </c>
      <c r="H45" s="349">
        <f t="shared" si="12"/>
        <v>0</v>
      </c>
      <c r="I45" s="272">
        <v>0</v>
      </c>
      <c r="J45" s="272">
        <v>0</v>
      </c>
      <c r="K45" s="186">
        <f t="shared" si="13"/>
        <v>0</v>
      </c>
      <c r="L45" s="272">
        <v>0</v>
      </c>
      <c r="M45" s="349">
        <f aca="true" t="shared" si="15" ref="M45:O52">(D45-G45-J45)</f>
        <v>1300</v>
      </c>
      <c r="N45" s="349">
        <f t="shared" si="15"/>
        <v>1300</v>
      </c>
      <c r="O45" s="186">
        <f t="shared" si="15"/>
        <v>0</v>
      </c>
      <c r="P45" s="283"/>
      <c r="Q45" s="183"/>
      <c r="R45" s="67"/>
      <c r="S45" s="67"/>
    </row>
    <row r="46" spans="1:19" ht="15.75" customHeight="1">
      <c r="A46" s="183"/>
      <c r="B46" s="184"/>
      <c r="C46" s="183" t="s">
        <v>589</v>
      </c>
      <c r="D46" s="272">
        <v>200</v>
      </c>
      <c r="E46" s="349">
        <f>(D46+F46)</f>
        <v>200</v>
      </c>
      <c r="F46" s="183">
        <v>0</v>
      </c>
      <c r="G46" s="183">
        <v>0</v>
      </c>
      <c r="H46" s="349">
        <f>(G46+I46)</f>
        <v>0</v>
      </c>
      <c r="I46" s="272">
        <v>0</v>
      </c>
      <c r="J46" s="272">
        <v>0</v>
      </c>
      <c r="K46" s="186">
        <f>(J46+L46)</f>
        <v>0</v>
      </c>
      <c r="L46" s="272">
        <v>0</v>
      </c>
      <c r="M46" s="349">
        <f>(D46-G46-J46)</f>
        <v>200</v>
      </c>
      <c r="N46" s="349">
        <f>(E46-H46-K46)</f>
        <v>200</v>
      </c>
      <c r="O46" s="186">
        <f>(F46-I46-L46)</f>
        <v>0</v>
      </c>
      <c r="P46" s="283"/>
      <c r="Q46" s="183"/>
      <c r="R46" s="67"/>
      <c r="S46" s="67"/>
    </row>
    <row r="47" spans="1:19" ht="15.75" customHeight="1">
      <c r="A47" s="183"/>
      <c r="B47" s="184" t="s">
        <v>591</v>
      </c>
      <c r="C47" s="183" t="s">
        <v>197</v>
      </c>
      <c r="D47" s="272">
        <v>700</v>
      </c>
      <c r="E47" s="349">
        <f t="shared" si="11"/>
        <v>700</v>
      </c>
      <c r="F47" s="183">
        <v>0</v>
      </c>
      <c r="G47" s="183">
        <v>0</v>
      </c>
      <c r="H47" s="349">
        <f t="shared" si="12"/>
        <v>0</v>
      </c>
      <c r="I47" s="272">
        <v>0</v>
      </c>
      <c r="J47" s="272">
        <v>0</v>
      </c>
      <c r="K47" s="186">
        <f t="shared" si="13"/>
        <v>0</v>
      </c>
      <c r="L47" s="272">
        <v>0</v>
      </c>
      <c r="M47" s="349">
        <f t="shared" si="15"/>
        <v>700</v>
      </c>
      <c r="N47" s="349">
        <f t="shared" si="15"/>
        <v>700</v>
      </c>
      <c r="O47" s="186">
        <f t="shared" si="15"/>
        <v>0</v>
      </c>
      <c r="P47" s="283"/>
      <c r="Q47" s="183"/>
      <c r="R47" s="67"/>
      <c r="S47" s="67"/>
    </row>
    <row r="48" spans="1:19" ht="15.75" customHeight="1">
      <c r="A48" s="187"/>
      <c r="B48" s="424" t="s">
        <v>592</v>
      </c>
      <c r="C48" s="187" t="s">
        <v>547</v>
      </c>
      <c r="D48" s="187">
        <v>800</v>
      </c>
      <c r="E48" s="188">
        <f t="shared" si="11"/>
        <v>800</v>
      </c>
      <c r="F48" s="187">
        <v>0</v>
      </c>
      <c r="G48" s="187">
        <v>0</v>
      </c>
      <c r="H48" s="188">
        <f t="shared" si="12"/>
        <v>0</v>
      </c>
      <c r="I48" s="187">
        <v>0</v>
      </c>
      <c r="J48" s="187">
        <v>0</v>
      </c>
      <c r="K48" s="188">
        <f t="shared" si="13"/>
        <v>0</v>
      </c>
      <c r="L48" s="187">
        <v>0</v>
      </c>
      <c r="M48" s="188">
        <f t="shared" si="15"/>
        <v>800</v>
      </c>
      <c r="N48" s="188">
        <f t="shared" si="15"/>
        <v>800</v>
      </c>
      <c r="O48" s="188">
        <f t="shared" si="15"/>
        <v>0</v>
      </c>
      <c r="P48" s="187"/>
      <c r="Q48" s="187"/>
      <c r="R48" s="67"/>
      <c r="S48" s="67"/>
    </row>
    <row r="49" spans="1:19" ht="15.75" customHeight="1">
      <c r="A49" s="181"/>
      <c r="B49" s="425" t="s">
        <v>593</v>
      </c>
      <c r="C49" s="271" t="s">
        <v>401</v>
      </c>
      <c r="D49" s="440">
        <v>403</v>
      </c>
      <c r="E49" s="441">
        <f t="shared" si="11"/>
        <v>403</v>
      </c>
      <c r="F49" s="426">
        <v>0</v>
      </c>
      <c r="G49" s="426">
        <v>0</v>
      </c>
      <c r="H49" s="441">
        <f t="shared" si="12"/>
        <v>0</v>
      </c>
      <c r="I49" s="440">
        <v>0</v>
      </c>
      <c r="J49" s="440">
        <v>0</v>
      </c>
      <c r="K49" s="182">
        <f aca="true" t="shared" si="16" ref="K49:K54">(J49+L49)</f>
        <v>0</v>
      </c>
      <c r="L49" s="440">
        <v>0</v>
      </c>
      <c r="M49" s="441">
        <f t="shared" si="15"/>
        <v>403</v>
      </c>
      <c r="N49" s="441">
        <f t="shared" si="15"/>
        <v>403</v>
      </c>
      <c r="O49" s="182">
        <f t="shared" si="15"/>
        <v>0</v>
      </c>
      <c r="P49" s="442"/>
      <c r="Q49" s="443"/>
      <c r="R49" s="67"/>
      <c r="S49" s="67"/>
    </row>
    <row r="50" spans="1:19" ht="15.75" customHeight="1">
      <c r="A50" s="183"/>
      <c r="B50" s="184" t="s">
        <v>595</v>
      </c>
      <c r="C50" s="183" t="s">
        <v>594</v>
      </c>
      <c r="D50" s="272">
        <v>850</v>
      </c>
      <c r="E50" s="349">
        <f t="shared" si="11"/>
        <v>850</v>
      </c>
      <c r="F50" s="183">
        <v>0</v>
      </c>
      <c r="G50" s="183">
        <v>0</v>
      </c>
      <c r="H50" s="349">
        <f t="shared" si="12"/>
        <v>0</v>
      </c>
      <c r="I50" s="272">
        <v>0</v>
      </c>
      <c r="J50" s="272">
        <v>0</v>
      </c>
      <c r="K50" s="186">
        <f t="shared" si="16"/>
        <v>0</v>
      </c>
      <c r="L50" s="272">
        <v>0</v>
      </c>
      <c r="M50" s="349">
        <f t="shared" si="15"/>
        <v>850</v>
      </c>
      <c r="N50" s="349">
        <f t="shared" si="15"/>
        <v>850</v>
      </c>
      <c r="O50" s="186">
        <f t="shared" si="15"/>
        <v>0</v>
      </c>
      <c r="P50" s="283"/>
      <c r="Q50" s="183"/>
      <c r="R50" s="67"/>
      <c r="S50" s="67"/>
    </row>
    <row r="51" spans="1:19" ht="15.75" customHeight="1">
      <c r="A51" s="183"/>
      <c r="B51" s="184" t="s">
        <v>596</v>
      </c>
      <c r="C51" s="185" t="s">
        <v>548</v>
      </c>
      <c r="D51" s="183">
        <v>1400</v>
      </c>
      <c r="E51" s="186">
        <f>(D51+F51)</f>
        <v>1400</v>
      </c>
      <c r="F51" s="183">
        <v>0</v>
      </c>
      <c r="G51" s="183">
        <v>0</v>
      </c>
      <c r="H51" s="186">
        <f>(G51+I51)</f>
        <v>0</v>
      </c>
      <c r="I51" s="183">
        <v>0</v>
      </c>
      <c r="J51" s="183">
        <v>0</v>
      </c>
      <c r="K51" s="186">
        <f t="shared" si="16"/>
        <v>0</v>
      </c>
      <c r="L51" s="342">
        <v>0</v>
      </c>
      <c r="M51" s="186">
        <f t="shared" si="15"/>
        <v>1400</v>
      </c>
      <c r="N51" s="186">
        <f t="shared" si="15"/>
        <v>1400</v>
      </c>
      <c r="O51" s="186">
        <f t="shared" si="15"/>
        <v>0</v>
      </c>
      <c r="P51" s="283"/>
      <c r="Q51" s="183"/>
      <c r="R51" s="67"/>
      <c r="S51" s="67"/>
    </row>
    <row r="52" spans="1:19" ht="15.75" customHeight="1">
      <c r="A52" s="183"/>
      <c r="B52" s="262" t="s">
        <v>597</v>
      </c>
      <c r="C52" s="185" t="s">
        <v>204</v>
      </c>
      <c r="D52" s="183">
        <v>50</v>
      </c>
      <c r="E52" s="186">
        <f>(D52+F52)</f>
        <v>50</v>
      </c>
      <c r="F52" s="183">
        <v>0</v>
      </c>
      <c r="G52" s="183">
        <v>0</v>
      </c>
      <c r="H52" s="186">
        <f>(G52+I52)</f>
        <v>0</v>
      </c>
      <c r="I52" s="183">
        <v>0</v>
      </c>
      <c r="J52" s="183">
        <v>0</v>
      </c>
      <c r="K52" s="186">
        <f t="shared" si="16"/>
        <v>0</v>
      </c>
      <c r="L52" s="342">
        <v>0</v>
      </c>
      <c r="M52" s="186">
        <f t="shared" si="15"/>
        <v>50</v>
      </c>
      <c r="N52" s="186">
        <f t="shared" si="15"/>
        <v>50</v>
      </c>
      <c r="O52" s="186">
        <f t="shared" si="15"/>
        <v>0</v>
      </c>
      <c r="P52" s="283"/>
      <c r="Q52" s="183"/>
      <c r="R52" s="67"/>
      <c r="S52" s="67"/>
    </row>
    <row r="53" spans="1:19" ht="15.75" customHeight="1">
      <c r="A53" s="183"/>
      <c r="B53" s="262" t="s">
        <v>598</v>
      </c>
      <c r="C53" s="185" t="s">
        <v>443</v>
      </c>
      <c r="D53" s="183">
        <v>3330</v>
      </c>
      <c r="E53" s="186">
        <f>(D53+F53)</f>
        <v>2330</v>
      </c>
      <c r="F53" s="183">
        <v>-1000</v>
      </c>
      <c r="G53" s="183">
        <v>0</v>
      </c>
      <c r="H53" s="186">
        <f>(G53+I53)</f>
        <v>0</v>
      </c>
      <c r="I53" s="183">
        <v>0</v>
      </c>
      <c r="J53" s="183">
        <v>0</v>
      </c>
      <c r="K53" s="186">
        <f t="shared" si="16"/>
        <v>0</v>
      </c>
      <c r="L53" s="342">
        <v>0</v>
      </c>
      <c r="M53" s="186">
        <f aca="true" t="shared" si="17" ref="M53:O54">(D53-G53-J53)</f>
        <v>3330</v>
      </c>
      <c r="N53" s="186">
        <f t="shared" si="17"/>
        <v>2330</v>
      </c>
      <c r="O53" s="186">
        <f t="shared" si="17"/>
        <v>-1000</v>
      </c>
      <c r="P53" s="283"/>
      <c r="Q53" s="183"/>
      <c r="R53" s="67"/>
      <c r="S53" s="67"/>
    </row>
    <row r="54" spans="1:19" ht="15.75" customHeight="1">
      <c r="A54" s="183"/>
      <c r="B54" s="438" t="s">
        <v>726</v>
      </c>
      <c r="C54" s="273" t="s">
        <v>728</v>
      </c>
      <c r="D54" s="183">
        <v>0</v>
      </c>
      <c r="E54" s="186">
        <f>(D54+F54)</f>
        <v>1000</v>
      </c>
      <c r="F54" s="183">
        <v>1000</v>
      </c>
      <c r="G54" s="183">
        <v>0</v>
      </c>
      <c r="H54" s="186">
        <f>(G54+I54)</f>
        <v>0</v>
      </c>
      <c r="I54" s="272">
        <v>0</v>
      </c>
      <c r="J54" s="183">
        <v>0</v>
      </c>
      <c r="K54" s="186">
        <f t="shared" si="16"/>
        <v>0</v>
      </c>
      <c r="L54" s="342">
        <v>0</v>
      </c>
      <c r="M54" s="186">
        <f t="shared" si="17"/>
        <v>0</v>
      </c>
      <c r="N54" s="186">
        <f t="shared" si="17"/>
        <v>1000</v>
      </c>
      <c r="O54" s="186">
        <f t="shared" si="17"/>
        <v>1000</v>
      </c>
      <c r="P54" s="283"/>
      <c r="Q54" s="183" t="s">
        <v>727</v>
      </c>
      <c r="R54" s="67"/>
      <c r="S54" s="67"/>
    </row>
    <row r="55" spans="1:19" ht="15.75" customHeight="1">
      <c r="A55" s="183"/>
      <c r="B55" s="347" t="s">
        <v>599</v>
      </c>
      <c r="C55" s="272" t="s">
        <v>205</v>
      </c>
      <c r="D55" s="183">
        <v>70</v>
      </c>
      <c r="E55" s="352">
        <f aca="true" t="shared" si="18" ref="E55:E86">(D55+F55)</f>
        <v>70</v>
      </c>
      <c r="F55" s="183">
        <v>0</v>
      </c>
      <c r="G55" s="183">
        <v>0</v>
      </c>
      <c r="H55" s="186">
        <f aca="true" t="shared" si="19" ref="H55:H68">(G55+I55)</f>
        <v>0</v>
      </c>
      <c r="I55" s="272">
        <v>0</v>
      </c>
      <c r="J55" s="183">
        <v>0</v>
      </c>
      <c r="K55" s="186">
        <f aca="true" t="shared" si="20" ref="K55:K68">(J55+L55)</f>
        <v>0</v>
      </c>
      <c r="L55" s="183">
        <v>0</v>
      </c>
      <c r="M55" s="352">
        <f aca="true" t="shared" si="21" ref="M55:O56">(D55-G55-J55)</f>
        <v>70</v>
      </c>
      <c r="N55" s="186">
        <f t="shared" si="21"/>
        <v>70</v>
      </c>
      <c r="O55" s="186">
        <f t="shared" si="21"/>
        <v>0</v>
      </c>
      <c r="P55" s="283"/>
      <c r="Q55" s="183"/>
      <c r="R55" s="67"/>
      <c r="S55" s="67"/>
    </row>
    <row r="56" spans="1:19" ht="15.75" customHeight="1">
      <c r="A56" s="183"/>
      <c r="B56" s="347" t="s">
        <v>601</v>
      </c>
      <c r="C56" s="272" t="s">
        <v>600</v>
      </c>
      <c r="D56" s="183">
        <v>951</v>
      </c>
      <c r="E56" s="352">
        <f t="shared" si="18"/>
        <v>951</v>
      </c>
      <c r="F56" s="183">
        <v>0</v>
      </c>
      <c r="G56" s="183">
        <v>0</v>
      </c>
      <c r="H56" s="186">
        <f t="shared" si="19"/>
        <v>0</v>
      </c>
      <c r="I56" s="272">
        <v>0</v>
      </c>
      <c r="J56" s="183">
        <v>0</v>
      </c>
      <c r="K56" s="186">
        <f t="shared" si="20"/>
        <v>0</v>
      </c>
      <c r="L56" s="183">
        <v>0</v>
      </c>
      <c r="M56" s="352">
        <f t="shared" si="21"/>
        <v>951</v>
      </c>
      <c r="N56" s="186">
        <f t="shared" si="21"/>
        <v>951</v>
      </c>
      <c r="O56" s="186">
        <f t="shared" si="21"/>
        <v>0</v>
      </c>
      <c r="P56" s="283"/>
      <c r="Q56" s="183"/>
      <c r="R56" s="67"/>
      <c r="S56" s="67"/>
    </row>
    <row r="57" spans="1:19" ht="15.75" customHeight="1">
      <c r="A57" s="183"/>
      <c r="B57" s="347" t="s">
        <v>602</v>
      </c>
      <c r="C57" s="272" t="s">
        <v>191</v>
      </c>
      <c r="D57" s="183">
        <v>1200</v>
      </c>
      <c r="E57" s="352">
        <f t="shared" si="18"/>
        <v>1200</v>
      </c>
      <c r="F57" s="183">
        <v>0</v>
      </c>
      <c r="G57" s="183">
        <v>0</v>
      </c>
      <c r="H57" s="186">
        <f t="shared" si="19"/>
        <v>0</v>
      </c>
      <c r="I57" s="272">
        <v>0</v>
      </c>
      <c r="J57" s="183">
        <v>0</v>
      </c>
      <c r="K57" s="186">
        <f t="shared" si="20"/>
        <v>0</v>
      </c>
      <c r="L57" s="183">
        <v>0</v>
      </c>
      <c r="M57" s="352">
        <f aca="true" t="shared" si="22" ref="M57:O58">(D57-G57-J57)</f>
        <v>1200</v>
      </c>
      <c r="N57" s="186">
        <f t="shared" si="22"/>
        <v>1200</v>
      </c>
      <c r="O57" s="186">
        <f t="shared" si="22"/>
        <v>0</v>
      </c>
      <c r="P57" s="283"/>
      <c r="Q57" s="183"/>
      <c r="R57" s="67"/>
      <c r="S57" s="67"/>
    </row>
    <row r="58" spans="1:19" ht="15.75" customHeight="1">
      <c r="A58" s="183"/>
      <c r="B58" s="347" t="s">
        <v>603</v>
      </c>
      <c r="C58" s="272" t="s">
        <v>192</v>
      </c>
      <c r="D58" s="183">
        <v>108</v>
      </c>
      <c r="E58" s="352">
        <f t="shared" si="18"/>
        <v>108</v>
      </c>
      <c r="F58" s="183">
        <v>0</v>
      </c>
      <c r="G58" s="183">
        <v>0</v>
      </c>
      <c r="H58" s="186">
        <f t="shared" si="19"/>
        <v>0</v>
      </c>
      <c r="I58" s="272">
        <v>0</v>
      </c>
      <c r="J58" s="183">
        <v>0</v>
      </c>
      <c r="K58" s="186">
        <f t="shared" si="20"/>
        <v>0</v>
      </c>
      <c r="L58" s="183">
        <v>0</v>
      </c>
      <c r="M58" s="352">
        <f t="shared" si="22"/>
        <v>108</v>
      </c>
      <c r="N58" s="186">
        <f t="shared" si="22"/>
        <v>108</v>
      </c>
      <c r="O58" s="186">
        <f t="shared" si="22"/>
        <v>0</v>
      </c>
      <c r="P58" s="283"/>
      <c r="Q58" s="183"/>
      <c r="R58" s="67"/>
      <c r="S58" s="67"/>
    </row>
    <row r="59" spans="1:19" ht="15.75" customHeight="1">
      <c r="A59" s="183"/>
      <c r="B59" s="347" t="s">
        <v>604</v>
      </c>
      <c r="C59" s="272" t="s">
        <v>193</v>
      </c>
      <c r="D59" s="183">
        <v>600</v>
      </c>
      <c r="E59" s="352">
        <f t="shared" si="18"/>
        <v>600</v>
      </c>
      <c r="F59" s="183">
        <v>0</v>
      </c>
      <c r="G59" s="183">
        <v>0</v>
      </c>
      <c r="H59" s="186">
        <f t="shared" si="19"/>
        <v>0</v>
      </c>
      <c r="I59" s="272">
        <v>0</v>
      </c>
      <c r="J59" s="183">
        <v>0</v>
      </c>
      <c r="K59" s="186">
        <f t="shared" si="20"/>
        <v>0</v>
      </c>
      <c r="L59" s="183">
        <v>0</v>
      </c>
      <c r="M59" s="352">
        <f aca="true" t="shared" si="23" ref="M59:O63">(D59-G59-J59)</f>
        <v>600</v>
      </c>
      <c r="N59" s="186">
        <f t="shared" si="23"/>
        <v>600</v>
      </c>
      <c r="O59" s="186">
        <f t="shared" si="23"/>
        <v>0</v>
      </c>
      <c r="P59" s="283"/>
      <c r="Q59" s="183"/>
      <c r="R59" s="67"/>
      <c r="S59" s="67"/>
    </row>
    <row r="60" spans="1:19" ht="15.75" customHeight="1">
      <c r="A60" s="183"/>
      <c r="B60" s="347" t="s">
        <v>606</v>
      </c>
      <c r="C60" s="272" t="s">
        <v>605</v>
      </c>
      <c r="D60" s="183">
        <v>800</v>
      </c>
      <c r="E60" s="352">
        <f>(D60+F60)</f>
        <v>800</v>
      </c>
      <c r="F60" s="183">
        <v>0</v>
      </c>
      <c r="G60" s="183">
        <v>0</v>
      </c>
      <c r="H60" s="186">
        <f t="shared" si="19"/>
        <v>0</v>
      </c>
      <c r="I60" s="272">
        <v>0</v>
      </c>
      <c r="J60" s="183">
        <v>0</v>
      </c>
      <c r="K60" s="186">
        <f t="shared" si="20"/>
        <v>0</v>
      </c>
      <c r="L60" s="183">
        <v>0</v>
      </c>
      <c r="M60" s="352">
        <f>(D60-G60-J60)</f>
        <v>800</v>
      </c>
      <c r="N60" s="186">
        <f>(E60-H60-K60)</f>
        <v>800</v>
      </c>
      <c r="O60" s="186">
        <f>(F60-I60-L60)</f>
        <v>0</v>
      </c>
      <c r="P60" s="283"/>
      <c r="Q60" s="183"/>
      <c r="R60" s="67"/>
      <c r="S60" s="67"/>
    </row>
    <row r="61" spans="1:19" ht="15.75" customHeight="1">
      <c r="A61" s="183"/>
      <c r="B61" s="347" t="s">
        <v>607</v>
      </c>
      <c r="C61" s="272" t="s">
        <v>608</v>
      </c>
      <c r="D61" s="183">
        <v>50</v>
      </c>
      <c r="E61" s="352">
        <f t="shared" si="18"/>
        <v>50</v>
      </c>
      <c r="F61" s="183">
        <v>0</v>
      </c>
      <c r="G61" s="183">
        <v>0</v>
      </c>
      <c r="H61" s="186">
        <f t="shared" si="19"/>
        <v>0</v>
      </c>
      <c r="I61" s="272">
        <v>0</v>
      </c>
      <c r="J61" s="183">
        <v>0</v>
      </c>
      <c r="K61" s="186">
        <f t="shared" si="20"/>
        <v>0</v>
      </c>
      <c r="L61" s="183">
        <v>0</v>
      </c>
      <c r="M61" s="352">
        <f t="shared" si="23"/>
        <v>50</v>
      </c>
      <c r="N61" s="186">
        <f t="shared" si="23"/>
        <v>50</v>
      </c>
      <c r="O61" s="186">
        <f t="shared" si="23"/>
        <v>0</v>
      </c>
      <c r="P61" s="283"/>
      <c r="Q61" s="183"/>
      <c r="R61" s="67"/>
      <c r="S61" s="67"/>
    </row>
    <row r="62" spans="1:19" ht="15.75" customHeight="1">
      <c r="A62" s="183"/>
      <c r="B62" s="347" t="s">
        <v>609</v>
      </c>
      <c r="C62" s="272" t="s">
        <v>611</v>
      </c>
      <c r="D62" s="183">
        <v>500</v>
      </c>
      <c r="E62" s="352">
        <f t="shared" si="18"/>
        <v>500</v>
      </c>
      <c r="F62" s="183">
        <v>0</v>
      </c>
      <c r="G62" s="183">
        <v>0</v>
      </c>
      <c r="H62" s="186">
        <f t="shared" si="19"/>
        <v>0</v>
      </c>
      <c r="I62" s="272">
        <v>0</v>
      </c>
      <c r="J62" s="183">
        <v>0</v>
      </c>
      <c r="K62" s="186">
        <f t="shared" si="20"/>
        <v>0</v>
      </c>
      <c r="L62" s="183">
        <v>0</v>
      </c>
      <c r="M62" s="352">
        <f t="shared" si="23"/>
        <v>500</v>
      </c>
      <c r="N62" s="186">
        <f t="shared" si="23"/>
        <v>500</v>
      </c>
      <c r="O62" s="186">
        <f t="shared" si="23"/>
        <v>0</v>
      </c>
      <c r="P62" s="283"/>
      <c r="Q62" s="183"/>
      <c r="R62" s="67"/>
      <c r="S62" s="67"/>
    </row>
    <row r="63" spans="1:19" ht="15.75" customHeight="1">
      <c r="A63" s="183"/>
      <c r="B63" s="347" t="s">
        <v>610</v>
      </c>
      <c r="C63" s="272" t="s">
        <v>612</v>
      </c>
      <c r="D63" s="183">
        <v>34000</v>
      </c>
      <c r="E63" s="352">
        <f t="shared" si="18"/>
        <v>34000</v>
      </c>
      <c r="F63" s="183">
        <v>0</v>
      </c>
      <c r="G63" s="183">
        <v>0</v>
      </c>
      <c r="H63" s="186">
        <f t="shared" si="19"/>
        <v>0</v>
      </c>
      <c r="I63" s="272">
        <v>0</v>
      </c>
      <c r="J63" s="183">
        <v>0</v>
      </c>
      <c r="K63" s="186">
        <f t="shared" si="20"/>
        <v>0</v>
      </c>
      <c r="L63" s="183">
        <v>0</v>
      </c>
      <c r="M63" s="352">
        <f t="shared" si="23"/>
        <v>34000</v>
      </c>
      <c r="N63" s="186">
        <f t="shared" si="23"/>
        <v>34000</v>
      </c>
      <c r="O63" s="186">
        <f t="shared" si="23"/>
        <v>0</v>
      </c>
      <c r="P63" s="283"/>
      <c r="Q63" s="183"/>
      <c r="R63" s="67"/>
      <c r="S63" s="67"/>
    </row>
    <row r="64" spans="1:19" ht="15.75" customHeight="1">
      <c r="A64" s="183"/>
      <c r="B64" s="347" t="s">
        <v>613</v>
      </c>
      <c r="C64" s="272" t="s">
        <v>694</v>
      </c>
      <c r="D64" s="183">
        <v>235</v>
      </c>
      <c r="E64" s="352">
        <f t="shared" si="18"/>
        <v>276</v>
      </c>
      <c r="F64" s="183">
        <v>41</v>
      </c>
      <c r="G64" s="183">
        <v>0</v>
      </c>
      <c r="H64" s="186">
        <f t="shared" si="19"/>
        <v>0</v>
      </c>
      <c r="I64" s="272">
        <v>0</v>
      </c>
      <c r="J64" s="183">
        <v>0</v>
      </c>
      <c r="K64" s="186">
        <f t="shared" si="20"/>
        <v>0</v>
      </c>
      <c r="L64" s="183">
        <v>0</v>
      </c>
      <c r="M64" s="352">
        <f aca="true" t="shared" si="24" ref="M64:O71">(D64-G64-J64)</f>
        <v>235</v>
      </c>
      <c r="N64" s="186">
        <f t="shared" si="24"/>
        <v>276</v>
      </c>
      <c r="O64" s="186">
        <f t="shared" si="24"/>
        <v>41</v>
      </c>
      <c r="P64" s="283"/>
      <c r="Q64" s="183"/>
      <c r="R64" s="67"/>
      <c r="S64" s="67"/>
    </row>
    <row r="65" spans="1:19" ht="15.75" customHeight="1">
      <c r="A65" s="183"/>
      <c r="B65" s="347" t="s">
        <v>614</v>
      </c>
      <c r="C65" s="272" t="s">
        <v>695</v>
      </c>
      <c r="D65" s="183">
        <v>29</v>
      </c>
      <c r="E65" s="352">
        <f t="shared" si="18"/>
        <v>58</v>
      </c>
      <c r="F65" s="183">
        <v>29</v>
      </c>
      <c r="G65" s="183">
        <v>0</v>
      </c>
      <c r="H65" s="186">
        <f t="shared" si="19"/>
        <v>0</v>
      </c>
      <c r="I65" s="272">
        <v>0</v>
      </c>
      <c r="J65" s="183">
        <v>0</v>
      </c>
      <c r="K65" s="186">
        <f t="shared" si="20"/>
        <v>0</v>
      </c>
      <c r="L65" s="183">
        <v>0</v>
      </c>
      <c r="M65" s="352">
        <f t="shared" si="24"/>
        <v>29</v>
      </c>
      <c r="N65" s="186">
        <f t="shared" si="24"/>
        <v>58</v>
      </c>
      <c r="O65" s="186">
        <f t="shared" si="24"/>
        <v>29</v>
      </c>
      <c r="P65" s="283"/>
      <c r="Q65" s="183"/>
      <c r="R65" s="67"/>
      <c r="S65" s="67"/>
    </row>
    <row r="66" spans="1:19" ht="15.75" customHeight="1">
      <c r="A66" s="183"/>
      <c r="B66" s="348"/>
      <c r="C66" s="272" t="s">
        <v>696</v>
      </c>
      <c r="D66" s="183">
        <v>29</v>
      </c>
      <c r="E66" s="352">
        <f t="shared" si="18"/>
        <v>58</v>
      </c>
      <c r="F66" s="183">
        <v>29</v>
      </c>
      <c r="G66" s="183">
        <v>0</v>
      </c>
      <c r="H66" s="186">
        <f t="shared" si="19"/>
        <v>0</v>
      </c>
      <c r="I66" s="272">
        <v>0</v>
      </c>
      <c r="J66" s="183">
        <v>0</v>
      </c>
      <c r="K66" s="186">
        <f t="shared" si="20"/>
        <v>0</v>
      </c>
      <c r="L66" s="183">
        <v>0</v>
      </c>
      <c r="M66" s="352">
        <f t="shared" si="24"/>
        <v>29</v>
      </c>
      <c r="N66" s="186">
        <f t="shared" si="24"/>
        <v>58</v>
      </c>
      <c r="O66" s="186">
        <f t="shared" si="24"/>
        <v>29</v>
      </c>
      <c r="P66" s="283"/>
      <c r="Q66" s="183"/>
      <c r="R66" s="67"/>
      <c r="S66" s="67"/>
    </row>
    <row r="67" spans="1:19" ht="15.75" customHeight="1">
      <c r="A67" s="183"/>
      <c r="B67" s="348"/>
      <c r="C67" s="272" t="s">
        <v>697</v>
      </c>
      <c r="D67" s="183">
        <v>14</v>
      </c>
      <c r="E67" s="352">
        <f t="shared" si="18"/>
        <v>28</v>
      </c>
      <c r="F67" s="183">
        <v>14</v>
      </c>
      <c r="G67" s="183">
        <v>0</v>
      </c>
      <c r="H67" s="186">
        <f t="shared" si="19"/>
        <v>0</v>
      </c>
      <c r="I67" s="272">
        <v>0</v>
      </c>
      <c r="J67" s="183">
        <v>0</v>
      </c>
      <c r="K67" s="186">
        <f t="shared" si="20"/>
        <v>0</v>
      </c>
      <c r="L67" s="183">
        <v>0</v>
      </c>
      <c r="M67" s="352">
        <f t="shared" si="24"/>
        <v>14</v>
      </c>
      <c r="N67" s="186">
        <f t="shared" si="24"/>
        <v>28</v>
      </c>
      <c r="O67" s="186">
        <f t="shared" si="24"/>
        <v>14</v>
      </c>
      <c r="P67" s="283"/>
      <c r="Q67" s="183"/>
      <c r="R67" s="67"/>
      <c r="S67" s="67"/>
    </row>
    <row r="68" spans="1:19" ht="15.75" customHeight="1">
      <c r="A68" s="183"/>
      <c r="B68" s="347" t="s">
        <v>615</v>
      </c>
      <c r="C68" s="272" t="s">
        <v>698</v>
      </c>
      <c r="D68" s="183">
        <v>50</v>
      </c>
      <c r="E68" s="352">
        <f t="shared" si="18"/>
        <v>50</v>
      </c>
      <c r="F68" s="183">
        <v>0</v>
      </c>
      <c r="G68" s="183">
        <v>0</v>
      </c>
      <c r="H68" s="186">
        <f t="shared" si="19"/>
        <v>0</v>
      </c>
      <c r="I68" s="272">
        <v>0</v>
      </c>
      <c r="J68" s="183">
        <v>0</v>
      </c>
      <c r="K68" s="186">
        <f t="shared" si="20"/>
        <v>0</v>
      </c>
      <c r="L68" s="183">
        <v>0</v>
      </c>
      <c r="M68" s="352">
        <f t="shared" si="24"/>
        <v>50</v>
      </c>
      <c r="N68" s="186">
        <f t="shared" si="24"/>
        <v>50</v>
      </c>
      <c r="O68" s="186">
        <f t="shared" si="24"/>
        <v>0</v>
      </c>
      <c r="P68" s="283"/>
      <c r="Q68" s="183"/>
      <c r="R68" s="67"/>
      <c r="S68" s="67"/>
    </row>
    <row r="69" spans="1:19" ht="15.75" customHeight="1">
      <c r="A69" s="183"/>
      <c r="B69" s="347" t="s">
        <v>616</v>
      </c>
      <c r="C69" s="272" t="s">
        <v>796</v>
      </c>
      <c r="D69" s="183">
        <v>330</v>
      </c>
      <c r="E69" s="352">
        <f aca="true" t="shared" si="25" ref="E69:E74">(D69+F69)</f>
        <v>330</v>
      </c>
      <c r="F69" s="183">
        <v>0</v>
      </c>
      <c r="G69" s="183">
        <v>0</v>
      </c>
      <c r="H69" s="186">
        <f aca="true" t="shared" si="26" ref="H69:H74">(G69+I69)</f>
        <v>0</v>
      </c>
      <c r="I69" s="272">
        <v>0</v>
      </c>
      <c r="J69" s="183">
        <v>0</v>
      </c>
      <c r="K69" s="186">
        <f aca="true" t="shared" si="27" ref="K69:K74">(J69+L69)</f>
        <v>0</v>
      </c>
      <c r="L69" s="183">
        <v>0</v>
      </c>
      <c r="M69" s="352">
        <f t="shared" si="24"/>
        <v>330</v>
      </c>
      <c r="N69" s="186">
        <f t="shared" si="24"/>
        <v>330</v>
      </c>
      <c r="O69" s="186">
        <f t="shared" si="24"/>
        <v>0</v>
      </c>
      <c r="P69" s="283"/>
      <c r="Q69" s="183"/>
      <c r="R69" s="67"/>
      <c r="S69" s="67"/>
    </row>
    <row r="70" spans="1:19" ht="15.75" customHeight="1">
      <c r="A70" s="183"/>
      <c r="B70" s="347" t="s">
        <v>617</v>
      </c>
      <c r="C70" s="272" t="s">
        <v>797</v>
      </c>
      <c r="D70" s="183">
        <v>300</v>
      </c>
      <c r="E70" s="352">
        <f t="shared" si="25"/>
        <v>300</v>
      </c>
      <c r="F70" s="183">
        <v>0</v>
      </c>
      <c r="G70" s="183">
        <v>0</v>
      </c>
      <c r="H70" s="186">
        <f t="shared" si="26"/>
        <v>0</v>
      </c>
      <c r="I70" s="272">
        <v>0</v>
      </c>
      <c r="J70" s="183">
        <v>0</v>
      </c>
      <c r="K70" s="186">
        <f t="shared" si="27"/>
        <v>0</v>
      </c>
      <c r="L70" s="183">
        <v>0</v>
      </c>
      <c r="M70" s="352">
        <f t="shared" si="24"/>
        <v>300</v>
      </c>
      <c r="N70" s="186">
        <f t="shared" si="24"/>
        <v>300</v>
      </c>
      <c r="O70" s="186">
        <f t="shared" si="24"/>
        <v>0</v>
      </c>
      <c r="P70" s="283"/>
      <c r="Q70" s="183"/>
      <c r="R70" s="67"/>
      <c r="S70" s="67"/>
    </row>
    <row r="71" spans="1:19" ht="15.75" customHeight="1">
      <c r="A71" s="183"/>
      <c r="B71" s="347" t="s">
        <v>618</v>
      </c>
      <c r="C71" s="272" t="s">
        <v>798</v>
      </c>
      <c r="D71" s="183">
        <v>150</v>
      </c>
      <c r="E71" s="352">
        <f t="shared" si="25"/>
        <v>150</v>
      </c>
      <c r="F71" s="183">
        <v>0</v>
      </c>
      <c r="G71" s="183">
        <v>0</v>
      </c>
      <c r="H71" s="186">
        <f t="shared" si="26"/>
        <v>0</v>
      </c>
      <c r="I71" s="272">
        <v>0</v>
      </c>
      <c r="J71" s="183">
        <v>0</v>
      </c>
      <c r="K71" s="186">
        <f t="shared" si="27"/>
        <v>0</v>
      </c>
      <c r="L71" s="183">
        <v>0</v>
      </c>
      <c r="M71" s="352">
        <f t="shared" si="24"/>
        <v>150</v>
      </c>
      <c r="N71" s="186">
        <f t="shared" si="24"/>
        <v>150</v>
      </c>
      <c r="O71" s="186">
        <f t="shared" si="24"/>
        <v>0</v>
      </c>
      <c r="P71" s="283"/>
      <c r="Q71" s="183"/>
      <c r="R71" s="67"/>
      <c r="S71" s="67"/>
    </row>
    <row r="72" spans="1:19" ht="15.75" customHeight="1">
      <c r="A72" s="183"/>
      <c r="B72" s="347" t="s">
        <v>627</v>
      </c>
      <c r="C72" s="272" t="s">
        <v>800</v>
      </c>
      <c r="D72" s="183">
        <v>0</v>
      </c>
      <c r="E72" s="352">
        <f t="shared" si="25"/>
        <v>3381</v>
      </c>
      <c r="F72" s="183">
        <v>3381</v>
      </c>
      <c r="G72" s="183">
        <v>0</v>
      </c>
      <c r="H72" s="186">
        <f t="shared" si="26"/>
        <v>0</v>
      </c>
      <c r="I72" s="272">
        <v>0</v>
      </c>
      <c r="J72" s="183">
        <v>0</v>
      </c>
      <c r="K72" s="186">
        <f t="shared" si="27"/>
        <v>0</v>
      </c>
      <c r="L72" s="183">
        <v>0</v>
      </c>
      <c r="M72" s="352">
        <f aca="true" t="shared" si="28" ref="M72:O74">(D72-G72-J72)</f>
        <v>0</v>
      </c>
      <c r="N72" s="186">
        <f t="shared" si="28"/>
        <v>3381</v>
      </c>
      <c r="O72" s="186">
        <f t="shared" si="28"/>
        <v>3381</v>
      </c>
      <c r="P72" s="283"/>
      <c r="Q72" s="183" t="s">
        <v>828</v>
      </c>
      <c r="R72" s="67"/>
      <c r="S72" s="67"/>
    </row>
    <row r="73" spans="1:19" ht="15.75" customHeight="1">
      <c r="A73" s="183"/>
      <c r="B73" s="347" t="s">
        <v>801</v>
      </c>
      <c r="C73" s="430" t="s">
        <v>811</v>
      </c>
      <c r="D73" s="183">
        <v>0</v>
      </c>
      <c r="E73" s="352">
        <f t="shared" si="25"/>
        <v>550</v>
      </c>
      <c r="F73" s="183">
        <v>550</v>
      </c>
      <c r="G73" s="183">
        <v>0</v>
      </c>
      <c r="H73" s="186">
        <f t="shared" si="26"/>
        <v>0</v>
      </c>
      <c r="I73" s="272">
        <v>0</v>
      </c>
      <c r="J73" s="183">
        <v>0</v>
      </c>
      <c r="K73" s="186">
        <f t="shared" si="27"/>
        <v>0</v>
      </c>
      <c r="L73" s="183">
        <v>0</v>
      </c>
      <c r="M73" s="352">
        <f t="shared" si="28"/>
        <v>0</v>
      </c>
      <c r="N73" s="186">
        <f t="shared" si="28"/>
        <v>550</v>
      </c>
      <c r="O73" s="186">
        <f t="shared" si="28"/>
        <v>550</v>
      </c>
      <c r="P73" s="283"/>
      <c r="Q73" s="183"/>
      <c r="R73" s="67"/>
      <c r="S73" s="67"/>
    </row>
    <row r="74" spans="1:19" ht="15.75" customHeight="1">
      <c r="A74" s="183"/>
      <c r="B74" s="347" t="s">
        <v>802</v>
      </c>
      <c r="C74" s="430" t="s">
        <v>654</v>
      </c>
      <c r="D74" s="183">
        <v>0</v>
      </c>
      <c r="E74" s="352">
        <f t="shared" si="25"/>
        <v>600</v>
      </c>
      <c r="F74" s="183">
        <v>600</v>
      </c>
      <c r="G74" s="183">
        <v>0</v>
      </c>
      <c r="H74" s="186">
        <f t="shared" si="26"/>
        <v>0</v>
      </c>
      <c r="I74" s="272">
        <v>0</v>
      </c>
      <c r="J74" s="183">
        <v>0</v>
      </c>
      <c r="K74" s="186">
        <f t="shared" si="27"/>
        <v>0</v>
      </c>
      <c r="L74" s="183">
        <v>0</v>
      </c>
      <c r="M74" s="352">
        <f t="shared" si="28"/>
        <v>0</v>
      </c>
      <c r="N74" s="186">
        <f t="shared" si="28"/>
        <v>600</v>
      </c>
      <c r="O74" s="186">
        <f t="shared" si="28"/>
        <v>600</v>
      </c>
      <c r="P74" s="283"/>
      <c r="Q74" s="183"/>
      <c r="R74" s="67"/>
      <c r="S74" s="67"/>
    </row>
    <row r="75" spans="1:19" ht="15.75" customHeight="1">
      <c r="A75" s="183"/>
      <c r="B75" s="347"/>
      <c r="C75" s="343" t="s">
        <v>251</v>
      </c>
      <c r="D75" s="183"/>
      <c r="E75" s="352"/>
      <c r="F75" s="183"/>
      <c r="G75" s="183"/>
      <c r="H75" s="186"/>
      <c r="I75" s="272"/>
      <c r="J75" s="183"/>
      <c r="K75" s="186"/>
      <c r="L75" s="183"/>
      <c r="M75" s="352"/>
      <c r="N75" s="186"/>
      <c r="O75" s="186"/>
      <c r="P75" s="283"/>
      <c r="Q75" s="183"/>
      <c r="R75" s="67"/>
      <c r="S75" s="67"/>
    </row>
    <row r="76" spans="1:19" ht="15.75" customHeight="1">
      <c r="A76" s="183"/>
      <c r="B76" s="347" t="s">
        <v>803</v>
      </c>
      <c r="C76" s="183" t="s">
        <v>619</v>
      </c>
      <c r="D76" s="183"/>
      <c r="E76" s="352"/>
      <c r="F76" s="183"/>
      <c r="G76" s="183"/>
      <c r="H76" s="186"/>
      <c r="I76" s="272"/>
      <c r="J76" s="183"/>
      <c r="K76" s="186"/>
      <c r="L76" s="183"/>
      <c r="M76" s="352"/>
      <c r="N76" s="186"/>
      <c r="O76" s="186"/>
      <c r="P76" s="283"/>
      <c r="Q76" s="183"/>
      <c r="R76" s="67"/>
      <c r="S76" s="67"/>
    </row>
    <row r="77" spans="1:19" ht="15.75" customHeight="1">
      <c r="A77" s="183"/>
      <c r="B77" s="347"/>
      <c r="C77" s="272" t="s">
        <v>620</v>
      </c>
      <c r="D77" s="183">
        <v>660</v>
      </c>
      <c r="E77" s="352">
        <f aca="true" t="shared" si="29" ref="E77:E82">(D77+F77)</f>
        <v>660</v>
      </c>
      <c r="F77" s="183">
        <v>0</v>
      </c>
      <c r="G77" s="183">
        <v>0</v>
      </c>
      <c r="H77" s="186">
        <f aca="true" t="shared" si="30" ref="H77:H82">(G77+I77)</f>
        <v>0</v>
      </c>
      <c r="I77" s="272">
        <v>0</v>
      </c>
      <c r="J77" s="183">
        <v>0</v>
      </c>
      <c r="K77" s="186">
        <f aca="true" t="shared" si="31" ref="K77:K82">(J77+L77)</f>
        <v>0</v>
      </c>
      <c r="L77" s="183">
        <v>0</v>
      </c>
      <c r="M77" s="352">
        <f aca="true" t="shared" si="32" ref="M77:M82">(D77-G77-J77)</f>
        <v>660</v>
      </c>
      <c r="N77" s="186">
        <f aca="true" t="shared" si="33" ref="N77:N82">(E77-H77-K77)</f>
        <v>660</v>
      </c>
      <c r="O77" s="186">
        <f aca="true" t="shared" si="34" ref="O77:O82">(F77-I77-L77)</f>
        <v>0</v>
      </c>
      <c r="P77" s="283"/>
      <c r="Q77" s="183"/>
      <c r="R77" s="67"/>
      <c r="S77" s="67"/>
    </row>
    <row r="78" spans="1:19" ht="15.75" customHeight="1">
      <c r="A78" s="183"/>
      <c r="B78" s="347"/>
      <c r="C78" s="272" t="s">
        <v>621</v>
      </c>
      <c r="D78" s="183">
        <v>945</v>
      </c>
      <c r="E78" s="352">
        <f t="shared" si="29"/>
        <v>945</v>
      </c>
      <c r="F78" s="183">
        <v>0</v>
      </c>
      <c r="G78" s="183">
        <v>0</v>
      </c>
      <c r="H78" s="186">
        <f t="shared" si="30"/>
        <v>0</v>
      </c>
      <c r="I78" s="272">
        <v>0</v>
      </c>
      <c r="J78" s="183">
        <v>0</v>
      </c>
      <c r="K78" s="186">
        <f t="shared" si="31"/>
        <v>0</v>
      </c>
      <c r="L78" s="183">
        <v>0</v>
      </c>
      <c r="M78" s="352">
        <f t="shared" si="32"/>
        <v>945</v>
      </c>
      <c r="N78" s="186">
        <f t="shared" si="33"/>
        <v>945</v>
      </c>
      <c r="O78" s="186">
        <f t="shared" si="34"/>
        <v>0</v>
      </c>
      <c r="P78" s="283"/>
      <c r="Q78" s="183"/>
      <c r="R78" s="67"/>
      <c r="S78" s="67"/>
    </row>
    <row r="79" spans="1:19" ht="15.75" customHeight="1">
      <c r="A79" s="183"/>
      <c r="B79" s="347" t="s">
        <v>804</v>
      </c>
      <c r="C79" s="272" t="s">
        <v>622</v>
      </c>
      <c r="D79" s="183">
        <v>13000</v>
      </c>
      <c r="E79" s="352">
        <f t="shared" si="29"/>
        <v>13000</v>
      </c>
      <c r="F79" s="183">
        <v>0</v>
      </c>
      <c r="G79" s="183">
        <v>0</v>
      </c>
      <c r="H79" s="186">
        <f t="shared" si="30"/>
        <v>0</v>
      </c>
      <c r="I79" s="272">
        <v>0</v>
      </c>
      <c r="J79" s="183">
        <v>0</v>
      </c>
      <c r="K79" s="186">
        <f t="shared" si="31"/>
        <v>0</v>
      </c>
      <c r="L79" s="183">
        <v>0</v>
      </c>
      <c r="M79" s="352">
        <f t="shared" si="32"/>
        <v>13000</v>
      </c>
      <c r="N79" s="186">
        <f t="shared" si="33"/>
        <v>13000</v>
      </c>
      <c r="O79" s="186">
        <f t="shared" si="34"/>
        <v>0</v>
      </c>
      <c r="P79" s="283"/>
      <c r="Q79" s="183" t="s">
        <v>829</v>
      </c>
      <c r="R79" s="67"/>
      <c r="S79" s="67"/>
    </row>
    <row r="80" spans="1:19" ht="15.75" customHeight="1">
      <c r="A80" s="183"/>
      <c r="B80" s="347" t="s">
        <v>805</v>
      </c>
      <c r="C80" s="272" t="s">
        <v>623</v>
      </c>
      <c r="D80" s="183">
        <v>23</v>
      </c>
      <c r="E80" s="352">
        <f t="shared" si="29"/>
        <v>23</v>
      </c>
      <c r="F80" s="183">
        <v>0</v>
      </c>
      <c r="G80" s="183">
        <v>0</v>
      </c>
      <c r="H80" s="186">
        <f t="shared" si="30"/>
        <v>0</v>
      </c>
      <c r="I80" s="272">
        <v>0</v>
      </c>
      <c r="J80" s="183">
        <v>0</v>
      </c>
      <c r="K80" s="186">
        <f t="shared" si="31"/>
        <v>0</v>
      </c>
      <c r="L80" s="183">
        <v>0</v>
      </c>
      <c r="M80" s="352">
        <f t="shared" si="32"/>
        <v>23</v>
      </c>
      <c r="N80" s="186">
        <f t="shared" si="33"/>
        <v>23</v>
      </c>
      <c r="O80" s="186">
        <f t="shared" si="34"/>
        <v>0</v>
      </c>
      <c r="P80" s="283"/>
      <c r="Q80" s="183"/>
      <c r="R80" s="67"/>
      <c r="S80" s="67"/>
    </row>
    <row r="81" spans="1:19" ht="15.75" customHeight="1">
      <c r="A81" s="183"/>
      <c r="B81" s="347" t="s">
        <v>806</v>
      </c>
      <c r="C81" s="183" t="s">
        <v>206</v>
      </c>
      <c r="D81" s="183">
        <v>3145</v>
      </c>
      <c r="E81" s="352">
        <f t="shared" si="29"/>
        <v>3145</v>
      </c>
      <c r="F81" s="183">
        <v>0</v>
      </c>
      <c r="G81" s="183">
        <v>0</v>
      </c>
      <c r="H81" s="186">
        <f t="shared" si="30"/>
        <v>0</v>
      </c>
      <c r="I81" s="272">
        <v>0</v>
      </c>
      <c r="J81" s="183">
        <v>0</v>
      </c>
      <c r="K81" s="186">
        <f t="shared" si="31"/>
        <v>0</v>
      </c>
      <c r="L81" s="183">
        <v>0</v>
      </c>
      <c r="M81" s="352">
        <f t="shared" si="32"/>
        <v>3145</v>
      </c>
      <c r="N81" s="186">
        <f t="shared" si="33"/>
        <v>3145</v>
      </c>
      <c r="O81" s="186">
        <f t="shared" si="34"/>
        <v>0</v>
      </c>
      <c r="P81" s="283"/>
      <c r="Q81" s="183"/>
      <c r="R81" s="67"/>
      <c r="S81" s="67"/>
    </row>
    <row r="82" spans="1:19" ht="15.75" customHeight="1">
      <c r="A82" s="183"/>
      <c r="B82" s="347" t="s">
        <v>807</v>
      </c>
      <c r="C82" s="272" t="s">
        <v>624</v>
      </c>
      <c r="D82" s="183">
        <v>17</v>
      </c>
      <c r="E82" s="352">
        <f t="shared" si="29"/>
        <v>17</v>
      </c>
      <c r="F82" s="183">
        <v>0</v>
      </c>
      <c r="G82" s="183">
        <v>0</v>
      </c>
      <c r="H82" s="186">
        <f t="shared" si="30"/>
        <v>0</v>
      </c>
      <c r="I82" s="272">
        <v>0</v>
      </c>
      <c r="J82" s="183">
        <v>0</v>
      </c>
      <c r="K82" s="186">
        <f t="shared" si="31"/>
        <v>0</v>
      </c>
      <c r="L82" s="183">
        <v>0</v>
      </c>
      <c r="M82" s="352">
        <f t="shared" si="32"/>
        <v>17</v>
      </c>
      <c r="N82" s="186">
        <f t="shared" si="33"/>
        <v>17</v>
      </c>
      <c r="O82" s="186">
        <f t="shared" si="34"/>
        <v>0</v>
      </c>
      <c r="P82" s="283"/>
      <c r="Q82" s="183"/>
      <c r="R82" s="67"/>
      <c r="S82" s="67"/>
    </row>
    <row r="83" spans="1:19" ht="15.75" customHeight="1">
      <c r="A83" s="183"/>
      <c r="B83" s="347"/>
      <c r="C83" s="272" t="s">
        <v>625</v>
      </c>
      <c r="D83" s="183">
        <v>24</v>
      </c>
      <c r="E83" s="352">
        <f t="shared" si="18"/>
        <v>34</v>
      </c>
      <c r="F83" s="183">
        <v>10</v>
      </c>
      <c r="G83" s="183">
        <v>0</v>
      </c>
      <c r="H83" s="186">
        <f>(G83+I83)</f>
        <v>0</v>
      </c>
      <c r="I83" s="272">
        <v>0</v>
      </c>
      <c r="J83" s="183">
        <v>0</v>
      </c>
      <c r="K83" s="186">
        <f>(J83+L83)</f>
        <v>0</v>
      </c>
      <c r="L83" s="183">
        <v>0</v>
      </c>
      <c r="M83" s="352">
        <f aca="true" t="shared" si="35" ref="M83:O86">(D83-G83-J83)</f>
        <v>24</v>
      </c>
      <c r="N83" s="186">
        <f t="shared" si="35"/>
        <v>34</v>
      </c>
      <c r="O83" s="186">
        <f t="shared" si="35"/>
        <v>10</v>
      </c>
      <c r="P83" s="283"/>
      <c r="Q83" s="183"/>
      <c r="R83" s="67"/>
      <c r="S83" s="67"/>
    </row>
    <row r="84" spans="1:17" s="209" customFormat="1" ht="15.75" customHeight="1">
      <c r="A84" s="183"/>
      <c r="B84" s="347" t="s">
        <v>832</v>
      </c>
      <c r="C84" s="283" t="s">
        <v>691</v>
      </c>
      <c r="D84" s="183">
        <v>173</v>
      </c>
      <c r="E84" s="352">
        <f t="shared" si="18"/>
        <v>173</v>
      </c>
      <c r="F84" s="183">
        <v>0</v>
      </c>
      <c r="G84" s="183">
        <v>0</v>
      </c>
      <c r="H84" s="186">
        <f>(G84+I84)</f>
        <v>0</v>
      </c>
      <c r="I84" s="272">
        <v>0</v>
      </c>
      <c r="J84" s="183">
        <v>0</v>
      </c>
      <c r="K84" s="186">
        <f>(J84+L84)</f>
        <v>0</v>
      </c>
      <c r="L84" s="183">
        <v>0</v>
      </c>
      <c r="M84" s="352">
        <f t="shared" si="35"/>
        <v>173</v>
      </c>
      <c r="N84" s="186">
        <f t="shared" si="35"/>
        <v>173</v>
      </c>
      <c r="O84" s="186">
        <f t="shared" si="35"/>
        <v>0</v>
      </c>
      <c r="P84" s="283"/>
      <c r="Q84" s="183"/>
    </row>
    <row r="85" spans="1:17" s="209" customFormat="1" ht="15.75" customHeight="1">
      <c r="A85" s="183"/>
      <c r="B85" s="347"/>
      <c r="C85" s="283" t="s">
        <v>626</v>
      </c>
      <c r="D85" s="183">
        <v>300</v>
      </c>
      <c r="E85" s="352">
        <f t="shared" si="18"/>
        <v>300</v>
      </c>
      <c r="F85" s="183">
        <v>0</v>
      </c>
      <c r="G85" s="183">
        <v>0</v>
      </c>
      <c r="H85" s="186">
        <f>(G85+I85)</f>
        <v>0</v>
      </c>
      <c r="I85" s="272">
        <v>0</v>
      </c>
      <c r="J85" s="183">
        <v>0</v>
      </c>
      <c r="K85" s="186">
        <f>(J85+L85)</f>
        <v>0</v>
      </c>
      <c r="L85" s="183">
        <v>0</v>
      </c>
      <c r="M85" s="352">
        <f t="shared" si="35"/>
        <v>300</v>
      </c>
      <c r="N85" s="186">
        <f t="shared" si="35"/>
        <v>300</v>
      </c>
      <c r="O85" s="186">
        <f t="shared" si="35"/>
        <v>0</v>
      </c>
      <c r="P85" s="283"/>
      <c r="Q85" s="183"/>
    </row>
    <row r="86" spans="1:19" ht="15.75" customHeight="1">
      <c r="A86" s="183"/>
      <c r="B86" s="347" t="s">
        <v>833</v>
      </c>
      <c r="C86" s="185" t="s">
        <v>437</v>
      </c>
      <c r="D86" s="183">
        <v>100</v>
      </c>
      <c r="E86" s="352">
        <f t="shared" si="18"/>
        <v>100</v>
      </c>
      <c r="F86" s="183">
        <v>0</v>
      </c>
      <c r="G86" s="183">
        <v>0</v>
      </c>
      <c r="H86" s="186">
        <f>(G86+I86)</f>
        <v>0</v>
      </c>
      <c r="I86" s="272">
        <v>0</v>
      </c>
      <c r="J86" s="183">
        <v>0</v>
      </c>
      <c r="K86" s="186">
        <f>(J86+L86)</f>
        <v>0</v>
      </c>
      <c r="L86" s="183">
        <v>0</v>
      </c>
      <c r="M86" s="352">
        <f t="shared" si="35"/>
        <v>100</v>
      </c>
      <c r="N86" s="186">
        <f t="shared" si="35"/>
        <v>100</v>
      </c>
      <c r="O86" s="186">
        <f t="shared" si="35"/>
        <v>0</v>
      </c>
      <c r="P86" s="283"/>
      <c r="Q86" s="183"/>
      <c r="R86" s="67"/>
      <c r="S86" s="67"/>
    </row>
    <row r="87" spans="1:19" ht="15.75" customHeight="1">
      <c r="A87" s="183"/>
      <c r="B87" s="347"/>
      <c r="C87" s="187"/>
      <c r="D87" s="187"/>
      <c r="E87" s="352"/>
      <c r="F87" s="183"/>
      <c r="G87" s="183"/>
      <c r="H87" s="186"/>
      <c r="I87" s="272"/>
      <c r="J87" s="187"/>
      <c r="K87" s="349"/>
      <c r="L87" s="187"/>
      <c r="M87" s="186"/>
      <c r="N87" s="186"/>
      <c r="O87" s="186"/>
      <c r="P87" s="283"/>
      <c r="Q87" s="187"/>
      <c r="R87" s="67"/>
      <c r="S87" s="67">
        <f>SUM(E32,E45:E86)</f>
        <v>101390</v>
      </c>
    </row>
    <row r="88" spans="1:19" ht="15.75" customHeight="1">
      <c r="A88" s="200"/>
      <c r="B88" s="353" t="s">
        <v>93</v>
      </c>
      <c r="C88" s="200" t="s">
        <v>545</v>
      </c>
      <c r="D88" s="201">
        <f aca="true" t="shared" si="36" ref="D88:O88">SUM(D32:D87)</f>
        <v>144774</v>
      </c>
      <c r="E88" s="201">
        <f t="shared" si="36"/>
        <v>220650</v>
      </c>
      <c r="F88" s="201">
        <f t="shared" si="36"/>
        <v>75876</v>
      </c>
      <c r="G88" s="201">
        <f t="shared" si="36"/>
        <v>0</v>
      </c>
      <c r="H88" s="201">
        <f t="shared" si="36"/>
        <v>0</v>
      </c>
      <c r="I88" s="201">
        <f t="shared" si="36"/>
        <v>0</v>
      </c>
      <c r="J88" s="201">
        <f t="shared" si="36"/>
        <v>0</v>
      </c>
      <c r="K88" s="201">
        <f t="shared" si="36"/>
        <v>0</v>
      </c>
      <c r="L88" s="201">
        <f t="shared" si="36"/>
        <v>0</v>
      </c>
      <c r="M88" s="201">
        <f t="shared" si="36"/>
        <v>144774</v>
      </c>
      <c r="N88" s="201">
        <f t="shared" si="36"/>
        <v>220650</v>
      </c>
      <c r="O88" s="201">
        <f t="shared" si="36"/>
        <v>75876</v>
      </c>
      <c r="P88" s="283"/>
      <c r="Q88" s="200"/>
      <c r="R88" s="67"/>
      <c r="S88" s="67"/>
    </row>
    <row r="89" spans="1:19" ht="15.75" customHeight="1">
      <c r="A89" s="187" t="s">
        <v>523</v>
      </c>
      <c r="B89" s="347" t="s">
        <v>365</v>
      </c>
      <c r="C89" s="344" t="s">
        <v>498</v>
      </c>
      <c r="D89" s="201">
        <f aca="true" t="shared" si="37" ref="D89:O89">(D29+D88)</f>
        <v>179044</v>
      </c>
      <c r="E89" s="201">
        <f t="shared" si="37"/>
        <v>280953</v>
      </c>
      <c r="F89" s="201">
        <f t="shared" si="37"/>
        <v>101909</v>
      </c>
      <c r="G89" s="201">
        <f t="shared" si="37"/>
        <v>0</v>
      </c>
      <c r="H89" s="201">
        <f t="shared" si="37"/>
        <v>0</v>
      </c>
      <c r="I89" s="201">
        <f t="shared" si="37"/>
        <v>0</v>
      </c>
      <c r="J89" s="201">
        <f t="shared" si="37"/>
        <v>34270</v>
      </c>
      <c r="K89" s="201">
        <f t="shared" si="37"/>
        <v>60303</v>
      </c>
      <c r="L89" s="201">
        <f t="shared" si="37"/>
        <v>26033</v>
      </c>
      <c r="M89" s="201">
        <f t="shared" si="37"/>
        <v>144774</v>
      </c>
      <c r="N89" s="201">
        <f t="shared" si="37"/>
        <v>220650</v>
      </c>
      <c r="O89" s="201">
        <f t="shared" si="37"/>
        <v>75876</v>
      </c>
      <c r="P89" s="283"/>
      <c r="Q89" s="200"/>
      <c r="R89" s="67"/>
      <c r="S89" s="67"/>
    </row>
    <row r="90" spans="1:19" ht="15.75" customHeight="1">
      <c r="A90" s="181"/>
      <c r="B90" s="181"/>
      <c r="C90" s="181" t="s">
        <v>549</v>
      </c>
      <c r="D90" s="182">
        <f>(G90+M90)</f>
        <v>144774</v>
      </c>
      <c r="E90" s="182">
        <f>(H90+N90)</f>
        <v>220650</v>
      </c>
      <c r="F90" s="182">
        <f>(I90+O90)</f>
        <v>75876</v>
      </c>
      <c r="G90" s="182">
        <f>(G89)</f>
        <v>0</v>
      </c>
      <c r="H90" s="182">
        <f>(H89)</f>
        <v>0</v>
      </c>
      <c r="I90" s="182">
        <f>(I89)</f>
        <v>0</v>
      </c>
      <c r="J90" s="354">
        <v>0</v>
      </c>
      <c r="K90" s="354">
        <v>0</v>
      </c>
      <c r="L90" s="354">
        <v>0</v>
      </c>
      <c r="M90" s="182">
        <f>(M89-M91)</f>
        <v>144774</v>
      </c>
      <c r="N90" s="182">
        <f>(N89-N91)</f>
        <v>220650</v>
      </c>
      <c r="O90" s="182">
        <f>(O89-O91)</f>
        <v>75876</v>
      </c>
      <c r="P90" s="181"/>
      <c r="Q90" s="181"/>
      <c r="R90" s="67"/>
      <c r="S90" s="67"/>
    </row>
    <row r="91" spans="1:19" ht="15.75" customHeight="1">
      <c r="A91" s="187"/>
      <c r="B91" s="187"/>
      <c r="C91" s="187" t="s">
        <v>550</v>
      </c>
      <c r="D91" s="188">
        <f>(J89)</f>
        <v>34270</v>
      </c>
      <c r="E91" s="188">
        <f>(K89)</f>
        <v>60303</v>
      </c>
      <c r="F91" s="188">
        <f>(L89)</f>
        <v>26033</v>
      </c>
      <c r="G91" s="187">
        <v>0</v>
      </c>
      <c r="H91" s="187">
        <v>0</v>
      </c>
      <c r="I91" s="187">
        <v>0</v>
      </c>
      <c r="J91" s="188">
        <f>(J89)</f>
        <v>34270</v>
      </c>
      <c r="K91" s="188">
        <f>(K89)</f>
        <v>60303</v>
      </c>
      <c r="L91" s="188">
        <f>(L89)</f>
        <v>26033</v>
      </c>
      <c r="M91" s="350">
        <v>0</v>
      </c>
      <c r="N91" s="350">
        <v>0</v>
      </c>
      <c r="O91" s="350">
        <v>0</v>
      </c>
      <c r="P91" s="187"/>
      <c r="Q91" s="187"/>
      <c r="R91" s="67"/>
      <c r="S91" s="67"/>
    </row>
    <row r="92" spans="1:19" ht="15.75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67"/>
      <c r="S92" s="67"/>
    </row>
    <row r="93" spans="1:19" ht="15.75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67"/>
      <c r="S93" s="67"/>
    </row>
    <row r="94" spans="1:19" ht="15.75" customHeight="1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67"/>
      <c r="S94" s="67"/>
    </row>
    <row r="95" spans="1:19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ht="15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5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5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ht="15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ht="15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1:19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ht="15.7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ht="15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ht="15.75" customHeight="1">
      <c r="A107" s="67"/>
      <c r="B107" s="67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67"/>
      <c r="Q107" s="93"/>
      <c r="R107" s="67"/>
      <c r="S107" s="67"/>
    </row>
    <row r="108" spans="1:19" ht="15.75" customHeight="1">
      <c r="A108" s="67"/>
      <c r="B108" s="67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67"/>
      <c r="Q108" s="93"/>
      <c r="R108" s="67"/>
      <c r="S108" s="67"/>
    </row>
    <row r="109" spans="1:19" ht="15.75" customHeight="1">
      <c r="A109" s="67"/>
      <c r="B109" s="67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67"/>
      <c r="Q109" s="93"/>
      <c r="R109" s="67"/>
      <c r="S109" s="67"/>
    </row>
    <row r="110" spans="1:19" ht="15.75" customHeight="1">
      <c r="A110" s="67"/>
      <c r="B110" s="67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67"/>
      <c r="Q110" s="93"/>
      <c r="R110" s="67"/>
      <c r="S110" s="67"/>
    </row>
    <row r="111" spans="1:19" ht="15.75" customHeight="1">
      <c r="A111" s="67"/>
      <c r="B111" s="67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67"/>
      <c r="Q111" s="93"/>
      <c r="R111" s="67"/>
      <c r="S111" s="67"/>
    </row>
    <row r="112" spans="1:19" ht="15.75" customHeight="1">
      <c r="A112" s="67"/>
      <c r="B112" s="67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67"/>
      <c r="Q112" s="93"/>
      <c r="R112" s="67"/>
      <c r="S112" s="67"/>
    </row>
    <row r="113" spans="1:19" ht="15.75" customHeight="1">
      <c r="A113" s="67"/>
      <c r="B113" s="67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67"/>
      <c r="Q113" s="93"/>
      <c r="R113" s="67"/>
      <c r="S113" s="67"/>
    </row>
    <row r="114" spans="1:19" ht="15.75" customHeight="1">
      <c r="A114" s="67"/>
      <c r="B114" s="67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67"/>
      <c r="Q114" s="93"/>
      <c r="R114" s="67"/>
      <c r="S114" s="67"/>
    </row>
    <row r="115" spans="1:19" ht="15.75" customHeight="1">
      <c r="A115" s="67"/>
      <c r="B115" s="67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67"/>
      <c r="Q115" s="93"/>
      <c r="R115" s="67"/>
      <c r="S115" s="67"/>
    </row>
    <row r="116" spans="1:19" ht="15.75" customHeight="1">
      <c r="A116" s="67"/>
      <c r="B116" s="67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67"/>
      <c r="Q116" s="67"/>
      <c r="R116" s="67"/>
      <c r="S116" s="67"/>
    </row>
    <row r="117" spans="1:19" ht="15.75" customHeight="1">
      <c r="A117" s="67"/>
      <c r="B117" s="67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67"/>
      <c r="Q117" s="67"/>
      <c r="R117" s="67"/>
      <c r="S117" s="67"/>
    </row>
    <row r="118" spans="1:19" ht="15.75" customHeight="1">
      <c r="A118" s="67"/>
      <c r="B118" s="67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7"/>
      <c r="Q118" s="67"/>
      <c r="R118" s="67"/>
      <c r="S118" s="67"/>
    </row>
    <row r="119" spans="1:19" ht="15.75" customHeight="1">
      <c r="A119" s="67"/>
      <c r="B119" s="67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67"/>
      <c r="Q119" s="67"/>
      <c r="R119" s="67"/>
      <c r="S119" s="67"/>
    </row>
    <row r="120" spans="1:19" ht="15.75" customHeight="1">
      <c r="A120" s="67"/>
      <c r="B120" s="67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67"/>
      <c r="Q120" s="67"/>
      <c r="R120" s="67"/>
      <c r="S120" s="67"/>
    </row>
    <row r="121" spans="1:19" ht="15.75" customHeight="1">
      <c r="A121" s="67"/>
      <c r="B121" s="67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67"/>
      <c r="Q121" s="67"/>
      <c r="R121" s="67"/>
      <c r="S121" s="67"/>
    </row>
    <row r="122" spans="1:19" ht="15.75" customHeight="1">
      <c r="A122" s="67"/>
      <c r="B122" s="67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67"/>
      <c r="Q122" s="67"/>
      <c r="R122" s="67"/>
      <c r="S122" s="67"/>
    </row>
    <row r="123" spans="1:19" ht="15.75" customHeight="1">
      <c r="A123" s="67"/>
      <c r="B123" s="67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67"/>
      <c r="Q123" s="67"/>
      <c r="R123" s="67"/>
      <c r="S123" s="67"/>
    </row>
    <row r="124" spans="1:19" ht="15.75" customHeight="1">
      <c r="A124" s="67"/>
      <c r="B124" s="67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67"/>
      <c r="Q124" s="67"/>
      <c r="R124" s="67"/>
      <c r="S124" s="67"/>
    </row>
    <row r="125" spans="1:19" ht="15.75" customHeight="1">
      <c r="A125" s="67"/>
      <c r="B125" s="67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67"/>
      <c r="Q125" s="67"/>
      <c r="R125" s="67"/>
      <c r="S125" s="67"/>
    </row>
    <row r="126" spans="1:19" ht="15.75" customHeight="1">
      <c r="A126" s="67"/>
      <c r="B126" s="67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67"/>
      <c r="Q126" s="67"/>
      <c r="R126" s="67"/>
      <c r="S126" s="67"/>
    </row>
    <row r="127" spans="1:19" ht="15.75" customHeight="1">
      <c r="A127" s="67"/>
      <c r="B127" s="67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67"/>
      <c r="Q127" s="67"/>
      <c r="R127" s="67"/>
      <c r="S127" s="67"/>
    </row>
    <row r="128" spans="1:19" ht="15.75" customHeight="1">
      <c r="A128" s="67"/>
      <c r="B128" s="67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67"/>
      <c r="Q128" s="67"/>
      <c r="R128" s="67"/>
      <c r="S128" s="67"/>
    </row>
    <row r="129" spans="1:19" ht="15.75" customHeight="1">
      <c r="A129" s="67"/>
      <c r="B129" s="67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67"/>
      <c r="Q129" s="67"/>
      <c r="R129" s="67"/>
      <c r="S129" s="67"/>
    </row>
    <row r="130" spans="1:19" ht="15.75" customHeight="1">
      <c r="A130" s="67"/>
      <c r="B130" s="67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67"/>
      <c r="Q130" s="67"/>
      <c r="R130" s="67"/>
      <c r="S130" s="67"/>
    </row>
    <row r="131" spans="1:19" ht="15.75" customHeight="1">
      <c r="A131" s="7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7"/>
      <c r="Q131" s="7"/>
      <c r="R131" s="7"/>
      <c r="S131" s="7"/>
    </row>
    <row r="132" spans="1:19" ht="15.75" customHeight="1">
      <c r="A132" s="7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"/>
      <c r="Q132" s="7"/>
      <c r="R132" s="7"/>
      <c r="S132" s="7"/>
    </row>
    <row r="133" spans="1:19" ht="15.75" customHeight="1">
      <c r="A133" s="7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7"/>
      <c r="Q133" s="7"/>
      <c r="R133" s="7"/>
      <c r="S133" s="7"/>
    </row>
    <row r="134" spans="1:19" ht="15.75" customHeight="1">
      <c r="A134" s="7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7"/>
      <c r="Q134" s="7"/>
      <c r="R134" s="7"/>
      <c r="S134" s="7"/>
    </row>
    <row r="135" spans="1:19" ht="15.75" customHeight="1">
      <c r="A135" s="7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7"/>
      <c r="Q135" s="7"/>
      <c r="R135" s="7"/>
      <c r="S135" s="7"/>
    </row>
    <row r="136" spans="1:19" ht="15.75" customHeight="1">
      <c r="A136" s="7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7"/>
      <c r="R136" s="7"/>
      <c r="S136" s="7"/>
    </row>
    <row r="137" spans="1:19" ht="15.75" customHeight="1">
      <c r="A137" s="7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7"/>
      <c r="Q137" s="7"/>
      <c r="R137" s="7"/>
      <c r="S137" s="7"/>
    </row>
    <row r="138" spans="1:19" ht="15.75" customHeight="1">
      <c r="A138" s="7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7"/>
      <c r="R138" s="7"/>
      <c r="S138" s="7"/>
    </row>
    <row r="139" spans="1:17" ht="15.75" customHeight="1">
      <c r="A139" s="7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7"/>
    </row>
    <row r="140" spans="1:17" ht="15.75" customHeight="1">
      <c r="A140" s="7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</row>
    <row r="141" spans="1:17" ht="15.75" customHeight="1">
      <c r="A141" s="7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7"/>
    </row>
    <row r="142" spans="1:17" ht="15.75" customHeight="1">
      <c r="A142" s="7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7"/>
    </row>
    <row r="143" spans="1:17" ht="15.75" customHeight="1">
      <c r="A143" s="7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7"/>
    </row>
    <row r="144" spans="1:17" ht="15.75" customHeight="1">
      <c r="A144" s="7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7"/>
    </row>
    <row r="145" spans="3:15" ht="15.7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</sheetData>
  <mergeCells count="2">
    <mergeCell ref="C6:Q6"/>
    <mergeCell ref="C31:Q31"/>
  </mergeCells>
  <printOptions horizontalCentered="1"/>
  <pageMargins left="0.3937007874015748" right="0.3937007874015748" top="0.77" bottom="0.57" header="0.25" footer="0.3937007874015748"/>
  <pageSetup blackAndWhite="1" horizontalDpi="300" verticalDpi="300" orientation="landscape" paperSize="9" scale="60" r:id="rId1"/>
  <headerFooter alignWithMargins="0">
    <oddHeader>&amp;C&amp;"Times New Roman CE,Normál"&amp;12&amp;P/&amp;N
Egyéb szervezetek támogatása&amp;R&amp;"Times New Roman CE,Normál"&amp;12 47/2004 (IX.22.) sz.önk.rendelethez 
4./a.sz. melléklet
( ezer ft-ban)</oddHeader>
    <oddFooter>&amp;L&amp;"Times New Roman CE,Normál"&amp;D / &amp;T
Ráczné Varga Mária&amp;C&amp;"Times New Roman CE,Normál"&amp;F.xls/&amp;A/ Balogh Réka&amp;R&amp;"Times New Roman CE,Normál"..................../...................oldal</oddFooter>
  </headerFooter>
  <rowBreaks count="1" manualBreakCount="1">
    <brk id="4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4"/>
  <sheetViews>
    <sheetView view="pageBreakPreview" zoomScale="75" zoomScaleNormal="75" zoomScaleSheetLayoutView="75" workbookViewId="0" topLeftCell="A18">
      <selection activeCell="E24" sqref="E24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6.85156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24.28125" style="0" customWidth="1"/>
  </cols>
  <sheetData>
    <row r="1" spans="1:14" ht="18" customHeight="1">
      <c r="A1" s="370" t="s">
        <v>289</v>
      </c>
      <c r="B1" s="370" t="s">
        <v>289</v>
      </c>
      <c r="C1" s="370" t="s">
        <v>289</v>
      </c>
      <c r="D1" s="355" t="s">
        <v>462</v>
      </c>
      <c r="E1" s="356"/>
      <c r="F1" s="357"/>
      <c r="G1" s="358" t="s">
        <v>518</v>
      </c>
      <c r="H1" s="359"/>
      <c r="I1" s="359"/>
      <c r="J1" s="359"/>
      <c r="K1" s="359"/>
      <c r="L1" s="360"/>
      <c r="M1" s="361"/>
      <c r="N1" s="67"/>
    </row>
    <row r="2" spans="1:14" ht="18" customHeight="1">
      <c r="A2" s="403" t="s">
        <v>463</v>
      </c>
      <c r="B2" s="403" t="s">
        <v>519</v>
      </c>
      <c r="C2" s="403" t="s">
        <v>551</v>
      </c>
      <c r="D2" s="357" t="s">
        <v>467</v>
      </c>
      <c r="E2" s="357"/>
      <c r="F2" s="357"/>
      <c r="G2" s="362" t="s">
        <v>289</v>
      </c>
      <c r="H2" s="363"/>
      <c r="I2" s="363"/>
      <c r="J2" s="363" t="s">
        <v>289</v>
      </c>
      <c r="K2" s="363"/>
      <c r="L2" s="364"/>
      <c r="M2" s="365"/>
      <c r="N2" s="67"/>
    </row>
    <row r="3" spans="1:14" ht="18" customHeight="1">
      <c r="A3" s="403" t="s">
        <v>469</v>
      </c>
      <c r="B3" s="403" t="s">
        <v>522</v>
      </c>
      <c r="C3" s="365"/>
      <c r="D3" s="355" t="s">
        <v>509</v>
      </c>
      <c r="E3" s="356"/>
      <c r="F3" s="357"/>
      <c r="G3" s="366" t="s">
        <v>552</v>
      </c>
      <c r="H3" s="367"/>
      <c r="I3" s="368"/>
      <c r="J3" s="366" t="s">
        <v>553</v>
      </c>
      <c r="K3" s="367"/>
      <c r="L3" s="368"/>
      <c r="M3" s="369" t="s">
        <v>535</v>
      </c>
      <c r="N3" s="67"/>
    </row>
    <row r="4" spans="1:14" ht="18" customHeight="1">
      <c r="A4" s="403" t="s">
        <v>289</v>
      </c>
      <c r="B4" s="403" t="s">
        <v>469</v>
      </c>
      <c r="C4" s="403"/>
      <c r="D4" s="370" t="s">
        <v>321</v>
      </c>
      <c r="E4" s="370" t="s">
        <v>723</v>
      </c>
      <c r="F4" s="370" t="s">
        <v>282</v>
      </c>
      <c r="G4" s="370" t="s">
        <v>321</v>
      </c>
      <c r="H4" s="370" t="s">
        <v>0</v>
      </c>
      <c r="I4" s="370" t="s">
        <v>282</v>
      </c>
      <c r="J4" s="370" t="s">
        <v>321</v>
      </c>
      <c r="K4" s="370" t="s">
        <v>0</v>
      </c>
      <c r="L4" s="370" t="s">
        <v>282</v>
      </c>
      <c r="M4" s="365"/>
      <c r="N4" s="67"/>
    </row>
    <row r="5" spans="1:14" ht="18" customHeight="1">
      <c r="A5" s="372"/>
      <c r="B5" s="404"/>
      <c r="C5" s="373"/>
      <c r="D5" s="372" t="s">
        <v>288</v>
      </c>
      <c r="E5" s="372" t="s">
        <v>288</v>
      </c>
      <c r="F5" s="372" t="s">
        <v>285</v>
      </c>
      <c r="G5" s="372" t="s">
        <v>288</v>
      </c>
      <c r="H5" s="372" t="s">
        <v>288</v>
      </c>
      <c r="I5" s="372" t="s">
        <v>285</v>
      </c>
      <c r="J5" s="372" t="s">
        <v>288</v>
      </c>
      <c r="K5" s="372" t="s">
        <v>288</v>
      </c>
      <c r="L5" s="372" t="s">
        <v>285</v>
      </c>
      <c r="M5" s="373"/>
      <c r="N5" s="67"/>
    </row>
    <row r="6" spans="1:14" ht="18" customHeight="1">
      <c r="A6" s="184" t="s">
        <v>530</v>
      </c>
      <c r="B6" s="374" t="s">
        <v>124</v>
      </c>
      <c r="C6" s="183" t="s">
        <v>555</v>
      </c>
      <c r="D6" s="209">
        <v>2100</v>
      </c>
      <c r="E6" s="182">
        <f aca="true" t="shared" si="0" ref="E6:E36">(D6+F6)</f>
        <v>2100</v>
      </c>
      <c r="F6" s="181">
        <v>0</v>
      </c>
      <c r="G6" s="209"/>
      <c r="H6" s="182">
        <f aca="true" t="shared" si="1" ref="H6:H36">(G6+I6)</f>
        <v>0</v>
      </c>
      <c r="I6" s="181">
        <v>0</v>
      </c>
      <c r="J6" s="182">
        <f aca="true" t="shared" si="2" ref="J6:L9">(D6-G6)</f>
        <v>2100</v>
      </c>
      <c r="K6" s="182">
        <f t="shared" si="2"/>
        <v>2100</v>
      </c>
      <c r="L6" s="182">
        <f t="shared" si="2"/>
        <v>0</v>
      </c>
      <c r="M6" s="181"/>
      <c r="N6" s="67"/>
    </row>
    <row r="7" spans="1:60" ht="18" customHeight="1">
      <c r="A7" s="183"/>
      <c r="B7" s="374" t="s">
        <v>125</v>
      </c>
      <c r="C7" s="183" t="s">
        <v>557</v>
      </c>
      <c r="D7" s="209">
        <v>150280</v>
      </c>
      <c r="E7" s="186">
        <f t="shared" si="0"/>
        <v>150280</v>
      </c>
      <c r="F7" s="183">
        <v>0</v>
      </c>
      <c r="G7" s="209"/>
      <c r="H7" s="186">
        <f t="shared" si="1"/>
        <v>0</v>
      </c>
      <c r="I7" s="183">
        <v>0</v>
      </c>
      <c r="J7" s="186">
        <f t="shared" si="2"/>
        <v>150280</v>
      </c>
      <c r="K7" s="186">
        <f t="shared" si="2"/>
        <v>150280</v>
      </c>
      <c r="L7" s="186">
        <f t="shared" si="2"/>
        <v>0</v>
      </c>
      <c r="M7" s="183"/>
      <c r="N7" s="8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183"/>
      <c r="B8" s="374" t="s">
        <v>126</v>
      </c>
      <c r="C8" s="183" t="s">
        <v>558</v>
      </c>
      <c r="D8" s="209">
        <v>104830</v>
      </c>
      <c r="E8" s="186">
        <f t="shared" si="0"/>
        <v>104830</v>
      </c>
      <c r="F8" s="183">
        <v>0</v>
      </c>
      <c r="G8" s="209"/>
      <c r="H8" s="186">
        <f t="shared" si="1"/>
        <v>0</v>
      </c>
      <c r="I8" s="263">
        <v>0</v>
      </c>
      <c r="J8" s="186">
        <f t="shared" si="2"/>
        <v>104830</v>
      </c>
      <c r="K8" s="186">
        <f t="shared" si="2"/>
        <v>104830</v>
      </c>
      <c r="L8" s="186">
        <f t="shared" si="2"/>
        <v>0</v>
      </c>
      <c r="M8" s="183"/>
      <c r="N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183"/>
      <c r="B9" s="374" t="s">
        <v>127</v>
      </c>
      <c r="C9" s="183" t="s">
        <v>628</v>
      </c>
      <c r="D9" s="209">
        <v>9257</v>
      </c>
      <c r="E9" s="186">
        <f t="shared" si="0"/>
        <v>9257</v>
      </c>
      <c r="F9" s="183">
        <v>0</v>
      </c>
      <c r="G9" s="209"/>
      <c r="H9" s="186">
        <f t="shared" si="1"/>
        <v>0</v>
      </c>
      <c r="I9" s="183">
        <v>0</v>
      </c>
      <c r="J9" s="186">
        <f t="shared" si="2"/>
        <v>9257</v>
      </c>
      <c r="K9" s="186">
        <f t="shared" si="2"/>
        <v>9257</v>
      </c>
      <c r="L9" s="186">
        <f t="shared" si="2"/>
        <v>0</v>
      </c>
      <c r="M9" s="183"/>
      <c r="N9" s="8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183"/>
      <c r="B10" s="374" t="s">
        <v>128</v>
      </c>
      <c r="C10" s="183" t="s">
        <v>121</v>
      </c>
      <c r="D10" s="209">
        <v>235805</v>
      </c>
      <c r="E10" s="186">
        <f t="shared" si="0"/>
        <v>235805</v>
      </c>
      <c r="F10" s="183">
        <v>0</v>
      </c>
      <c r="G10" s="209"/>
      <c r="H10" s="186">
        <f t="shared" si="1"/>
        <v>0</v>
      </c>
      <c r="I10" s="183">
        <v>0</v>
      </c>
      <c r="J10" s="186">
        <f aca="true" t="shared" si="3" ref="J10:J35">(D10-G10)</f>
        <v>235805</v>
      </c>
      <c r="K10" s="186">
        <f aca="true" t="shared" si="4" ref="K10:K35">(E10-H10)</f>
        <v>235805</v>
      </c>
      <c r="L10" s="186">
        <f aca="true" t="shared" si="5" ref="L10:L35">(F10-I10)</f>
        <v>0</v>
      </c>
      <c r="M10" s="183"/>
      <c r="N10" s="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183"/>
      <c r="B11" s="374" t="s">
        <v>129</v>
      </c>
      <c r="C11" s="183" t="s">
        <v>120</v>
      </c>
      <c r="D11" s="209">
        <v>3368</v>
      </c>
      <c r="E11" s="186">
        <f t="shared" si="0"/>
        <v>3368</v>
      </c>
      <c r="F11" s="183">
        <v>0</v>
      </c>
      <c r="G11" s="209"/>
      <c r="H11" s="186">
        <f t="shared" si="1"/>
        <v>0</v>
      </c>
      <c r="I11" s="183">
        <v>0</v>
      </c>
      <c r="J11" s="186">
        <f t="shared" si="3"/>
        <v>3368</v>
      </c>
      <c r="K11" s="186">
        <f t="shared" si="4"/>
        <v>3368</v>
      </c>
      <c r="L11" s="186">
        <f t="shared" si="5"/>
        <v>0</v>
      </c>
      <c r="M11" s="183"/>
      <c r="N11" s="8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183"/>
      <c r="B12" s="374" t="s">
        <v>130</v>
      </c>
      <c r="C12" s="183" t="s">
        <v>122</v>
      </c>
      <c r="D12" s="209">
        <v>11484</v>
      </c>
      <c r="E12" s="186">
        <f t="shared" si="0"/>
        <v>11484</v>
      </c>
      <c r="F12" s="183">
        <v>0</v>
      </c>
      <c r="G12" s="209"/>
      <c r="H12" s="186">
        <f t="shared" si="1"/>
        <v>0</v>
      </c>
      <c r="I12" s="183">
        <v>0</v>
      </c>
      <c r="J12" s="186">
        <f t="shared" si="3"/>
        <v>11484</v>
      </c>
      <c r="K12" s="186">
        <f t="shared" si="4"/>
        <v>11484</v>
      </c>
      <c r="L12" s="186">
        <f t="shared" si="5"/>
        <v>0</v>
      </c>
      <c r="M12" s="183"/>
      <c r="N12" s="8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183"/>
      <c r="B13" s="374" t="s">
        <v>131</v>
      </c>
      <c r="C13" s="183" t="s">
        <v>123</v>
      </c>
      <c r="D13" s="209">
        <v>153</v>
      </c>
      <c r="E13" s="186">
        <f t="shared" si="0"/>
        <v>153</v>
      </c>
      <c r="F13" s="183">
        <v>0</v>
      </c>
      <c r="G13" s="209"/>
      <c r="H13" s="186">
        <f t="shared" si="1"/>
        <v>0</v>
      </c>
      <c r="I13" s="183">
        <v>0</v>
      </c>
      <c r="J13" s="186">
        <f t="shared" si="3"/>
        <v>153</v>
      </c>
      <c r="K13" s="186">
        <f t="shared" si="4"/>
        <v>153</v>
      </c>
      <c r="L13" s="186">
        <f t="shared" si="5"/>
        <v>0</v>
      </c>
      <c r="M13" s="183"/>
      <c r="N13" s="8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183"/>
      <c r="B14" s="374" t="s">
        <v>132</v>
      </c>
      <c r="C14" s="183" t="s">
        <v>559</v>
      </c>
      <c r="D14" s="209">
        <v>10500</v>
      </c>
      <c r="E14" s="186">
        <f t="shared" si="0"/>
        <v>10500</v>
      </c>
      <c r="F14" s="183">
        <v>0</v>
      </c>
      <c r="G14" s="209"/>
      <c r="H14" s="186">
        <f t="shared" si="1"/>
        <v>0</v>
      </c>
      <c r="I14" s="183">
        <v>0</v>
      </c>
      <c r="J14" s="186">
        <f t="shared" si="3"/>
        <v>10500</v>
      </c>
      <c r="K14" s="186">
        <f t="shared" si="4"/>
        <v>10500</v>
      </c>
      <c r="L14" s="186">
        <f t="shared" si="5"/>
        <v>0</v>
      </c>
      <c r="M14" s="183"/>
      <c r="N14" s="8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183"/>
      <c r="B15" s="374" t="s">
        <v>134</v>
      </c>
      <c r="C15" s="183" t="s">
        <v>560</v>
      </c>
      <c r="D15" s="209"/>
      <c r="E15" s="186"/>
      <c r="F15" s="183"/>
      <c r="G15" s="209"/>
      <c r="H15" s="186"/>
      <c r="I15" s="183"/>
      <c r="J15" s="186"/>
      <c r="K15" s="186"/>
      <c r="L15" s="186"/>
      <c r="M15" s="183"/>
      <c r="N15" s="8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183"/>
      <c r="B16" s="374"/>
      <c r="C16" s="183" t="s">
        <v>170</v>
      </c>
      <c r="D16" s="209">
        <v>36136</v>
      </c>
      <c r="E16" s="186">
        <f t="shared" si="0"/>
        <v>36136</v>
      </c>
      <c r="F16" s="183">
        <v>0</v>
      </c>
      <c r="G16" s="209"/>
      <c r="H16" s="186">
        <f t="shared" si="1"/>
        <v>0</v>
      </c>
      <c r="I16" s="183">
        <v>0</v>
      </c>
      <c r="J16" s="186">
        <f aca="true" t="shared" si="6" ref="J16:L17">(D16-G16)</f>
        <v>36136</v>
      </c>
      <c r="K16" s="186">
        <f t="shared" si="6"/>
        <v>36136</v>
      </c>
      <c r="L16" s="186">
        <f t="shared" si="6"/>
        <v>0</v>
      </c>
      <c r="M16" s="183"/>
      <c r="N16" s="8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183"/>
      <c r="B17" s="374"/>
      <c r="C17" s="183" t="s">
        <v>171</v>
      </c>
      <c r="D17" s="209">
        <v>35100</v>
      </c>
      <c r="E17" s="186">
        <f t="shared" si="0"/>
        <v>35100</v>
      </c>
      <c r="F17" s="183">
        <v>0</v>
      </c>
      <c r="G17" s="209"/>
      <c r="H17" s="186">
        <f t="shared" si="1"/>
        <v>0</v>
      </c>
      <c r="I17" s="183">
        <v>0</v>
      </c>
      <c r="J17" s="186">
        <f t="shared" si="6"/>
        <v>35100</v>
      </c>
      <c r="K17" s="186">
        <f t="shared" si="6"/>
        <v>35100</v>
      </c>
      <c r="L17" s="186">
        <f t="shared" si="6"/>
        <v>0</v>
      </c>
      <c r="M17" s="183"/>
      <c r="N17" s="8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183"/>
      <c r="B18" s="374" t="s">
        <v>135</v>
      </c>
      <c r="C18" s="183" t="s">
        <v>835</v>
      </c>
      <c r="D18" s="209">
        <v>57000</v>
      </c>
      <c r="E18" s="186">
        <f>(D18+F18)</f>
        <v>30000</v>
      </c>
      <c r="F18" s="183">
        <v>-27000</v>
      </c>
      <c r="G18" s="209"/>
      <c r="H18" s="186">
        <f t="shared" si="1"/>
        <v>0</v>
      </c>
      <c r="I18" s="183">
        <v>0</v>
      </c>
      <c r="J18" s="186">
        <f t="shared" si="3"/>
        <v>57000</v>
      </c>
      <c r="K18" s="186">
        <f t="shared" si="4"/>
        <v>30000</v>
      </c>
      <c r="L18" s="186">
        <f t="shared" si="5"/>
        <v>-27000</v>
      </c>
      <c r="M18" s="183"/>
      <c r="N18" s="8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183"/>
      <c r="B19" s="374" t="s">
        <v>136</v>
      </c>
      <c r="C19" s="183" t="s">
        <v>834</v>
      </c>
      <c r="D19" s="209">
        <v>15000</v>
      </c>
      <c r="E19" s="186">
        <f t="shared" si="0"/>
        <v>42000</v>
      </c>
      <c r="F19" s="183">
        <v>27000</v>
      </c>
      <c r="G19" s="209"/>
      <c r="H19" s="186">
        <f t="shared" si="1"/>
        <v>0</v>
      </c>
      <c r="I19" s="183">
        <v>0</v>
      </c>
      <c r="J19" s="186">
        <f t="shared" si="3"/>
        <v>15000</v>
      </c>
      <c r="K19" s="186">
        <f t="shared" si="4"/>
        <v>42000</v>
      </c>
      <c r="L19" s="186">
        <f t="shared" si="5"/>
        <v>27000</v>
      </c>
      <c r="M19" s="183"/>
      <c r="N19" s="8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183"/>
      <c r="B20" s="374" t="s">
        <v>137</v>
      </c>
      <c r="C20" s="183" t="s">
        <v>629</v>
      </c>
      <c r="D20" s="209">
        <v>30000</v>
      </c>
      <c r="E20" s="186">
        <f>(D20+F20)</f>
        <v>30000</v>
      </c>
      <c r="F20" s="183">
        <v>0</v>
      </c>
      <c r="G20" s="209"/>
      <c r="H20" s="186"/>
      <c r="I20" s="183"/>
      <c r="J20" s="186"/>
      <c r="K20" s="186"/>
      <c r="L20" s="186"/>
      <c r="M20" s="183"/>
      <c r="N20" s="8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183"/>
      <c r="B21" s="374" t="s">
        <v>138</v>
      </c>
      <c r="C21" s="183" t="s">
        <v>561</v>
      </c>
      <c r="D21" s="209"/>
      <c r="E21" s="186"/>
      <c r="F21" s="183"/>
      <c r="G21" s="209"/>
      <c r="H21" s="186"/>
      <c r="I21" s="183"/>
      <c r="J21" s="186"/>
      <c r="K21" s="186"/>
      <c r="L21" s="186"/>
      <c r="M21" s="183"/>
      <c r="N21" s="8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183"/>
      <c r="B22" s="374"/>
      <c r="C22" s="183" t="s">
        <v>172</v>
      </c>
      <c r="D22" s="209">
        <v>2518</v>
      </c>
      <c r="E22" s="186">
        <f t="shared" si="0"/>
        <v>1936</v>
      </c>
      <c r="F22" s="183">
        <v>-582</v>
      </c>
      <c r="G22" s="209"/>
      <c r="H22" s="186">
        <f t="shared" si="1"/>
        <v>0</v>
      </c>
      <c r="I22" s="183"/>
      <c r="J22" s="186">
        <f aca="true" t="shared" si="7" ref="J22:L23">(D22-G22)</f>
        <v>2518</v>
      </c>
      <c r="K22" s="186">
        <f t="shared" si="7"/>
        <v>1936</v>
      </c>
      <c r="L22" s="186">
        <f t="shared" si="7"/>
        <v>-582</v>
      </c>
      <c r="M22" s="458" t="s">
        <v>812</v>
      </c>
      <c r="N22" s="8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183"/>
      <c r="B23" s="374"/>
      <c r="C23" s="183" t="s">
        <v>173</v>
      </c>
      <c r="D23" s="209">
        <v>14000</v>
      </c>
      <c r="E23" s="186">
        <f t="shared" si="0"/>
        <v>14000</v>
      </c>
      <c r="F23" s="183">
        <v>0</v>
      </c>
      <c r="G23" s="209"/>
      <c r="H23" s="186">
        <f t="shared" si="1"/>
        <v>0</v>
      </c>
      <c r="I23" s="183"/>
      <c r="J23" s="186">
        <f t="shared" si="7"/>
        <v>14000</v>
      </c>
      <c r="K23" s="186">
        <f t="shared" si="7"/>
        <v>14000</v>
      </c>
      <c r="L23" s="186">
        <f t="shared" si="7"/>
        <v>0</v>
      </c>
      <c r="M23" s="458"/>
      <c r="N23" s="8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183"/>
      <c r="B24" s="374" t="s">
        <v>139</v>
      </c>
      <c r="C24" s="263" t="s">
        <v>562</v>
      </c>
      <c r="D24" s="209">
        <v>13418</v>
      </c>
      <c r="E24" s="186">
        <f t="shared" si="0"/>
        <v>16582</v>
      </c>
      <c r="F24" s="183">
        <v>3164</v>
      </c>
      <c r="G24" s="209"/>
      <c r="H24" s="186">
        <f t="shared" si="1"/>
        <v>0</v>
      </c>
      <c r="I24" s="183">
        <v>0</v>
      </c>
      <c r="J24" s="186">
        <f t="shared" si="3"/>
        <v>13418</v>
      </c>
      <c r="K24" s="186">
        <f t="shared" si="4"/>
        <v>16582</v>
      </c>
      <c r="L24" s="186">
        <f t="shared" si="5"/>
        <v>3164</v>
      </c>
      <c r="M24" s="458" t="s">
        <v>812</v>
      </c>
      <c r="N24" s="8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183"/>
      <c r="B25" s="374" t="s">
        <v>140</v>
      </c>
      <c r="C25" s="183" t="s">
        <v>563</v>
      </c>
      <c r="D25" s="209">
        <v>12000</v>
      </c>
      <c r="E25" s="186">
        <f t="shared" si="0"/>
        <v>12000</v>
      </c>
      <c r="F25" s="183">
        <v>0</v>
      </c>
      <c r="G25" s="209"/>
      <c r="H25" s="186">
        <f t="shared" si="1"/>
        <v>0</v>
      </c>
      <c r="I25" s="183">
        <v>0</v>
      </c>
      <c r="J25" s="186">
        <f t="shared" si="3"/>
        <v>12000</v>
      </c>
      <c r="K25" s="186">
        <f t="shared" si="4"/>
        <v>12000</v>
      </c>
      <c r="L25" s="186">
        <f t="shared" si="5"/>
        <v>0</v>
      </c>
      <c r="M25" s="183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183"/>
      <c r="B26" s="374" t="s">
        <v>141</v>
      </c>
      <c r="C26" s="183" t="s">
        <v>564</v>
      </c>
      <c r="D26" s="209">
        <v>20000</v>
      </c>
      <c r="E26" s="186">
        <f t="shared" si="0"/>
        <v>20000</v>
      </c>
      <c r="F26" s="183">
        <v>0</v>
      </c>
      <c r="G26" s="209"/>
      <c r="H26" s="186">
        <f t="shared" si="1"/>
        <v>0</v>
      </c>
      <c r="I26" s="183">
        <v>0</v>
      </c>
      <c r="J26" s="186">
        <f t="shared" si="3"/>
        <v>20000</v>
      </c>
      <c r="K26" s="186">
        <f t="shared" si="4"/>
        <v>20000</v>
      </c>
      <c r="L26" s="186">
        <f t="shared" si="5"/>
        <v>0</v>
      </c>
      <c r="M26" s="183"/>
      <c r="N26" s="8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183"/>
      <c r="B27" s="374" t="s">
        <v>142</v>
      </c>
      <c r="C27" s="183" t="s">
        <v>631</v>
      </c>
      <c r="D27" s="209">
        <v>758</v>
      </c>
      <c r="E27" s="186">
        <f t="shared" si="0"/>
        <v>758</v>
      </c>
      <c r="F27" s="183">
        <v>0</v>
      </c>
      <c r="G27" s="209"/>
      <c r="H27" s="186">
        <f t="shared" si="1"/>
        <v>0</v>
      </c>
      <c r="I27" s="183">
        <v>0</v>
      </c>
      <c r="J27" s="186">
        <f t="shared" si="3"/>
        <v>758</v>
      </c>
      <c r="K27" s="186">
        <f t="shared" si="4"/>
        <v>758</v>
      </c>
      <c r="L27" s="186">
        <f t="shared" si="5"/>
        <v>0</v>
      </c>
      <c r="M27" s="183"/>
      <c r="N27" s="8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183"/>
      <c r="B28" s="374" t="s">
        <v>143</v>
      </c>
      <c r="C28" s="183" t="s">
        <v>565</v>
      </c>
      <c r="D28" s="209">
        <v>5000</v>
      </c>
      <c r="E28" s="186">
        <f t="shared" si="0"/>
        <v>4000</v>
      </c>
      <c r="F28" s="183">
        <v>-1000</v>
      </c>
      <c r="G28" s="209"/>
      <c r="H28" s="186">
        <f t="shared" si="1"/>
        <v>0</v>
      </c>
      <c r="I28" s="183">
        <v>0</v>
      </c>
      <c r="J28" s="186">
        <f t="shared" si="3"/>
        <v>5000</v>
      </c>
      <c r="K28" s="186">
        <f t="shared" si="4"/>
        <v>4000</v>
      </c>
      <c r="L28" s="186">
        <f t="shared" si="5"/>
        <v>-1000</v>
      </c>
      <c r="M28" s="183"/>
      <c r="N28" s="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183"/>
      <c r="B29" s="374" t="s">
        <v>144</v>
      </c>
      <c r="C29" s="183" t="s">
        <v>566</v>
      </c>
      <c r="D29" s="209">
        <v>6500</v>
      </c>
      <c r="E29" s="186">
        <f t="shared" si="0"/>
        <v>6500</v>
      </c>
      <c r="F29" s="183">
        <v>0</v>
      </c>
      <c r="G29" s="209"/>
      <c r="H29" s="186">
        <f t="shared" si="1"/>
        <v>0</v>
      </c>
      <c r="I29" s="183">
        <v>0</v>
      </c>
      <c r="J29" s="186">
        <f t="shared" si="3"/>
        <v>6500</v>
      </c>
      <c r="K29" s="186">
        <f t="shared" si="4"/>
        <v>6500</v>
      </c>
      <c r="L29" s="186">
        <f t="shared" si="5"/>
        <v>0</v>
      </c>
      <c r="M29" s="183"/>
      <c r="N29" s="8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183"/>
      <c r="B30" s="374" t="s">
        <v>145</v>
      </c>
      <c r="C30" s="183" t="s">
        <v>567</v>
      </c>
      <c r="D30" s="209">
        <v>5000</v>
      </c>
      <c r="E30" s="186">
        <f t="shared" si="0"/>
        <v>6000</v>
      </c>
      <c r="F30" s="183">
        <v>1000</v>
      </c>
      <c r="G30" s="209"/>
      <c r="H30" s="186">
        <f t="shared" si="1"/>
        <v>0</v>
      </c>
      <c r="I30" s="183">
        <v>0</v>
      </c>
      <c r="J30" s="186">
        <f t="shared" si="3"/>
        <v>5000</v>
      </c>
      <c r="K30" s="186">
        <f t="shared" si="4"/>
        <v>6000</v>
      </c>
      <c r="L30" s="186">
        <f t="shared" si="5"/>
        <v>1000</v>
      </c>
      <c r="M30" s="183"/>
      <c r="N30" s="8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183"/>
      <c r="B31" s="374" t="s">
        <v>146</v>
      </c>
      <c r="C31" s="183" t="s">
        <v>568</v>
      </c>
      <c r="D31" s="209">
        <v>12000</v>
      </c>
      <c r="E31" s="186">
        <f t="shared" si="0"/>
        <v>12000</v>
      </c>
      <c r="F31" s="183">
        <v>0</v>
      </c>
      <c r="G31" s="209"/>
      <c r="H31" s="186">
        <f t="shared" si="1"/>
        <v>0</v>
      </c>
      <c r="I31" s="183">
        <v>0</v>
      </c>
      <c r="J31" s="186">
        <f t="shared" si="3"/>
        <v>12000</v>
      </c>
      <c r="K31" s="186">
        <f t="shared" si="4"/>
        <v>12000</v>
      </c>
      <c r="L31" s="186">
        <f t="shared" si="5"/>
        <v>0</v>
      </c>
      <c r="M31" s="183"/>
      <c r="N31" s="8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183"/>
      <c r="B32" s="374" t="s">
        <v>147</v>
      </c>
      <c r="C32" s="183" t="s">
        <v>569</v>
      </c>
      <c r="D32" s="209">
        <v>3910</v>
      </c>
      <c r="E32" s="186">
        <f t="shared" si="0"/>
        <v>3910</v>
      </c>
      <c r="F32" s="183">
        <v>0</v>
      </c>
      <c r="G32" s="209"/>
      <c r="H32" s="186">
        <f t="shared" si="1"/>
        <v>0</v>
      </c>
      <c r="I32" s="183">
        <v>0</v>
      </c>
      <c r="J32" s="186">
        <f t="shared" si="3"/>
        <v>3910</v>
      </c>
      <c r="K32" s="186">
        <f t="shared" si="4"/>
        <v>3910</v>
      </c>
      <c r="L32" s="186">
        <f t="shared" si="5"/>
        <v>0</v>
      </c>
      <c r="M32" s="183"/>
      <c r="N32" s="8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183"/>
      <c r="B33" s="374" t="s">
        <v>148</v>
      </c>
      <c r="C33" s="183" t="s">
        <v>570</v>
      </c>
      <c r="D33" s="209">
        <v>2650</v>
      </c>
      <c r="E33" s="186">
        <f t="shared" si="0"/>
        <v>2650</v>
      </c>
      <c r="F33" s="183">
        <v>0</v>
      </c>
      <c r="G33" s="209"/>
      <c r="H33" s="186">
        <f t="shared" si="1"/>
        <v>0</v>
      </c>
      <c r="I33" s="183">
        <v>0</v>
      </c>
      <c r="J33" s="186">
        <f t="shared" si="3"/>
        <v>2650</v>
      </c>
      <c r="K33" s="186">
        <f t="shared" si="4"/>
        <v>2650</v>
      </c>
      <c r="L33" s="186">
        <f t="shared" si="5"/>
        <v>0</v>
      </c>
      <c r="M33" s="183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183"/>
      <c r="B34" s="374" t="s">
        <v>149</v>
      </c>
      <c r="C34" s="183" t="s">
        <v>632</v>
      </c>
      <c r="D34" s="209">
        <v>6500</v>
      </c>
      <c r="E34" s="186">
        <f t="shared" si="0"/>
        <v>6500</v>
      </c>
      <c r="F34" s="183">
        <v>0</v>
      </c>
      <c r="G34" s="209"/>
      <c r="H34" s="186">
        <f t="shared" si="1"/>
        <v>0</v>
      </c>
      <c r="I34" s="183">
        <v>0</v>
      </c>
      <c r="J34" s="186">
        <f t="shared" si="3"/>
        <v>6500</v>
      </c>
      <c r="K34" s="186">
        <f t="shared" si="4"/>
        <v>6500</v>
      </c>
      <c r="L34" s="186">
        <f t="shared" si="5"/>
        <v>0</v>
      </c>
      <c r="M34" s="183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183"/>
      <c r="B35" s="374" t="s">
        <v>152</v>
      </c>
      <c r="C35" s="183" t="s">
        <v>402</v>
      </c>
      <c r="D35" s="209">
        <v>7000</v>
      </c>
      <c r="E35" s="186">
        <f t="shared" si="0"/>
        <v>3619</v>
      </c>
      <c r="F35" s="183">
        <v>-3381</v>
      </c>
      <c r="G35" s="209"/>
      <c r="H35" s="186">
        <f t="shared" si="1"/>
        <v>0</v>
      </c>
      <c r="I35" s="183">
        <v>0</v>
      </c>
      <c r="J35" s="186">
        <f t="shared" si="3"/>
        <v>7000</v>
      </c>
      <c r="K35" s="186">
        <f t="shared" si="4"/>
        <v>3619</v>
      </c>
      <c r="L35" s="186">
        <f t="shared" si="5"/>
        <v>-3381</v>
      </c>
      <c r="M35" s="458" t="s">
        <v>812</v>
      </c>
      <c r="N35" s="8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183"/>
      <c r="B36" s="374" t="s">
        <v>630</v>
      </c>
      <c r="C36" s="183" t="s">
        <v>153</v>
      </c>
      <c r="D36" s="209">
        <v>600</v>
      </c>
      <c r="E36" s="186">
        <f t="shared" si="0"/>
        <v>600</v>
      </c>
      <c r="F36" s="183">
        <v>0</v>
      </c>
      <c r="G36" s="209"/>
      <c r="H36" s="186">
        <f t="shared" si="1"/>
        <v>0</v>
      </c>
      <c r="I36" s="183">
        <v>0</v>
      </c>
      <c r="J36" s="186">
        <f>(D36-G36)</f>
        <v>600</v>
      </c>
      <c r="K36" s="186">
        <f>(E36-H36)</f>
        <v>600</v>
      </c>
      <c r="L36" s="186">
        <f>(F36-I36)</f>
        <v>0</v>
      </c>
      <c r="M36" s="183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183"/>
      <c r="B37" s="347"/>
      <c r="C37" s="183"/>
      <c r="D37" s="209"/>
      <c r="E37" s="186"/>
      <c r="F37" s="183"/>
      <c r="G37" s="209"/>
      <c r="H37" s="186"/>
      <c r="I37" s="183"/>
      <c r="J37" s="186"/>
      <c r="K37" s="186"/>
      <c r="L37" s="186"/>
      <c r="M37" s="183"/>
      <c r="N37" s="8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375" t="s">
        <v>530</v>
      </c>
      <c r="B38" s="376" t="s">
        <v>363</v>
      </c>
      <c r="C38" s="376" t="s">
        <v>529</v>
      </c>
      <c r="D38" s="377">
        <f aca="true" t="shared" si="8" ref="D38:L38">SUM(D6:D37)</f>
        <v>812867</v>
      </c>
      <c r="E38" s="377">
        <f t="shared" si="8"/>
        <v>812068</v>
      </c>
      <c r="F38" s="377">
        <f t="shared" si="8"/>
        <v>-799</v>
      </c>
      <c r="G38" s="377">
        <f t="shared" si="8"/>
        <v>0</v>
      </c>
      <c r="H38" s="377">
        <f t="shared" si="8"/>
        <v>0</v>
      </c>
      <c r="I38" s="377">
        <f t="shared" si="8"/>
        <v>0</v>
      </c>
      <c r="J38" s="377">
        <f t="shared" si="8"/>
        <v>782867</v>
      </c>
      <c r="K38" s="377">
        <f t="shared" si="8"/>
        <v>782068</v>
      </c>
      <c r="L38" s="377">
        <f t="shared" si="8"/>
        <v>-799</v>
      </c>
      <c r="M38" s="375"/>
      <c r="N38" s="8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8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181"/>
      <c r="B40" s="346"/>
      <c r="C40" s="378" t="s">
        <v>536</v>
      </c>
      <c r="D40" s="181"/>
      <c r="E40" s="182"/>
      <c r="F40" s="181"/>
      <c r="G40" s="181"/>
      <c r="H40" s="182"/>
      <c r="I40" s="181"/>
      <c r="J40" s="181"/>
      <c r="K40" s="182"/>
      <c r="L40" s="181"/>
      <c r="M40" s="181"/>
      <c r="N40" s="8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184" t="s">
        <v>530</v>
      </c>
      <c r="B41" s="347" t="s">
        <v>174</v>
      </c>
      <c r="C41" s="183" t="s">
        <v>571</v>
      </c>
      <c r="D41" s="183">
        <v>16900</v>
      </c>
      <c r="E41" s="186">
        <f>(D41+F41)</f>
        <v>16900</v>
      </c>
      <c r="F41" s="185">
        <v>0</v>
      </c>
      <c r="G41" s="183">
        <v>16100</v>
      </c>
      <c r="H41" s="186">
        <f>(G41+I41)</f>
        <v>16100</v>
      </c>
      <c r="I41" s="185">
        <v>0</v>
      </c>
      <c r="J41" s="186">
        <f aca="true" t="shared" si="9" ref="J41:L42">(D41-G41)</f>
        <v>800</v>
      </c>
      <c r="K41" s="186">
        <f t="shared" si="9"/>
        <v>800</v>
      </c>
      <c r="L41" s="186">
        <f t="shared" si="9"/>
        <v>0</v>
      </c>
      <c r="M41" s="183"/>
      <c r="N41" s="8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87"/>
      <c r="B42" s="347" t="s">
        <v>175</v>
      </c>
      <c r="C42" s="187" t="s">
        <v>573</v>
      </c>
      <c r="D42" s="187">
        <v>7940</v>
      </c>
      <c r="E42" s="188">
        <f>(D42+F42)</f>
        <v>7940</v>
      </c>
      <c r="F42" s="350">
        <v>0</v>
      </c>
      <c r="G42" s="187">
        <v>7560</v>
      </c>
      <c r="H42" s="188">
        <f>(G42+I42)</f>
        <v>7715</v>
      </c>
      <c r="I42" s="350">
        <v>155</v>
      </c>
      <c r="J42" s="186">
        <f t="shared" si="9"/>
        <v>380</v>
      </c>
      <c r="K42" s="186">
        <f t="shared" si="9"/>
        <v>225</v>
      </c>
      <c r="L42" s="186">
        <f t="shared" si="9"/>
        <v>-155</v>
      </c>
      <c r="M42" s="183"/>
      <c r="N42" s="8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379" t="s">
        <v>530</v>
      </c>
      <c r="B43" s="380" t="s">
        <v>365</v>
      </c>
      <c r="C43" s="380" t="s">
        <v>529</v>
      </c>
      <c r="D43" s="381">
        <f>SUM(D41:D42)</f>
        <v>24840</v>
      </c>
      <c r="E43" s="381">
        <f aca="true" t="shared" si="10" ref="E43:L43">SUM(E41:E42)</f>
        <v>24840</v>
      </c>
      <c r="F43" s="382">
        <f t="shared" si="10"/>
        <v>0</v>
      </c>
      <c r="G43" s="381">
        <f>SUM(G41:G42)</f>
        <v>23660</v>
      </c>
      <c r="H43" s="381">
        <f t="shared" si="10"/>
        <v>23815</v>
      </c>
      <c r="I43" s="382">
        <f t="shared" si="10"/>
        <v>155</v>
      </c>
      <c r="J43" s="382">
        <f>SUM(J41:J42)</f>
        <v>1180</v>
      </c>
      <c r="K43" s="382">
        <f t="shared" si="10"/>
        <v>1025</v>
      </c>
      <c r="L43" s="382">
        <f t="shared" si="10"/>
        <v>-155</v>
      </c>
      <c r="M43" s="379"/>
      <c r="N43" s="8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8" customHeight="1">
      <c r="A44" s="371"/>
      <c r="B44" s="383"/>
      <c r="C44" s="376" t="s">
        <v>498</v>
      </c>
      <c r="D44" s="384">
        <f aca="true" t="shared" si="11" ref="D44:L44">(D38+D43)</f>
        <v>837707</v>
      </c>
      <c r="E44" s="384">
        <f t="shared" si="11"/>
        <v>836908</v>
      </c>
      <c r="F44" s="384">
        <f t="shared" si="11"/>
        <v>-799</v>
      </c>
      <c r="G44" s="384">
        <f t="shared" si="11"/>
        <v>23660</v>
      </c>
      <c r="H44" s="384">
        <f t="shared" si="11"/>
        <v>23815</v>
      </c>
      <c r="I44" s="384">
        <f t="shared" si="11"/>
        <v>155</v>
      </c>
      <c r="J44" s="384">
        <f t="shared" si="11"/>
        <v>784047</v>
      </c>
      <c r="K44" s="384">
        <f t="shared" si="11"/>
        <v>783093</v>
      </c>
      <c r="L44" s="384">
        <f t="shared" si="11"/>
        <v>-954</v>
      </c>
      <c r="M44" s="375"/>
      <c r="N44" s="8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8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8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8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8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8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8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67"/>
      <c r="B54" s="67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67"/>
      <c r="B55" s="67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67"/>
      <c r="B56" s="67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67"/>
      <c r="B57" s="6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67"/>
      <c r="B58" s="67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67"/>
      <c r="B59" s="67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67"/>
      <c r="B60" s="67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67"/>
      <c r="B61" s="67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67"/>
      <c r="B62" s="67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67"/>
      <c r="B63" s="67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67"/>
      <c r="B64" s="67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67"/>
      <c r="B65" s="67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67"/>
      <c r="B66" s="67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67"/>
      <c r="B67" s="67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67"/>
      <c r="B68" s="67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67"/>
      <c r="B69" s="67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67"/>
      <c r="B70" s="67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67"/>
      <c r="B71" s="67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67"/>
      <c r="B72" s="67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67"/>
      <c r="B73" s="67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67"/>
      <c r="B74" s="6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67"/>
      <c r="B75" s="67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67"/>
      <c r="B76" s="67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67"/>
      <c r="B77" s="67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67"/>
      <c r="B78" s="6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67"/>
      <c r="B79" s="67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67"/>
      <c r="B80" s="67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67"/>
      <c r="B81" s="67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67"/>
      <c r="B82" s="67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67"/>
      <c r="B83" s="67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67"/>
      <c r="B84" s="67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67"/>
      <c r="B85" s="67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67"/>
      <c r="B86" s="67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67"/>
      <c r="B87" s="67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67"/>
      <c r="B88" s="67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67"/>
      <c r="B89" s="67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67"/>
      <c r="B90" s="67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67"/>
      <c r="B91" s="67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67"/>
      <c r="B92" s="67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:60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</sheetData>
  <printOptions horizontalCentered="1" verticalCentered="1"/>
  <pageMargins left="0.21" right="0.27" top="0.984251968503937" bottom="0.75" header="0.43" footer="0.31"/>
  <pageSetup blackAndWhite="1" horizontalDpi="300" verticalDpi="300" orientation="portrait" paperSize="9" scale="82" r:id="rId1"/>
  <headerFooter alignWithMargins="0">
    <oddHeader>&amp;C&amp;"Times New Roman CE,Normál"&amp;P/&amp;N
Szociálpolitikai feladatok&amp;R&amp;"Times New Roman CE,Normál"47/2004 (IX.22.) sz.önk.rendelethez
4/b. sz. melléklet
( ezer ft-ban)</oddHeader>
    <oddFooter>&amp;L&amp;"Times New Roman CE,Normál"&amp;8&amp;D / &amp;T
Ráczné Varga Mária&amp;C&amp;"Times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7"/>
  <sheetViews>
    <sheetView zoomScaleSheetLayoutView="50" workbookViewId="0" topLeftCell="B1">
      <pane ySplit="3" topLeftCell="BM124" activePane="bottomLeft" state="frozen"/>
      <selection pane="topLeft" activeCell="B1" sqref="B1"/>
      <selection pane="bottomLeft" activeCell="K135" sqref="K135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97"/>
      <c r="B1" s="98" t="s">
        <v>321</v>
      </c>
      <c r="C1" s="474" t="s">
        <v>6</v>
      </c>
      <c r="D1" s="475"/>
      <c r="E1" s="475"/>
      <c r="F1" s="475"/>
      <c r="G1" s="475"/>
      <c r="H1" s="475"/>
      <c r="I1" s="475"/>
      <c r="J1" s="281" t="s">
        <v>195</v>
      </c>
      <c r="K1" s="276" t="s">
        <v>7</v>
      </c>
      <c r="L1" s="98" t="s">
        <v>321</v>
      </c>
      <c r="M1" s="98" t="s">
        <v>282</v>
      </c>
    </row>
    <row r="2" spans="1:13" ht="12.75">
      <c r="A2" s="99" t="s">
        <v>574</v>
      </c>
      <c r="B2" s="99" t="s">
        <v>288</v>
      </c>
      <c r="C2" s="100" t="s">
        <v>8</v>
      </c>
      <c r="D2" s="101" t="s">
        <v>9</v>
      </c>
      <c r="E2" s="100" t="s">
        <v>10</v>
      </c>
      <c r="F2" s="100" t="s">
        <v>11</v>
      </c>
      <c r="G2" s="101" t="s">
        <v>12</v>
      </c>
      <c r="H2" s="100" t="s">
        <v>10</v>
      </c>
      <c r="I2" s="279" t="s">
        <v>13</v>
      </c>
      <c r="J2" s="100" t="s">
        <v>196</v>
      </c>
      <c r="K2" s="277"/>
      <c r="L2" s="99" t="s">
        <v>725</v>
      </c>
      <c r="M2" s="99" t="s">
        <v>14</v>
      </c>
    </row>
    <row r="3" spans="1:13" ht="12.75">
      <c r="A3" s="25"/>
      <c r="B3" s="25" t="s">
        <v>289</v>
      </c>
      <c r="C3" s="103"/>
      <c r="D3" s="103" t="s">
        <v>15</v>
      </c>
      <c r="E3" s="103" t="s">
        <v>15</v>
      </c>
      <c r="F3" s="103" t="s">
        <v>16</v>
      </c>
      <c r="G3" s="104" t="s">
        <v>17</v>
      </c>
      <c r="H3" s="103" t="s">
        <v>18</v>
      </c>
      <c r="I3" s="280" t="s">
        <v>289</v>
      </c>
      <c r="J3" s="103" t="s">
        <v>194</v>
      </c>
      <c r="K3" s="278"/>
      <c r="L3" s="105" t="s">
        <v>96</v>
      </c>
      <c r="M3" s="105" t="s">
        <v>285</v>
      </c>
    </row>
    <row r="4" spans="1:13" ht="12.75">
      <c r="A4" s="407" t="s">
        <v>19</v>
      </c>
      <c r="B4" s="408"/>
      <c r="C4" s="444"/>
      <c r="D4" s="444"/>
      <c r="E4" s="444"/>
      <c r="F4" s="444"/>
      <c r="G4" s="444"/>
      <c r="H4" s="444"/>
      <c r="I4" s="444"/>
      <c r="J4" s="444"/>
      <c r="K4" s="444"/>
      <c r="L4" s="98"/>
      <c r="M4" s="98"/>
    </row>
    <row r="5" spans="1:13" ht="12.75">
      <c r="A5" s="106" t="s">
        <v>633</v>
      </c>
      <c r="B5" s="286">
        <v>0</v>
      </c>
      <c r="C5" s="287"/>
      <c r="D5" s="287"/>
      <c r="E5" s="287"/>
      <c r="F5" s="287"/>
      <c r="G5" s="287"/>
      <c r="H5" s="287"/>
      <c r="I5" s="287"/>
      <c r="J5" s="287"/>
      <c r="K5" s="287"/>
      <c r="L5" s="288">
        <f>SUM(B5:K5)</f>
        <v>0</v>
      </c>
      <c r="M5" s="288">
        <f>(L5-B5)</f>
        <v>0</v>
      </c>
    </row>
    <row r="6" spans="1:13" ht="12.75">
      <c r="A6" s="106"/>
      <c r="B6" s="286"/>
      <c r="C6" s="287"/>
      <c r="E6" s="287"/>
      <c r="F6" s="287"/>
      <c r="G6" s="287"/>
      <c r="H6" s="287"/>
      <c r="I6" s="287"/>
      <c r="J6" s="287"/>
      <c r="K6" s="287"/>
      <c r="L6" s="288"/>
      <c r="M6" s="288"/>
    </row>
    <row r="7" spans="1:13" ht="12.75">
      <c r="A7" s="9" t="s">
        <v>62</v>
      </c>
      <c r="B7" s="286">
        <v>1610</v>
      </c>
      <c r="C7" s="287"/>
      <c r="D7" s="289">
        <f>'[1]célt.a.'!$G$9</f>
        <v>0</v>
      </c>
      <c r="E7" s="287">
        <v>-1072</v>
      </c>
      <c r="F7" s="290"/>
      <c r="G7" s="290"/>
      <c r="H7" s="287"/>
      <c r="I7" s="287"/>
      <c r="J7" s="287"/>
      <c r="K7" s="287"/>
      <c r="L7" s="288">
        <f>SUM(B7:K7)</f>
        <v>538</v>
      </c>
      <c r="M7" s="288">
        <f>(L7-B7)</f>
        <v>-1072</v>
      </c>
    </row>
    <row r="8" spans="1:13" ht="12.75">
      <c r="A8" s="107" t="s">
        <v>63</v>
      </c>
      <c r="B8" s="286">
        <v>240</v>
      </c>
      <c r="C8" s="291"/>
      <c r="D8" s="290">
        <f>'[1]célt.a.'!$G$22</f>
        <v>0</v>
      </c>
      <c r="E8" s="287"/>
      <c r="F8" s="290"/>
      <c r="G8" s="290"/>
      <c r="H8" s="287"/>
      <c r="I8" s="287"/>
      <c r="J8" s="287"/>
      <c r="K8" s="287"/>
      <c r="L8" s="288">
        <f>SUM(B8:K8)</f>
        <v>240</v>
      </c>
      <c r="M8" s="288">
        <f>(L8-B8)</f>
        <v>0</v>
      </c>
    </row>
    <row r="9" spans="1:13" ht="12.75">
      <c r="A9" s="107" t="s">
        <v>836</v>
      </c>
      <c r="B9" s="286">
        <v>300</v>
      </c>
      <c r="C9" s="291"/>
      <c r="D9" s="290">
        <f>'[1]célt.a.'!$G$35</f>
        <v>0</v>
      </c>
      <c r="E9" s="287"/>
      <c r="F9" s="290"/>
      <c r="G9" s="290"/>
      <c r="H9" s="287"/>
      <c r="I9" s="287"/>
      <c r="J9" s="287"/>
      <c r="K9" s="287"/>
      <c r="L9" s="288">
        <f>SUM(B9:K9)</f>
        <v>300</v>
      </c>
      <c r="M9" s="288">
        <f>(L9-B9)</f>
        <v>0</v>
      </c>
    </row>
    <row r="10" spans="1:13" ht="12.75">
      <c r="A10" s="106" t="s">
        <v>20</v>
      </c>
      <c r="B10" s="286">
        <v>0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8">
        <f>SUM(B10:K10)</f>
        <v>0</v>
      </c>
      <c r="M10" s="288">
        <f>(L10-B10)</f>
        <v>0</v>
      </c>
    </row>
    <row r="11" spans="1:13" ht="12.75">
      <c r="A11" s="106"/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8"/>
      <c r="M11" s="288"/>
    </row>
    <row r="12" spans="1:13" ht="12.75">
      <c r="A12" s="107" t="s">
        <v>706</v>
      </c>
      <c r="B12" s="286">
        <v>675</v>
      </c>
      <c r="C12" s="291"/>
      <c r="D12" s="290">
        <f>'[1]célt.a.'!$N$9</f>
        <v>0</v>
      </c>
      <c r="E12" s="287"/>
      <c r="F12" s="290"/>
      <c r="G12" s="291"/>
      <c r="H12" s="287">
        <v>-675</v>
      </c>
      <c r="I12" s="287"/>
      <c r="J12" s="287"/>
      <c r="K12" s="287"/>
      <c r="L12" s="288">
        <f aca="true" t="shared" si="0" ref="L12:L22">SUM(B12:K12)</f>
        <v>0</v>
      </c>
      <c r="M12" s="288">
        <f aca="true" t="shared" si="1" ref="M12:M22">(L12-B12)</f>
        <v>-675</v>
      </c>
    </row>
    <row r="13" spans="1:13" ht="12.75">
      <c r="A13" s="9" t="s">
        <v>64</v>
      </c>
      <c r="B13" s="286">
        <v>258</v>
      </c>
      <c r="C13" s="287"/>
      <c r="D13" s="290">
        <f>'[1]célt.a.'!$N$15</f>
        <v>0</v>
      </c>
      <c r="E13" s="287"/>
      <c r="F13" s="291"/>
      <c r="G13" s="291"/>
      <c r="H13" s="287"/>
      <c r="I13" s="287"/>
      <c r="J13" s="287"/>
      <c r="K13" s="287"/>
      <c r="L13" s="288">
        <f t="shared" si="0"/>
        <v>258</v>
      </c>
      <c r="M13" s="288">
        <f t="shared" si="1"/>
        <v>0</v>
      </c>
    </row>
    <row r="14" spans="1:13" ht="12.75">
      <c r="A14" s="9" t="s">
        <v>65</v>
      </c>
      <c r="B14" s="287">
        <v>400</v>
      </c>
      <c r="C14" s="287">
        <v>-350</v>
      </c>
      <c r="D14" s="290">
        <f>'[1]célt.a.'!$N$22</f>
        <v>0</v>
      </c>
      <c r="E14" s="287">
        <v>-50</v>
      </c>
      <c r="F14" s="291"/>
      <c r="G14" s="290"/>
      <c r="H14" s="287"/>
      <c r="I14" s="287"/>
      <c r="J14" s="287"/>
      <c r="K14" s="287"/>
      <c r="L14" s="288">
        <f t="shared" si="0"/>
        <v>0</v>
      </c>
      <c r="M14" s="288">
        <f t="shared" si="1"/>
        <v>-400</v>
      </c>
    </row>
    <row r="15" spans="1:13" ht="12.75">
      <c r="A15" s="9" t="s">
        <v>66</v>
      </c>
      <c r="B15" s="286">
        <v>353</v>
      </c>
      <c r="C15" s="291"/>
      <c r="D15" s="290">
        <f>'[1]célt.a.'!$N$29</f>
        <v>0</v>
      </c>
      <c r="E15" s="287">
        <v>-270</v>
      </c>
      <c r="F15" s="291"/>
      <c r="G15" s="290"/>
      <c r="H15" s="287"/>
      <c r="I15" s="287"/>
      <c r="J15" s="287"/>
      <c r="K15" s="287"/>
      <c r="L15" s="288">
        <f t="shared" si="0"/>
        <v>83</v>
      </c>
      <c r="M15" s="288">
        <f t="shared" si="1"/>
        <v>-270</v>
      </c>
    </row>
    <row r="16" spans="1:13" ht="12.75">
      <c r="A16" s="9" t="s">
        <v>67</v>
      </c>
      <c r="B16" s="286">
        <v>4880</v>
      </c>
      <c r="C16" s="287">
        <v>-279</v>
      </c>
      <c r="D16" s="290">
        <f>'[1]célt.a.'!$N$35</f>
        <v>0</v>
      </c>
      <c r="E16" s="287"/>
      <c r="F16" s="291"/>
      <c r="G16" s="290"/>
      <c r="H16" s="287">
        <v>-4601</v>
      </c>
      <c r="I16" s="287"/>
      <c r="J16" s="287"/>
      <c r="K16" s="287"/>
      <c r="L16" s="288">
        <f t="shared" si="0"/>
        <v>0</v>
      </c>
      <c r="M16" s="288">
        <f t="shared" si="1"/>
        <v>-4880</v>
      </c>
    </row>
    <row r="17" spans="1:13" ht="12.75">
      <c r="A17" s="9" t="s">
        <v>438</v>
      </c>
      <c r="B17" s="286">
        <v>250</v>
      </c>
      <c r="C17" s="291"/>
      <c r="D17" s="290">
        <f>'[1]célt.a.'!$N$39</f>
        <v>0</v>
      </c>
      <c r="E17" s="287"/>
      <c r="F17" s="291"/>
      <c r="G17" s="290"/>
      <c r="H17" s="287"/>
      <c r="I17" s="287"/>
      <c r="J17" s="287"/>
      <c r="K17" s="287"/>
      <c r="L17" s="288">
        <f t="shared" si="0"/>
        <v>250</v>
      </c>
      <c r="M17" s="288">
        <f t="shared" si="1"/>
        <v>0</v>
      </c>
    </row>
    <row r="18" spans="1:13" ht="12.75">
      <c r="A18" s="9" t="s">
        <v>692</v>
      </c>
      <c r="B18" s="286">
        <v>0</v>
      </c>
      <c r="C18" s="291"/>
      <c r="D18" s="290"/>
      <c r="E18" s="287"/>
      <c r="F18" s="291"/>
      <c r="G18" s="290"/>
      <c r="H18" s="287">
        <v>300</v>
      </c>
      <c r="I18" s="287"/>
      <c r="J18" s="287"/>
      <c r="K18" s="287"/>
      <c r="L18" s="288">
        <f>SUM(B18:K18)</f>
        <v>300</v>
      </c>
      <c r="M18" s="288">
        <f>(L18-B18)</f>
        <v>300</v>
      </c>
    </row>
    <row r="19" spans="1:13" ht="12.75">
      <c r="A19" s="9" t="s">
        <v>97</v>
      </c>
      <c r="B19" s="286">
        <v>14511</v>
      </c>
      <c r="C19" s="287"/>
      <c r="D19" s="290"/>
      <c r="E19" s="287">
        <f>-265-608</f>
        <v>-873</v>
      </c>
      <c r="F19" s="291"/>
      <c r="G19" s="290"/>
      <c r="H19" s="287">
        <v>-400</v>
      </c>
      <c r="I19" s="287">
        <v>-300</v>
      </c>
      <c r="J19" s="287"/>
      <c r="K19" s="287"/>
      <c r="L19" s="288">
        <f>SUM(B19:K19)</f>
        <v>12938</v>
      </c>
      <c r="M19" s="288">
        <f>(L19-B19)</f>
        <v>-1573</v>
      </c>
    </row>
    <row r="20" spans="1:13" ht="12.75">
      <c r="A20" s="5" t="s">
        <v>98</v>
      </c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288"/>
    </row>
    <row r="21" spans="1:13" ht="12.75">
      <c r="A21" s="5" t="s">
        <v>634</v>
      </c>
      <c r="B21" s="286">
        <v>5000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8">
        <f t="shared" si="0"/>
        <v>5000</v>
      </c>
      <c r="M21" s="288">
        <f t="shared" si="1"/>
        <v>0</v>
      </c>
    </row>
    <row r="22" spans="1:13" ht="12.75">
      <c r="A22" s="5" t="s">
        <v>99</v>
      </c>
      <c r="B22" s="286">
        <v>20000</v>
      </c>
      <c r="C22" s="287"/>
      <c r="D22" s="287"/>
      <c r="E22" s="287"/>
      <c r="F22" s="287"/>
      <c r="G22" s="287"/>
      <c r="H22" s="287"/>
      <c r="I22" s="287"/>
      <c r="J22" s="287"/>
      <c r="K22" s="293"/>
      <c r="L22" s="288">
        <f t="shared" si="0"/>
        <v>20000</v>
      </c>
      <c r="M22" s="288">
        <f t="shared" si="1"/>
        <v>0</v>
      </c>
    </row>
    <row r="23" spans="1:13" ht="12.75">
      <c r="A23" s="5" t="s">
        <v>841</v>
      </c>
      <c r="B23" s="286">
        <v>0</v>
      </c>
      <c r="C23" s="287"/>
      <c r="D23" s="287"/>
      <c r="E23" s="287"/>
      <c r="F23" s="287"/>
      <c r="G23" s="287"/>
      <c r="H23" s="287"/>
      <c r="I23" s="287"/>
      <c r="J23" s="287"/>
      <c r="K23" s="293">
        <v>1000</v>
      </c>
      <c r="L23" s="288">
        <f>SUM(B23:K23)</f>
        <v>1000</v>
      </c>
      <c r="M23" s="288">
        <f>(L23-B23)</f>
        <v>1000</v>
      </c>
    </row>
    <row r="24" spans="1:13" ht="12.75">
      <c r="A24" s="9" t="s">
        <v>100</v>
      </c>
      <c r="B24" s="286">
        <v>10000</v>
      </c>
      <c r="C24" s="287">
        <v>-64</v>
      </c>
      <c r="D24" s="287"/>
      <c r="E24" s="287">
        <v>-240</v>
      </c>
      <c r="F24" s="287"/>
      <c r="G24" s="287"/>
      <c r="H24" s="287"/>
      <c r="I24" s="287"/>
      <c r="J24" s="287"/>
      <c r="K24" s="287"/>
      <c r="L24" s="288">
        <f>SUM(B24:K24)</f>
        <v>9696</v>
      </c>
      <c r="M24" s="288">
        <f>(L24-B24)</f>
        <v>-304</v>
      </c>
    </row>
    <row r="25" spans="1:13" ht="12.75">
      <c r="A25" s="9" t="s">
        <v>635</v>
      </c>
      <c r="B25" s="286">
        <v>11000</v>
      </c>
      <c r="C25" s="287">
        <v>-2311</v>
      </c>
      <c r="D25" s="289"/>
      <c r="E25" s="287"/>
      <c r="F25" s="287"/>
      <c r="G25" s="287"/>
      <c r="H25" s="287"/>
      <c r="I25" s="287"/>
      <c r="J25" s="287"/>
      <c r="K25" s="287"/>
      <c r="L25" s="288">
        <f>SUM(B25:K25)</f>
        <v>8689</v>
      </c>
      <c r="M25" s="288">
        <f>(L25-B25)</f>
        <v>-2311</v>
      </c>
    </row>
    <row r="26" spans="1:13" ht="12.75">
      <c r="A26" s="9" t="s">
        <v>133</v>
      </c>
      <c r="B26" s="286">
        <v>3000</v>
      </c>
      <c r="C26" s="287"/>
      <c r="D26" s="289"/>
      <c r="E26" s="287"/>
      <c r="F26" s="287"/>
      <c r="G26" s="287"/>
      <c r="H26" s="287"/>
      <c r="I26" s="287"/>
      <c r="J26" s="287"/>
      <c r="K26" s="287"/>
      <c r="L26" s="288">
        <f>SUM(B26:K26)</f>
        <v>3000</v>
      </c>
      <c r="M26" s="288">
        <f>(L26-B26)</f>
        <v>0</v>
      </c>
    </row>
    <row r="27" spans="1:13" ht="12.75">
      <c r="A27" s="9" t="s">
        <v>177</v>
      </c>
      <c r="B27" s="286">
        <v>700</v>
      </c>
      <c r="C27" s="287"/>
      <c r="D27" s="289"/>
      <c r="E27" s="287"/>
      <c r="F27" s="287"/>
      <c r="G27" s="287"/>
      <c r="H27" s="287"/>
      <c r="I27" s="287"/>
      <c r="J27" s="287"/>
      <c r="K27" s="287"/>
      <c r="L27" s="288">
        <f>SUM(B27:K27)</f>
        <v>700</v>
      </c>
      <c r="M27" s="288">
        <f>(L27-B27)</f>
        <v>0</v>
      </c>
    </row>
    <row r="28" spans="1:13" ht="12.75">
      <c r="A28" s="391"/>
      <c r="B28" s="286"/>
      <c r="C28" s="287"/>
      <c r="D28" s="289"/>
      <c r="E28" s="287"/>
      <c r="F28" s="287"/>
      <c r="G28" s="287"/>
      <c r="H28" s="287"/>
      <c r="I28" s="287"/>
      <c r="J28" s="287"/>
      <c r="K28" s="287"/>
      <c r="L28" s="288"/>
      <c r="M28" s="288"/>
    </row>
    <row r="29" spans="1:13" ht="12.75">
      <c r="A29" s="391" t="s">
        <v>251</v>
      </c>
      <c r="B29" s="286"/>
      <c r="C29" s="287"/>
      <c r="D29" s="289"/>
      <c r="E29" s="287"/>
      <c r="F29" s="289"/>
      <c r="G29" s="287"/>
      <c r="H29" s="287"/>
      <c r="I29" s="287"/>
      <c r="J29" s="287"/>
      <c r="K29" s="287"/>
      <c r="L29" s="288"/>
      <c r="M29" s="288"/>
    </row>
    <row r="30" spans="1:13" ht="12.75">
      <c r="A30" s="107" t="s">
        <v>633</v>
      </c>
      <c r="B30" s="286">
        <v>4295</v>
      </c>
      <c r="C30" s="287"/>
      <c r="D30" s="289"/>
      <c r="E30" s="287"/>
      <c r="F30" s="289"/>
      <c r="G30" s="287"/>
      <c r="H30" s="287"/>
      <c r="I30" s="287"/>
      <c r="J30" s="287"/>
      <c r="K30" s="287"/>
      <c r="L30" s="288">
        <f aca="true" t="shared" si="2" ref="L30:L39">SUM(B30:K30)</f>
        <v>4295</v>
      </c>
      <c r="M30" s="288">
        <f aca="true" t="shared" si="3" ref="M30:M39">(L30-B30)</f>
        <v>0</v>
      </c>
    </row>
    <row r="31" spans="1:13" ht="12.75">
      <c r="A31" s="107" t="s">
        <v>178</v>
      </c>
      <c r="B31" s="286">
        <v>0</v>
      </c>
      <c r="C31" s="287"/>
      <c r="D31" s="289"/>
      <c r="E31" s="287"/>
      <c r="F31" s="289"/>
      <c r="G31" s="287"/>
      <c r="H31" s="287"/>
      <c r="I31" s="287"/>
      <c r="J31" s="287"/>
      <c r="K31" s="287"/>
      <c r="L31" s="288">
        <f t="shared" si="2"/>
        <v>0</v>
      </c>
      <c r="M31" s="288">
        <f t="shared" si="3"/>
        <v>0</v>
      </c>
    </row>
    <row r="32" spans="1:13" ht="12.75">
      <c r="A32" s="9" t="s">
        <v>97</v>
      </c>
      <c r="B32" s="286">
        <v>5000</v>
      </c>
      <c r="C32" s="287"/>
      <c r="D32" s="289"/>
      <c r="E32" s="287"/>
      <c r="F32" s="289"/>
      <c r="G32" s="287"/>
      <c r="H32" s="287"/>
      <c r="I32" s="287"/>
      <c r="J32" s="287"/>
      <c r="K32" s="287"/>
      <c r="L32" s="288">
        <f t="shared" si="2"/>
        <v>5000</v>
      </c>
      <c r="M32" s="288">
        <f t="shared" si="3"/>
        <v>0</v>
      </c>
    </row>
    <row r="33" spans="1:13" ht="12.75">
      <c r="A33" s="5" t="s">
        <v>98</v>
      </c>
      <c r="B33" s="286"/>
      <c r="C33" s="287"/>
      <c r="D33" s="289"/>
      <c r="E33" s="287"/>
      <c r="F33" s="289"/>
      <c r="G33" s="287"/>
      <c r="H33" s="287"/>
      <c r="I33" s="287"/>
      <c r="J33" s="287"/>
      <c r="K33" s="287"/>
      <c r="L33" s="288"/>
      <c r="M33" s="288"/>
    </row>
    <row r="34" spans="1:13" ht="12.75">
      <c r="A34" s="5" t="s">
        <v>634</v>
      </c>
      <c r="B34" s="286">
        <v>1952</v>
      </c>
      <c r="C34" s="287"/>
      <c r="D34" s="289"/>
      <c r="E34" s="287"/>
      <c r="F34" s="289"/>
      <c r="G34" s="287"/>
      <c r="H34" s="287"/>
      <c r="I34" s="287"/>
      <c r="J34" s="287"/>
      <c r="K34" s="287"/>
      <c r="L34" s="288">
        <f t="shared" si="2"/>
        <v>1952</v>
      </c>
      <c r="M34" s="288">
        <f t="shared" si="3"/>
        <v>0</v>
      </c>
    </row>
    <row r="35" spans="1:13" ht="12.75">
      <c r="A35" s="9" t="s">
        <v>100</v>
      </c>
      <c r="B35" s="286">
        <v>6401</v>
      </c>
      <c r="C35" s="287"/>
      <c r="D35" s="289"/>
      <c r="E35" s="287"/>
      <c r="F35" s="289"/>
      <c r="G35" s="287"/>
      <c r="H35" s="287"/>
      <c r="I35" s="287"/>
      <c r="J35" s="287"/>
      <c r="K35" s="287"/>
      <c r="L35" s="288">
        <f t="shared" si="2"/>
        <v>6401</v>
      </c>
      <c r="M35" s="288">
        <f t="shared" si="3"/>
        <v>0</v>
      </c>
    </row>
    <row r="36" spans="1:13" ht="12.75">
      <c r="A36" s="9" t="s">
        <v>403</v>
      </c>
      <c r="B36" s="286">
        <v>1761</v>
      </c>
      <c r="C36" s="287"/>
      <c r="D36" s="289"/>
      <c r="E36" s="287"/>
      <c r="F36" s="289"/>
      <c r="G36" s="287"/>
      <c r="H36" s="287"/>
      <c r="I36" s="287"/>
      <c r="J36" s="287"/>
      <c r="K36" s="287"/>
      <c r="L36" s="288">
        <f>SUM(B36:K36)</f>
        <v>1761</v>
      </c>
      <c r="M36" s="288">
        <f>(L36-B36)</f>
        <v>0</v>
      </c>
    </row>
    <row r="37" spans="1:13" ht="12.75">
      <c r="A37" s="9" t="s">
        <v>176</v>
      </c>
      <c r="B37" s="286">
        <v>3000</v>
      </c>
      <c r="C37" s="287"/>
      <c r="D37" s="289"/>
      <c r="E37" s="287"/>
      <c r="F37" s="289"/>
      <c r="G37" s="287"/>
      <c r="H37" s="287"/>
      <c r="I37" s="287"/>
      <c r="J37" s="287"/>
      <c r="K37" s="287"/>
      <c r="L37" s="288">
        <f>SUM(B37:K37)</f>
        <v>3000</v>
      </c>
      <c r="M37" s="288">
        <f>(L37-B37)</f>
        <v>0</v>
      </c>
    </row>
    <row r="38" spans="1:13" ht="12.75">
      <c r="A38" s="9" t="s">
        <v>133</v>
      </c>
      <c r="B38" s="286">
        <v>939</v>
      </c>
      <c r="C38" s="287"/>
      <c r="D38" s="289"/>
      <c r="E38" s="287"/>
      <c r="F38" s="289"/>
      <c r="G38" s="287"/>
      <c r="H38" s="287"/>
      <c r="I38" s="287"/>
      <c r="J38" s="287"/>
      <c r="K38" s="287"/>
      <c r="L38" s="288">
        <f t="shared" si="2"/>
        <v>939</v>
      </c>
      <c r="M38" s="288">
        <f t="shared" si="3"/>
        <v>0</v>
      </c>
    </row>
    <row r="39" spans="1:13" ht="12.75">
      <c r="A39" s="112" t="s">
        <v>441</v>
      </c>
      <c r="B39" s="286">
        <v>1000</v>
      </c>
      <c r="C39" s="287"/>
      <c r="D39" s="289"/>
      <c r="E39" s="287"/>
      <c r="F39" s="289"/>
      <c r="G39" s="287"/>
      <c r="H39" s="287"/>
      <c r="I39" s="287"/>
      <c r="J39" s="287"/>
      <c r="K39" s="287"/>
      <c r="L39" s="288">
        <f t="shared" si="2"/>
        <v>1000</v>
      </c>
      <c r="M39" s="288">
        <f t="shared" si="3"/>
        <v>0</v>
      </c>
    </row>
    <row r="40" spans="1:13" ht="12.75">
      <c r="A40" s="108" t="s">
        <v>21</v>
      </c>
      <c r="B40" s="294">
        <f>SUM(B5:B39)</f>
        <v>97525</v>
      </c>
      <c r="C40" s="294">
        <f aca="true" t="shared" si="4" ref="C40:K40">SUM(C5:C39)</f>
        <v>-3004</v>
      </c>
      <c r="D40" s="294">
        <f t="shared" si="4"/>
        <v>0</v>
      </c>
      <c r="E40" s="294">
        <f t="shared" si="4"/>
        <v>-2505</v>
      </c>
      <c r="F40" s="294">
        <f t="shared" si="4"/>
        <v>0</v>
      </c>
      <c r="G40" s="294">
        <f t="shared" si="4"/>
        <v>0</v>
      </c>
      <c r="H40" s="294">
        <f t="shared" si="4"/>
        <v>-5376</v>
      </c>
      <c r="I40" s="294">
        <f t="shared" si="4"/>
        <v>-300</v>
      </c>
      <c r="J40" s="294">
        <f t="shared" si="4"/>
        <v>0</v>
      </c>
      <c r="K40" s="294">
        <f t="shared" si="4"/>
        <v>1000</v>
      </c>
      <c r="L40" s="294">
        <f>SUM(L5:L39)</f>
        <v>87340</v>
      </c>
      <c r="M40" s="294">
        <f>SUM(M5:M39)</f>
        <v>-10185</v>
      </c>
    </row>
    <row r="41" spans="1:13" ht="12.75">
      <c r="A41" s="7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</row>
    <row r="42" spans="1:13" ht="12.75">
      <c r="A42" s="407" t="s">
        <v>22</v>
      </c>
      <c r="B42" s="408"/>
      <c r="C42" s="10"/>
      <c r="D42" s="408"/>
      <c r="E42" s="408"/>
      <c r="F42" s="408"/>
      <c r="G42" s="408"/>
      <c r="H42" s="408"/>
      <c r="I42" s="408"/>
      <c r="J42" s="408"/>
      <c r="K42" s="408"/>
      <c r="L42" s="97" t="s">
        <v>289</v>
      </c>
      <c r="M42" s="97" t="s">
        <v>289</v>
      </c>
    </row>
    <row r="43" spans="1:14" ht="12.75">
      <c r="A43" s="106" t="s">
        <v>23</v>
      </c>
      <c r="B43" s="286"/>
      <c r="C43" s="287"/>
      <c r="D43" s="286"/>
      <c r="E43" s="286"/>
      <c r="F43" s="286"/>
      <c r="G43" s="286"/>
      <c r="H43" s="286"/>
      <c r="I43" s="286"/>
      <c r="J43" s="286"/>
      <c r="K43" s="286"/>
      <c r="L43" s="296"/>
      <c r="M43" s="296"/>
      <c r="N43" s="297"/>
    </row>
    <row r="44" spans="1:14" ht="12.75">
      <c r="A44" s="9" t="s">
        <v>44</v>
      </c>
      <c r="B44" s="286">
        <v>1600</v>
      </c>
      <c r="C44" s="287">
        <v>-980</v>
      </c>
      <c r="D44" s="289">
        <f>'[1]célt.a.'!$U$65</f>
        <v>0</v>
      </c>
      <c r="E44" s="286">
        <v>-60</v>
      </c>
      <c r="F44" s="286"/>
      <c r="G44" s="286"/>
      <c r="H44" s="286"/>
      <c r="I44" s="286">
        <v>262</v>
      </c>
      <c r="J44" s="286"/>
      <c r="K44" s="286"/>
      <c r="L44" s="288">
        <f aca="true" t="shared" si="5" ref="L44:L76">SUM(B44:K44)</f>
        <v>822</v>
      </c>
      <c r="M44" s="288">
        <f aca="true" t="shared" si="6" ref="M44:M76">(L44-B44)</f>
        <v>-778</v>
      </c>
      <c r="N44" s="297"/>
    </row>
    <row r="45" spans="1:14" ht="12.75">
      <c r="A45" s="9" t="s">
        <v>157</v>
      </c>
      <c r="B45" s="286">
        <v>9800</v>
      </c>
      <c r="C45" s="287">
        <v>-1140</v>
      </c>
      <c r="D45" s="289">
        <f>'[1]célt.a.'!$AB$65</f>
        <v>-50</v>
      </c>
      <c r="E45" s="286">
        <v>-2924</v>
      </c>
      <c r="F45" s="286"/>
      <c r="G45" s="286"/>
      <c r="H45" s="286"/>
      <c r="I45" s="286">
        <v>44</v>
      </c>
      <c r="J45" s="286"/>
      <c r="K45" s="286"/>
      <c r="L45" s="288">
        <f t="shared" si="5"/>
        <v>5730</v>
      </c>
      <c r="M45" s="288">
        <f t="shared" si="6"/>
        <v>-4070</v>
      </c>
      <c r="N45" s="297"/>
    </row>
    <row r="46" spans="1:14" ht="12.75">
      <c r="A46" s="106" t="s">
        <v>45</v>
      </c>
      <c r="B46" s="286"/>
      <c r="C46" s="287"/>
      <c r="D46" s="289"/>
      <c r="E46" s="286"/>
      <c r="F46" s="286"/>
      <c r="G46" s="286"/>
      <c r="H46" s="286"/>
      <c r="I46" s="286"/>
      <c r="J46" s="286"/>
      <c r="K46" s="286"/>
      <c r="L46" s="288"/>
      <c r="M46" s="288"/>
      <c r="N46" s="297"/>
    </row>
    <row r="47" spans="1:14" ht="12.75">
      <c r="A47" s="18" t="s">
        <v>46</v>
      </c>
      <c r="B47" s="286">
        <v>28710</v>
      </c>
      <c r="C47" s="287">
        <v>-140</v>
      </c>
      <c r="D47" s="289">
        <f>'[1]célt.a.'!$AI$65</f>
        <v>0</v>
      </c>
      <c r="E47" s="286">
        <v>-15443</v>
      </c>
      <c r="F47" s="286"/>
      <c r="G47" s="286"/>
      <c r="H47" s="286"/>
      <c r="I47" s="286">
        <f>753+450</f>
        <v>1203</v>
      </c>
      <c r="J47" s="286"/>
      <c r="K47" s="286"/>
      <c r="L47" s="288">
        <f t="shared" si="5"/>
        <v>14330</v>
      </c>
      <c r="M47" s="288">
        <f t="shared" si="6"/>
        <v>-14380</v>
      </c>
      <c r="N47" s="297"/>
    </row>
    <row r="48" spans="1:14" ht="12.75">
      <c r="A48" s="18" t="s">
        <v>693</v>
      </c>
      <c r="B48" s="286">
        <v>2500</v>
      </c>
      <c r="C48" s="287"/>
      <c r="D48" s="289"/>
      <c r="E48" s="286"/>
      <c r="F48" s="286"/>
      <c r="G48" s="286"/>
      <c r="H48" s="286"/>
      <c r="I48" s="286"/>
      <c r="J48" s="286"/>
      <c r="K48" s="286"/>
      <c r="L48" s="288">
        <f t="shared" si="5"/>
        <v>2500</v>
      </c>
      <c r="M48" s="288">
        <f>(L48-B48)</f>
        <v>0</v>
      </c>
      <c r="N48" s="297"/>
    </row>
    <row r="49" spans="1:14" ht="12.75">
      <c r="A49" s="18" t="s">
        <v>404</v>
      </c>
      <c r="B49" s="286">
        <v>800</v>
      </c>
      <c r="C49" s="287">
        <v>-390</v>
      </c>
      <c r="D49" s="289"/>
      <c r="E49" s="286">
        <v>-110</v>
      </c>
      <c r="F49" s="286"/>
      <c r="G49" s="286"/>
      <c r="H49" s="286"/>
      <c r="I49" s="286">
        <v>465</v>
      </c>
      <c r="J49" s="286"/>
      <c r="K49" s="286"/>
      <c r="L49" s="288">
        <f>SUM(B49:K49)</f>
        <v>765</v>
      </c>
      <c r="M49" s="288">
        <f>(L49-B49)</f>
        <v>-35</v>
      </c>
      <c r="N49" s="297"/>
    </row>
    <row r="50" spans="1:14" ht="12.75">
      <c r="A50" s="109" t="s">
        <v>47</v>
      </c>
      <c r="B50" s="286"/>
      <c r="C50" s="287"/>
      <c r="D50" s="289"/>
      <c r="E50" s="286"/>
      <c r="F50" s="286"/>
      <c r="G50" s="286"/>
      <c r="H50" s="286"/>
      <c r="I50" s="286"/>
      <c r="J50" s="286"/>
      <c r="K50" s="286"/>
      <c r="L50" s="288"/>
      <c r="M50" s="288"/>
      <c r="N50" s="297"/>
    </row>
    <row r="51" spans="1:14" ht="12.75">
      <c r="A51" s="9" t="s">
        <v>48</v>
      </c>
      <c r="B51" s="286">
        <v>1280</v>
      </c>
      <c r="C51" s="287">
        <v>-250</v>
      </c>
      <c r="D51" s="289">
        <f>'[1]célt.a.'!$AP$65</f>
        <v>0</v>
      </c>
      <c r="E51" s="286"/>
      <c r="F51" s="286"/>
      <c r="G51" s="286"/>
      <c r="H51" s="286"/>
      <c r="I51" s="286">
        <v>416</v>
      </c>
      <c r="J51" s="286"/>
      <c r="K51" s="286"/>
      <c r="L51" s="288">
        <f t="shared" si="5"/>
        <v>1446</v>
      </c>
      <c r="M51" s="288">
        <f t="shared" si="6"/>
        <v>166</v>
      </c>
      <c r="N51" s="297"/>
    </row>
    <row r="52" spans="1:14" ht="12.75">
      <c r="A52" s="9" t="s">
        <v>156</v>
      </c>
      <c r="B52" s="286">
        <v>5000</v>
      </c>
      <c r="C52" s="287">
        <v>-140</v>
      </c>
      <c r="D52" s="289">
        <f>'[1]célt.a.'!$AW$65</f>
        <v>0</v>
      </c>
      <c r="E52" s="286">
        <v>-2708</v>
      </c>
      <c r="F52" s="286"/>
      <c r="G52" s="286"/>
      <c r="H52" s="286"/>
      <c r="I52" s="286">
        <v>1095</v>
      </c>
      <c r="J52" s="286"/>
      <c r="K52" s="286"/>
      <c r="L52" s="288">
        <f t="shared" si="5"/>
        <v>3247</v>
      </c>
      <c r="M52" s="288">
        <f t="shared" si="6"/>
        <v>-1753</v>
      </c>
      <c r="N52" s="297"/>
    </row>
    <row r="53" spans="1:14" ht="12.75">
      <c r="A53" s="107" t="s">
        <v>49</v>
      </c>
      <c r="B53" s="286">
        <v>2968</v>
      </c>
      <c r="C53" s="287">
        <v>-30</v>
      </c>
      <c r="D53" s="289">
        <f>'[1]célt.a.'!$BD$65</f>
        <v>-50</v>
      </c>
      <c r="E53" s="286">
        <f>-1561</f>
        <v>-1561</v>
      </c>
      <c r="F53" s="286"/>
      <c r="G53" s="286"/>
      <c r="H53" s="286"/>
      <c r="I53" s="286"/>
      <c r="J53" s="286"/>
      <c r="K53" s="286"/>
      <c r="L53" s="288">
        <f t="shared" si="5"/>
        <v>1327</v>
      </c>
      <c r="M53" s="288">
        <f t="shared" si="6"/>
        <v>-1641</v>
      </c>
      <c r="N53" s="297"/>
    </row>
    <row r="54" spans="1:14" ht="12.75">
      <c r="A54" s="110" t="s">
        <v>50</v>
      </c>
      <c r="B54" s="286">
        <v>2639</v>
      </c>
      <c r="C54" s="287">
        <v>-195</v>
      </c>
      <c r="D54" s="289">
        <f>'[1]célt.a.'!$BK$65</f>
        <v>0</v>
      </c>
      <c r="E54" s="286">
        <v>-987</v>
      </c>
      <c r="F54" s="286"/>
      <c r="G54" s="286"/>
      <c r="H54" s="286"/>
      <c r="I54" s="286">
        <v>1100</v>
      </c>
      <c r="J54" s="286"/>
      <c r="K54" s="286"/>
      <c r="L54" s="288">
        <f t="shared" si="5"/>
        <v>2557</v>
      </c>
      <c r="M54" s="288">
        <f t="shared" si="6"/>
        <v>-82</v>
      </c>
      <c r="N54" s="297"/>
    </row>
    <row r="55" spans="1:14" ht="12.75">
      <c r="A55" s="9" t="s">
        <v>636</v>
      </c>
      <c r="B55" s="286">
        <v>12449</v>
      </c>
      <c r="C55" s="287">
        <v>-1636</v>
      </c>
      <c r="D55" s="289">
        <f>'[1]célt.a.'!$BR$65</f>
        <v>0</v>
      </c>
      <c r="E55" s="286"/>
      <c r="F55" s="286"/>
      <c r="G55" s="286"/>
      <c r="H55" s="286"/>
      <c r="I55" s="286"/>
      <c r="J55" s="286"/>
      <c r="K55" s="286"/>
      <c r="L55" s="288">
        <f t="shared" si="5"/>
        <v>10813</v>
      </c>
      <c r="M55" s="288">
        <f t="shared" si="6"/>
        <v>-1636</v>
      </c>
      <c r="N55" s="297"/>
    </row>
    <row r="56" spans="1:14" ht="12.75">
      <c r="A56" s="5" t="s">
        <v>101</v>
      </c>
      <c r="B56" s="286">
        <v>199040</v>
      </c>
      <c r="C56" s="287">
        <v>-97502</v>
      </c>
      <c r="D56" s="289">
        <f>'[1]célt.a.'!$BY$65</f>
        <v>-23043</v>
      </c>
      <c r="E56" s="286"/>
      <c r="F56" s="286"/>
      <c r="G56" s="286"/>
      <c r="H56" s="286"/>
      <c r="I56" s="286"/>
      <c r="J56" s="286"/>
      <c r="K56" s="286"/>
      <c r="L56" s="288">
        <f t="shared" si="5"/>
        <v>78495</v>
      </c>
      <c r="M56" s="288">
        <f t="shared" si="6"/>
        <v>-120545</v>
      </c>
      <c r="N56" s="297"/>
    </row>
    <row r="57" spans="1:14" ht="12.75">
      <c r="A57" s="9" t="s">
        <v>102</v>
      </c>
      <c r="B57" s="286">
        <v>68000</v>
      </c>
      <c r="C57" s="287">
        <v>-43044</v>
      </c>
      <c r="D57" s="289">
        <f>'[1]célt.a.'!$CF$65</f>
        <v>-2177</v>
      </c>
      <c r="E57" s="286"/>
      <c r="F57" s="286"/>
      <c r="G57" s="286"/>
      <c r="H57" s="286"/>
      <c r="I57" s="286">
        <v>-135</v>
      </c>
      <c r="J57" s="286"/>
      <c r="K57" s="286"/>
      <c r="L57" s="288">
        <f t="shared" si="5"/>
        <v>22644</v>
      </c>
      <c r="M57" s="288">
        <f t="shared" si="6"/>
        <v>-45356</v>
      </c>
      <c r="N57" s="297"/>
    </row>
    <row r="58" spans="1:14" ht="12.75">
      <c r="A58" s="9" t="s">
        <v>637</v>
      </c>
      <c r="B58" s="286">
        <v>15200</v>
      </c>
      <c r="C58" s="287">
        <v>-7624</v>
      </c>
      <c r="D58" s="289"/>
      <c r="E58" s="286"/>
      <c r="F58" s="286"/>
      <c r="G58" s="286"/>
      <c r="H58" s="286"/>
      <c r="I58" s="286"/>
      <c r="J58" s="286"/>
      <c r="K58" s="286"/>
      <c r="L58" s="288">
        <f>SUM(B58:K58)</f>
        <v>7576</v>
      </c>
      <c r="M58" s="288">
        <f>(L58-B58)</f>
        <v>-7624</v>
      </c>
      <c r="N58" s="297"/>
    </row>
    <row r="59" spans="1:14" ht="12.75">
      <c r="A59" s="9" t="s">
        <v>103</v>
      </c>
      <c r="B59" s="286">
        <v>2540</v>
      </c>
      <c r="C59" s="287">
        <v>-2675</v>
      </c>
      <c r="D59" s="289">
        <f>'[1]célt.a.'!$CM$65</f>
        <v>0</v>
      </c>
      <c r="E59" s="286"/>
      <c r="F59" s="286"/>
      <c r="G59" s="286"/>
      <c r="H59" s="286"/>
      <c r="I59" s="286">
        <v>135</v>
      </c>
      <c r="J59" s="286"/>
      <c r="K59" s="286"/>
      <c r="L59" s="288">
        <f t="shared" si="5"/>
        <v>0</v>
      </c>
      <c r="M59" s="288">
        <f t="shared" si="6"/>
        <v>-2540</v>
      </c>
      <c r="N59" s="297"/>
    </row>
    <row r="60" spans="1:14" ht="12.75">
      <c r="A60" s="9" t="s">
        <v>104</v>
      </c>
      <c r="B60" s="286">
        <v>1520</v>
      </c>
      <c r="C60" s="287">
        <v>-925</v>
      </c>
      <c r="D60" s="289">
        <f>'[1]célt.a.'!$CT$65</f>
        <v>-91</v>
      </c>
      <c r="E60" s="286"/>
      <c r="F60" s="286"/>
      <c r="G60" s="286"/>
      <c r="H60" s="286"/>
      <c r="I60" s="286"/>
      <c r="J60" s="286"/>
      <c r="K60" s="286"/>
      <c r="L60" s="288">
        <f t="shared" si="5"/>
        <v>504</v>
      </c>
      <c r="M60" s="288">
        <f t="shared" si="6"/>
        <v>-1016</v>
      </c>
      <c r="N60" s="297"/>
    </row>
    <row r="61" spans="1:14" ht="12.75">
      <c r="A61" s="109" t="s">
        <v>51</v>
      </c>
      <c r="B61" s="286"/>
      <c r="C61" s="287"/>
      <c r="D61" s="289"/>
      <c r="E61" s="286"/>
      <c r="F61" s="286"/>
      <c r="G61" s="286"/>
      <c r="H61" s="286"/>
      <c r="I61" s="286"/>
      <c r="J61" s="286"/>
      <c r="K61" s="286"/>
      <c r="L61" s="288"/>
      <c r="M61" s="288"/>
      <c r="N61" s="297"/>
    </row>
    <row r="62" spans="1:14" ht="12.75">
      <c r="A62" s="9" t="s">
        <v>52</v>
      </c>
      <c r="B62" s="286">
        <v>1670</v>
      </c>
      <c r="C62" s="287">
        <v>-1350</v>
      </c>
      <c r="D62" s="289">
        <f>'[1]célt.a.'!$DA$65</f>
        <v>0</v>
      </c>
      <c r="E62" s="286">
        <v>-130</v>
      </c>
      <c r="F62" s="286"/>
      <c r="G62" s="286"/>
      <c r="H62" s="286"/>
      <c r="I62" s="286">
        <v>151</v>
      </c>
      <c r="J62" s="286"/>
      <c r="K62" s="286"/>
      <c r="L62" s="288">
        <f t="shared" si="5"/>
        <v>341</v>
      </c>
      <c r="M62" s="288">
        <f t="shared" si="6"/>
        <v>-1329</v>
      </c>
      <c r="N62" s="297"/>
    </row>
    <row r="63" spans="1:14" ht="12.75">
      <c r="A63" s="9" t="s">
        <v>53</v>
      </c>
      <c r="B63" s="286">
        <v>2660</v>
      </c>
      <c r="C63" s="287">
        <v>-110</v>
      </c>
      <c r="D63" s="289">
        <f>'[1]célt.a.'!$DH$65</f>
        <v>0</v>
      </c>
      <c r="E63" s="286">
        <v>-1589</v>
      </c>
      <c r="F63" s="286"/>
      <c r="G63" s="286"/>
      <c r="H63" s="286"/>
      <c r="I63" s="286">
        <v>113</v>
      </c>
      <c r="J63" s="298"/>
      <c r="K63" s="286"/>
      <c r="L63" s="288">
        <f t="shared" si="5"/>
        <v>1074</v>
      </c>
      <c r="M63" s="288">
        <f t="shared" si="6"/>
        <v>-1586</v>
      </c>
      <c r="N63" s="297"/>
    </row>
    <row r="64" spans="1:14" ht="12.75">
      <c r="A64" s="9" t="s">
        <v>54</v>
      </c>
      <c r="B64" s="286">
        <v>395</v>
      </c>
      <c r="C64" s="287">
        <v>-215</v>
      </c>
      <c r="D64" s="289">
        <f>'[1]célt.a.'!$DO$65</f>
        <v>-90</v>
      </c>
      <c r="E64" s="286"/>
      <c r="F64" s="286"/>
      <c r="G64" s="286"/>
      <c r="H64" s="286"/>
      <c r="I64" s="286">
        <v>58</v>
      </c>
      <c r="J64" s="286"/>
      <c r="K64" s="286"/>
      <c r="L64" s="288">
        <f t="shared" si="5"/>
        <v>148</v>
      </c>
      <c r="M64" s="288">
        <f t="shared" si="6"/>
        <v>-247</v>
      </c>
      <c r="N64" s="297"/>
    </row>
    <row r="65" spans="1:14" ht="12.75">
      <c r="A65" s="9" t="s">
        <v>118</v>
      </c>
      <c r="B65" s="286">
        <v>1050</v>
      </c>
      <c r="C65" s="287"/>
      <c r="D65" s="289">
        <f>'[1]célt.a.'!$DV$65</f>
        <v>0</v>
      </c>
      <c r="E65" s="286">
        <v>-485</v>
      </c>
      <c r="F65" s="286"/>
      <c r="G65" s="286"/>
      <c r="H65" s="286"/>
      <c r="I65" s="286">
        <v>158</v>
      </c>
      <c r="J65" s="286"/>
      <c r="K65" s="286"/>
      <c r="L65" s="288">
        <f>SUM(B65:K65)</f>
        <v>723</v>
      </c>
      <c r="M65" s="288">
        <f>(L65-B65)</f>
        <v>-327</v>
      </c>
      <c r="N65" s="297"/>
    </row>
    <row r="66" spans="1:14" ht="12.75">
      <c r="A66" s="9" t="s">
        <v>55</v>
      </c>
      <c r="B66" s="286">
        <v>1540</v>
      </c>
      <c r="C66" s="287"/>
      <c r="D66" s="289">
        <f>'[1]célt.a.'!$BR$132</f>
        <v>-241</v>
      </c>
      <c r="E66" s="286"/>
      <c r="F66" s="286"/>
      <c r="G66" s="286"/>
      <c r="H66" s="286"/>
      <c r="I66" s="286"/>
      <c r="J66" s="286"/>
      <c r="K66" s="286"/>
      <c r="L66" s="288">
        <f t="shared" si="5"/>
        <v>1299</v>
      </c>
      <c r="M66" s="288">
        <f t="shared" si="6"/>
        <v>-241</v>
      </c>
      <c r="N66" s="297"/>
    </row>
    <row r="67" spans="1:14" ht="12.75">
      <c r="A67" s="5" t="s">
        <v>105</v>
      </c>
      <c r="B67" s="286">
        <v>7915</v>
      </c>
      <c r="C67" s="287">
        <v>-1662</v>
      </c>
      <c r="D67" s="289">
        <f>'[1]célt.a.'!$EC$65</f>
        <v>0</v>
      </c>
      <c r="E67" s="286"/>
      <c r="F67" s="286"/>
      <c r="G67" s="286"/>
      <c r="H67" s="286"/>
      <c r="I67" s="286"/>
      <c r="J67" s="286"/>
      <c r="K67" s="286"/>
      <c r="L67" s="288">
        <f t="shared" si="5"/>
        <v>6253</v>
      </c>
      <c r="M67" s="288">
        <f t="shared" si="6"/>
        <v>-1662</v>
      </c>
      <c r="N67" s="297"/>
    </row>
    <row r="68" spans="1:14" ht="12.75">
      <c r="A68" s="107" t="s">
        <v>106</v>
      </c>
      <c r="B68" s="286">
        <v>4000</v>
      </c>
      <c r="C68" s="287"/>
      <c r="D68" s="289">
        <f>'[1]célt.a.'!$EJ$65</f>
        <v>0</v>
      </c>
      <c r="E68" s="286">
        <v>-53</v>
      </c>
      <c r="F68" s="286"/>
      <c r="G68" s="286"/>
      <c r="H68" s="286"/>
      <c r="I68" s="286"/>
      <c r="J68" s="286"/>
      <c r="K68" s="286"/>
      <c r="L68" s="288">
        <f t="shared" si="5"/>
        <v>3947</v>
      </c>
      <c r="M68" s="288">
        <f t="shared" si="6"/>
        <v>-53</v>
      </c>
      <c r="N68" s="297"/>
    </row>
    <row r="69" spans="1:14" ht="12.75">
      <c r="A69" s="106" t="s">
        <v>107</v>
      </c>
      <c r="B69" s="300"/>
      <c r="C69" s="287"/>
      <c r="D69" s="289"/>
      <c r="E69" s="286"/>
      <c r="F69" s="286"/>
      <c r="G69" s="286"/>
      <c r="H69" s="286"/>
      <c r="I69" s="286"/>
      <c r="J69" s="286"/>
      <c r="K69" s="286"/>
      <c r="L69" s="288"/>
      <c r="M69" s="288"/>
      <c r="N69" s="297"/>
    </row>
    <row r="70" spans="1:14" ht="12.75">
      <c r="A70" s="107" t="s">
        <v>405</v>
      </c>
      <c r="B70" s="300">
        <v>260</v>
      </c>
      <c r="C70" s="287"/>
      <c r="D70" s="289">
        <f>'[1]célt.a.'!$EQ$65</f>
        <v>0</v>
      </c>
      <c r="E70" s="286"/>
      <c r="F70" s="286"/>
      <c r="G70" s="286"/>
      <c r="H70" s="286"/>
      <c r="I70" s="286"/>
      <c r="J70" s="286"/>
      <c r="K70" s="286"/>
      <c r="L70" s="288">
        <f>SUM(B70:K70)</f>
        <v>260</v>
      </c>
      <c r="M70" s="288">
        <f>(L70-B70)</f>
        <v>0</v>
      </c>
      <c r="N70" s="297"/>
    </row>
    <row r="71" spans="1:14" ht="12.75">
      <c r="A71" s="107" t="s">
        <v>406</v>
      </c>
      <c r="B71" s="300">
        <v>53</v>
      </c>
      <c r="C71" s="287"/>
      <c r="D71" s="289">
        <f>'[1]célt.a.'!$EX$65</f>
        <v>0</v>
      </c>
      <c r="E71" s="286"/>
      <c r="F71" s="286"/>
      <c r="G71" s="286"/>
      <c r="H71" s="286"/>
      <c r="I71" s="286"/>
      <c r="J71" s="286"/>
      <c r="K71" s="286"/>
      <c r="L71" s="288">
        <f>SUM(B71:K71)</f>
        <v>53</v>
      </c>
      <c r="M71" s="288">
        <f>(L71-B71)</f>
        <v>0</v>
      </c>
      <c r="N71" s="297"/>
    </row>
    <row r="72" spans="1:14" ht="12.75">
      <c r="A72" s="107" t="s">
        <v>108</v>
      </c>
      <c r="B72" s="300">
        <v>150</v>
      </c>
      <c r="C72" s="287"/>
      <c r="D72" s="289">
        <f>'[1]célt.a.'!$FL$65</f>
        <v>0</v>
      </c>
      <c r="E72" s="286"/>
      <c r="F72" s="286"/>
      <c r="G72" s="286"/>
      <c r="H72" s="286"/>
      <c r="I72" s="286"/>
      <c r="J72" s="286"/>
      <c r="K72" s="286"/>
      <c r="L72" s="288">
        <f>SUM(B72:K72)</f>
        <v>150</v>
      </c>
      <c r="M72" s="288">
        <f>(L72-B72)</f>
        <v>0</v>
      </c>
      <c r="N72" s="297"/>
    </row>
    <row r="73" spans="1:14" ht="12.75">
      <c r="A73" s="111" t="s">
        <v>56</v>
      </c>
      <c r="B73" s="286">
        <v>25000</v>
      </c>
      <c r="C73" s="287">
        <v>-22925</v>
      </c>
      <c r="D73" s="289">
        <f>'[1]célt.a.'!$FS$65</f>
        <v>0</v>
      </c>
      <c r="E73" s="286"/>
      <c r="F73" s="286"/>
      <c r="G73" s="286"/>
      <c r="H73" s="286"/>
      <c r="I73" s="286"/>
      <c r="J73" s="286"/>
      <c r="K73" s="286"/>
      <c r="L73" s="288">
        <f t="shared" si="5"/>
        <v>2075</v>
      </c>
      <c r="M73" s="288">
        <f t="shared" si="6"/>
        <v>-22925</v>
      </c>
      <c r="N73" s="297"/>
    </row>
    <row r="74" spans="1:14" ht="12.75">
      <c r="A74" s="111" t="s">
        <v>57</v>
      </c>
      <c r="B74" s="286">
        <v>2940</v>
      </c>
      <c r="C74" s="287"/>
      <c r="D74" s="289">
        <f>'[1]célt.a.'!$FZ$65</f>
        <v>0</v>
      </c>
      <c r="E74" s="286"/>
      <c r="F74" s="286"/>
      <c r="G74" s="286"/>
      <c r="H74" s="286"/>
      <c r="I74" s="286"/>
      <c r="J74" s="286"/>
      <c r="K74" s="286"/>
      <c r="L74" s="288">
        <f t="shared" si="5"/>
        <v>2940</v>
      </c>
      <c r="M74" s="288">
        <f t="shared" si="6"/>
        <v>0</v>
      </c>
      <c r="N74" s="297"/>
    </row>
    <row r="75" spans="1:14" ht="12.75">
      <c r="A75" s="111" t="s">
        <v>109</v>
      </c>
      <c r="B75" s="286">
        <v>4050</v>
      </c>
      <c r="C75" s="287"/>
      <c r="D75" s="289">
        <f>'[1]célt.a.'!$GG$65</f>
        <v>0</v>
      </c>
      <c r="E75" s="286">
        <v>-5</v>
      </c>
      <c r="F75" s="286"/>
      <c r="G75" s="286"/>
      <c r="H75" s="286"/>
      <c r="I75" s="286"/>
      <c r="J75" s="286"/>
      <c r="K75" s="286"/>
      <c r="L75" s="288">
        <f t="shared" si="5"/>
        <v>4045</v>
      </c>
      <c r="M75" s="288">
        <f t="shared" si="6"/>
        <v>-5</v>
      </c>
      <c r="N75" s="297"/>
    </row>
    <row r="76" spans="1:14" ht="12.75">
      <c r="A76" s="112" t="s">
        <v>179</v>
      </c>
      <c r="B76" s="286">
        <v>1500</v>
      </c>
      <c r="C76" s="287"/>
      <c r="D76" s="289">
        <f>'[1]célt.a.'!$GN$65</f>
        <v>0</v>
      </c>
      <c r="E76" s="286"/>
      <c r="F76" s="286"/>
      <c r="G76" s="286"/>
      <c r="H76" s="286"/>
      <c r="I76" s="286"/>
      <c r="J76" s="286"/>
      <c r="K76" s="286"/>
      <c r="L76" s="288">
        <f t="shared" si="5"/>
        <v>1500</v>
      </c>
      <c r="M76" s="288">
        <f t="shared" si="6"/>
        <v>0</v>
      </c>
      <c r="N76" s="297"/>
    </row>
    <row r="77" spans="1:14" ht="12.75">
      <c r="A77" s="275" t="s">
        <v>110</v>
      </c>
      <c r="B77" s="301">
        <v>1675</v>
      </c>
      <c r="C77" s="302">
        <v>-1298</v>
      </c>
      <c r="D77" s="303">
        <f>'[1]célt.a.'!$GU$65</f>
        <v>0</v>
      </c>
      <c r="E77" s="301"/>
      <c r="F77" s="301"/>
      <c r="G77" s="301"/>
      <c r="H77" s="301"/>
      <c r="I77" s="301"/>
      <c r="J77" s="301"/>
      <c r="K77" s="301"/>
      <c r="L77" s="304">
        <f>SUM(B77:K77)</f>
        <v>377</v>
      </c>
      <c r="M77" s="304">
        <f>(L77-B77)</f>
        <v>-1298</v>
      </c>
      <c r="N77" s="297"/>
    </row>
    <row r="78" spans="1:13" ht="12.75">
      <c r="A78" s="10" t="s">
        <v>111</v>
      </c>
      <c r="B78" s="416"/>
      <c r="C78" s="423"/>
      <c r="D78" s="445"/>
      <c r="E78" s="423"/>
      <c r="F78" s="423"/>
      <c r="G78" s="423"/>
      <c r="H78" s="423"/>
      <c r="I78" s="423"/>
      <c r="J78" s="423"/>
      <c r="K78" s="423"/>
      <c r="L78" s="420"/>
      <c r="M78" s="420"/>
    </row>
    <row r="79" spans="1:13" ht="12.75">
      <c r="A79" s="109" t="s">
        <v>820</v>
      </c>
      <c r="B79" s="287"/>
      <c r="C79" s="386"/>
      <c r="D79" s="305"/>
      <c r="E79" s="386"/>
      <c r="F79" s="386"/>
      <c r="G79" s="386"/>
      <c r="H79" s="386"/>
      <c r="I79" s="386"/>
      <c r="J79" s="386"/>
      <c r="K79" s="386"/>
      <c r="L79" s="288"/>
      <c r="M79" s="288"/>
    </row>
    <row r="80" spans="1:13" ht="12.75">
      <c r="A80" s="9" t="s">
        <v>112</v>
      </c>
      <c r="B80" s="287">
        <v>11000</v>
      </c>
      <c r="C80" s="386"/>
      <c r="D80" s="305"/>
      <c r="E80" s="386">
        <v>-11000</v>
      </c>
      <c r="F80" s="386"/>
      <c r="G80" s="386"/>
      <c r="H80" s="386"/>
      <c r="I80" s="386"/>
      <c r="J80" s="386"/>
      <c r="K80" s="386"/>
      <c r="L80" s="288">
        <f aca="true" t="shared" si="7" ref="L80:L104">SUM(B80:K80)</f>
        <v>0</v>
      </c>
      <c r="M80" s="288">
        <f aca="true" t="shared" si="8" ref="M80:M104">(L80-B80)</f>
        <v>-11000</v>
      </c>
    </row>
    <row r="81" spans="1:13" ht="12.75">
      <c r="A81" s="9" t="s">
        <v>113</v>
      </c>
      <c r="B81" s="287">
        <v>8000</v>
      </c>
      <c r="C81" s="386"/>
      <c r="D81" s="305"/>
      <c r="E81" s="386">
        <v>-6000</v>
      </c>
      <c r="F81" s="386"/>
      <c r="G81" s="386"/>
      <c r="H81" s="386"/>
      <c r="I81" s="386"/>
      <c r="J81" s="386"/>
      <c r="K81" s="386">
        <v>-2000</v>
      </c>
      <c r="L81" s="288">
        <f t="shared" si="7"/>
        <v>0</v>
      </c>
      <c r="M81" s="288">
        <f t="shared" si="8"/>
        <v>-8000</v>
      </c>
    </row>
    <row r="82" spans="1:13" ht="12.75">
      <c r="A82" s="109" t="s">
        <v>638</v>
      </c>
      <c r="B82" s="287" t="s">
        <v>407</v>
      </c>
      <c r="C82" s="386"/>
      <c r="D82" s="305"/>
      <c r="E82" s="386"/>
      <c r="F82" s="386"/>
      <c r="G82" s="386"/>
      <c r="H82" s="386"/>
      <c r="I82" s="386"/>
      <c r="J82" s="386"/>
      <c r="K82" s="386"/>
      <c r="L82" s="288"/>
      <c r="M82" s="288"/>
    </row>
    <row r="83" spans="1:13" ht="12.75">
      <c r="A83" s="9" t="s">
        <v>112</v>
      </c>
      <c r="B83" s="287">
        <v>10000</v>
      </c>
      <c r="C83" s="386"/>
      <c r="D83" s="305"/>
      <c r="E83" s="386">
        <v>-10000</v>
      </c>
      <c r="F83" s="386"/>
      <c r="G83" s="386"/>
      <c r="H83" s="386"/>
      <c r="I83" s="386"/>
      <c r="J83" s="386"/>
      <c r="K83" s="386"/>
      <c r="L83" s="288">
        <f t="shared" si="7"/>
        <v>0</v>
      </c>
      <c r="M83" s="288">
        <f t="shared" si="8"/>
        <v>-10000</v>
      </c>
    </row>
    <row r="84" spans="1:13" ht="12.75">
      <c r="A84" s="9" t="s">
        <v>113</v>
      </c>
      <c r="B84" s="287">
        <v>8000</v>
      </c>
      <c r="C84" s="386"/>
      <c r="D84" s="305"/>
      <c r="E84" s="386">
        <v>-8000</v>
      </c>
      <c r="F84" s="386"/>
      <c r="G84" s="386"/>
      <c r="H84" s="386"/>
      <c r="I84" s="386"/>
      <c r="J84" s="386"/>
      <c r="K84" s="386"/>
      <c r="L84" s="288">
        <f t="shared" si="7"/>
        <v>0</v>
      </c>
      <c r="M84" s="288">
        <f t="shared" si="8"/>
        <v>-8000</v>
      </c>
    </row>
    <row r="85" spans="1:13" ht="12.75">
      <c r="A85" s="109" t="s">
        <v>639</v>
      </c>
      <c r="B85" s="287"/>
      <c r="C85" s="386"/>
      <c r="D85" s="305"/>
      <c r="E85" s="386"/>
      <c r="F85" s="386"/>
      <c r="G85" s="386"/>
      <c r="H85" s="386"/>
      <c r="I85" s="386"/>
      <c r="J85" s="386"/>
      <c r="K85" s="386"/>
      <c r="L85" s="288"/>
      <c r="M85" s="288"/>
    </row>
    <row r="86" spans="1:13" ht="12.75">
      <c r="A86" s="9" t="s">
        <v>112</v>
      </c>
      <c r="B86" s="287">
        <v>11000</v>
      </c>
      <c r="C86" s="386"/>
      <c r="D86" s="305"/>
      <c r="E86" s="386">
        <v>-11000</v>
      </c>
      <c r="F86" s="386"/>
      <c r="G86" s="386"/>
      <c r="H86" s="386"/>
      <c r="I86" s="386"/>
      <c r="J86" s="386"/>
      <c r="K86" s="386"/>
      <c r="L86" s="288">
        <f t="shared" si="7"/>
        <v>0</v>
      </c>
      <c r="M86" s="288">
        <f t="shared" si="8"/>
        <v>-11000</v>
      </c>
    </row>
    <row r="87" spans="1:13" ht="12.75">
      <c r="A87" s="9" t="s">
        <v>113</v>
      </c>
      <c r="B87" s="287">
        <v>8000</v>
      </c>
      <c r="C87" s="386"/>
      <c r="D87" s="305"/>
      <c r="E87" s="386">
        <v>-2000</v>
      </c>
      <c r="F87" s="386"/>
      <c r="G87" s="386"/>
      <c r="H87" s="386"/>
      <c r="I87" s="386"/>
      <c r="J87" s="386"/>
      <c r="K87" s="386">
        <v>-6000</v>
      </c>
      <c r="L87" s="288">
        <f>SUM(B87:K87)</f>
        <v>0</v>
      </c>
      <c r="M87" s="288">
        <f>(L87-B87)</f>
        <v>-8000</v>
      </c>
    </row>
    <row r="88" spans="1:13" ht="12.75">
      <c r="A88" s="9" t="s">
        <v>579</v>
      </c>
      <c r="B88" s="287">
        <v>0</v>
      </c>
      <c r="C88" s="386"/>
      <c r="D88" s="305"/>
      <c r="E88" s="386"/>
      <c r="F88" s="386"/>
      <c r="G88" s="386"/>
      <c r="H88" s="386"/>
      <c r="I88" s="386"/>
      <c r="J88" s="386"/>
      <c r="K88" s="386"/>
      <c r="L88" s="288">
        <f>SUM(B88:K88)</f>
        <v>0</v>
      </c>
      <c r="M88" s="288">
        <f>(L88-B88)</f>
        <v>0</v>
      </c>
    </row>
    <row r="89" spans="1:13" ht="12.75">
      <c r="A89" s="9" t="s">
        <v>180</v>
      </c>
      <c r="B89" s="287">
        <v>12</v>
      </c>
      <c r="C89" s="386">
        <v>-247</v>
      </c>
      <c r="D89" s="305"/>
      <c r="E89" s="386"/>
      <c r="F89" s="386"/>
      <c r="G89" s="386"/>
      <c r="H89" s="386"/>
      <c r="I89" s="386">
        <v>235</v>
      </c>
      <c r="J89" s="386"/>
      <c r="K89" s="386"/>
      <c r="L89" s="288">
        <f t="shared" si="7"/>
        <v>0</v>
      </c>
      <c r="M89" s="288">
        <f t="shared" si="8"/>
        <v>-12</v>
      </c>
    </row>
    <row r="90" spans="1:13" ht="12.75">
      <c r="A90" s="9" t="s">
        <v>114</v>
      </c>
      <c r="B90" s="287">
        <v>0</v>
      </c>
      <c r="C90" s="386"/>
      <c r="D90" s="289">
        <f>'[1]célt.a.'!$HB$65</f>
        <v>0</v>
      </c>
      <c r="E90" s="386"/>
      <c r="F90" s="386"/>
      <c r="G90" s="386"/>
      <c r="H90" s="386"/>
      <c r="I90" s="386"/>
      <c r="J90" s="386"/>
      <c r="K90" s="386"/>
      <c r="L90" s="288">
        <f t="shared" si="7"/>
        <v>0</v>
      </c>
      <c r="M90" s="288">
        <f t="shared" si="8"/>
        <v>0</v>
      </c>
    </row>
    <row r="91" spans="1:13" ht="12.75">
      <c r="A91" s="9" t="s">
        <v>578</v>
      </c>
      <c r="B91" s="287">
        <v>5000</v>
      </c>
      <c r="C91" s="386"/>
      <c r="D91" s="289"/>
      <c r="E91" s="386"/>
      <c r="F91" s="386"/>
      <c r="G91" s="386"/>
      <c r="H91" s="386"/>
      <c r="I91" s="386"/>
      <c r="J91" s="386"/>
      <c r="K91" s="386"/>
      <c r="L91" s="288">
        <f>SUM(B91:K91)</f>
        <v>5000</v>
      </c>
      <c r="M91" s="288">
        <f>(L91-B91)</f>
        <v>0</v>
      </c>
    </row>
    <row r="92" spans="1:13" ht="12.75">
      <c r="A92" s="9" t="s">
        <v>115</v>
      </c>
      <c r="B92" s="287">
        <v>71022</v>
      </c>
      <c r="C92" s="386"/>
      <c r="D92" s="289">
        <f>'[1]célt.a.'!$HI$65</f>
        <v>0</v>
      </c>
      <c r="E92" s="386"/>
      <c r="F92" s="386"/>
      <c r="G92" s="386"/>
      <c r="H92" s="386"/>
      <c r="I92" s="386"/>
      <c r="J92" s="386"/>
      <c r="K92" s="386"/>
      <c r="L92" s="288">
        <f>SUM(B92:K92)</f>
        <v>71022</v>
      </c>
      <c r="M92" s="288">
        <f>(L92-B92)</f>
        <v>0</v>
      </c>
    </row>
    <row r="93" spans="1:13" ht="12.75">
      <c r="A93" s="107" t="s">
        <v>58</v>
      </c>
      <c r="B93" s="286">
        <v>5596</v>
      </c>
      <c r="C93" s="386"/>
      <c r="D93" s="289">
        <f>'[1]célt.a.'!$HP$65</f>
        <v>0</v>
      </c>
      <c r="E93" s="387"/>
      <c r="F93" s="387"/>
      <c r="G93" s="387"/>
      <c r="H93" s="387"/>
      <c r="I93" s="387"/>
      <c r="J93" s="387">
        <v>-22</v>
      </c>
      <c r="K93" s="387"/>
      <c r="L93" s="288">
        <f t="shared" si="7"/>
        <v>5574</v>
      </c>
      <c r="M93" s="288">
        <f t="shared" si="8"/>
        <v>-22</v>
      </c>
    </row>
    <row r="94" spans="1:13" ht="12.75">
      <c r="A94" s="107" t="s">
        <v>116</v>
      </c>
      <c r="B94" s="286">
        <v>35000</v>
      </c>
      <c r="C94" s="386">
        <v>-32844</v>
      </c>
      <c r="D94" s="289">
        <f>'[1]célt.a.'!$HW$65</f>
        <v>0</v>
      </c>
      <c r="E94" s="387"/>
      <c r="F94" s="387"/>
      <c r="G94" s="387"/>
      <c r="H94" s="387"/>
      <c r="I94" s="387"/>
      <c r="J94" s="387"/>
      <c r="K94" s="387"/>
      <c r="L94" s="288">
        <f aca="true" t="shared" si="9" ref="L94:L99">SUM(B94:K94)</f>
        <v>2156</v>
      </c>
      <c r="M94" s="288">
        <f aca="true" t="shared" si="10" ref="M94:M99">(L94-B94)</f>
        <v>-32844</v>
      </c>
    </row>
    <row r="95" spans="1:13" ht="12.75">
      <c r="A95" s="107" t="s">
        <v>640</v>
      </c>
      <c r="B95" s="286">
        <v>220</v>
      </c>
      <c r="C95" s="386"/>
      <c r="D95" s="289"/>
      <c r="E95" s="387"/>
      <c r="F95" s="387"/>
      <c r="G95" s="387"/>
      <c r="H95" s="387"/>
      <c r="I95" s="387"/>
      <c r="J95" s="387"/>
      <c r="K95" s="387"/>
      <c r="L95" s="288">
        <f t="shared" si="9"/>
        <v>220</v>
      </c>
      <c r="M95" s="288">
        <f t="shared" si="10"/>
        <v>0</v>
      </c>
    </row>
    <row r="96" spans="1:13" ht="12.75">
      <c r="A96" s="107" t="s">
        <v>641</v>
      </c>
      <c r="B96" s="286">
        <v>20</v>
      </c>
      <c r="C96" s="386"/>
      <c r="D96" s="289"/>
      <c r="E96" s="387"/>
      <c r="F96" s="387"/>
      <c r="G96" s="387"/>
      <c r="H96" s="387"/>
      <c r="I96" s="387"/>
      <c r="J96" s="387"/>
      <c r="K96" s="387"/>
      <c r="L96" s="288">
        <f t="shared" si="9"/>
        <v>20</v>
      </c>
      <c r="M96" s="288">
        <f t="shared" si="10"/>
        <v>0</v>
      </c>
    </row>
    <row r="97" spans="1:13" ht="12.75">
      <c r="A97" s="107" t="s">
        <v>642</v>
      </c>
      <c r="B97" s="286">
        <v>0</v>
      </c>
      <c r="C97" s="386"/>
      <c r="D97" s="289"/>
      <c r="E97" s="387"/>
      <c r="F97" s="387"/>
      <c r="G97" s="387"/>
      <c r="H97" s="387"/>
      <c r="I97" s="387"/>
      <c r="J97" s="387"/>
      <c r="K97" s="387"/>
      <c r="L97" s="288">
        <f t="shared" si="9"/>
        <v>0</v>
      </c>
      <c r="M97" s="288">
        <f t="shared" si="10"/>
        <v>0</v>
      </c>
    </row>
    <row r="98" spans="1:13" ht="12.75">
      <c r="A98" s="107" t="s">
        <v>413</v>
      </c>
      <c r="B98" s="286">
        <v>29192</v>
      </c>
      <c r="C98" s="386">
        <v>-6672</v>
      </c>
      <c r="D98" s="289"/>
      <c r="E98" s="387"/>
      <c r="F98" s="387"/>
      <c r="G98" s="387"/>
      <c r="H98" s="387"/>
      <c r="I98" s="387">
        <f>-3152-235</f>
        <v>-3387</v>
      </c>
      <c r="J98" s="387"/>
      <c r="K98" s="387">
        <f>-11868+3152+235</f>
        <v>-8481</v>
      </c>
      <c r="L98" s="288">
        <f t="shared" si="9"/>
        <v>10652</v>
      </c>
      <c r="M98" s="288">
        <f t="shared" si="10"/>
        <v>-18540</v>
      </c>
    </row>
    <row r="99" spans="1:13" ht="12.75">
      <c r="A99" s="107" t="s">
        <v>643</v>
      </c>
      <c r="B99" s="286">
        <v>1576</v>
      </c>
      <c r="C99" s="386">
        <v>-4728</v>
      </c>
      <c r="D99" s="289"/>
      <c r="E99" s="387"/>
      <c r="F99" s="387"/>
      <c r="G99" s="387"/>
      <c r="H99" s="387"/>
      <c r="I99" s="387">
        <v>3152</v>
      </c>
      <c r="J99" s="387"/>
      <c r="K99" s="387"/>
      <c r="L99" s="288">
        <f t="shared" si="9"/>
        <v>0</v>
      </c>
      <c r="M99" s="288">
        <f t="shared" si="10"/>
        <v>-1576</v>
      </c>
    </row>
    <row r="100" spans="1:13" ht="12.75">
      <c r="A100" s="107" t="s">
        <v>644</v>
      </c>
      <c r="B100" s="286">
        <v>10000</v>
      </c>
      <c r="C100" s="386">
        <v>-500</v>
      </c>
      <c r="D100" s="289">
        <f>'[1]célt.a.'!$ID$65</f>
        <v>0</v>
      </c>
      <c r="E100" s="387">
        <v>-1430</v>
      </c>
      <c r="F100" s="387"/>
      <c r="G100" s="387"/>
      <c r="H100" s="387"/>
      <c r="I100" s="387"/>
      <c r="J100" s="387"/>
      <c r="K100" s="387">
        <v>-4000</v>
      </c>
      <c r="L100" s="288">
        <f t="shared" si="7"/>
        <v>4070</v>
      </c>
      <c r="M100" s="288">
        <f t="shared" si="8"/>
        <v>-5930</v>
      </c>
    </row>
    <row r="101" spans="1:13" ht="12.75">
      <c r="A101" s="107" t="s">
        <v>59</v>
      </c>
      <c r="B101" s="286">
        <v>300</v>
      </c>
      <c r="C101" s="386"/>
      <c r="D101" s="286"/>
      <c r="E101" s="387"/>
      <c r="F101" s="387"/>
      <c r="G101" s="387"/>
      <c r="H101" s="387"/>
      <c r="I101" s="387"/>
      <c r="J101" s="387"/>
      <c r="K101" s="387"/>
      <c r="L101" s="288">
        <f t="shared" si="7"/>
        <v>300</v>
      </c>
      <c r="M101" s="288">
        <f t="shared" si="8"/>
        <v>0</v>
      </c>
    </row>
    <row r="102" spans="1:13" ht="12.75">
      <c r="A102" s="107" t="s">
        <v>408</v>
      </c>
      <c r="B102" s="286">
        <v>313</v>
      </c>
      <c r="C102" s="386">
        <v>-54</v>
      </c>
      <c r="D102" s="289">
        <f>'[1]célt.a.'!$IK$65</f>
        <v>0</v>
      </c>
      <c r="E102" s="387"/>
      <c r="F102" s="387"/>
      <c r="G102" s="387"/>
      <c r="H102" s="387"/>
      <c r="I102" s="387"/>
      <c r="J102" s="387"/>
      <c r="K102" s="387"/>
      <c r="L102" s="288">
        <f>SUM(B102:K102)</f>
        <v>259</v>
      </c>
      <c r="M102" s="288">
        <f>(L102-B102)</f>
        <v>-54</v>
      </c>
    </row>
    <row r="103" spans="1:13" ht="12.75">
      <c r="A103" s="107" t="s">
        <v>819</v>
      </c>
      <c r="B103" s="286">
        <v>1500</v>
      </c>
      <c r="C103" s="386"/>
      <c r="D103" s="289">
        <f>'[1]célt.a.'!$AP$132</f>
        <v>-452</v>
      </c>
      <c r="E103" s="387">
        <f>-1190-20</f>
        <v>-1210</v>
      </c>
      <c r="F103" s="387"/>
      <c r="G103" s="387"/>
      <c r="H103" s="387"/>
      <c r="I103" s="387"/>
      <c r="J103" s="387"/>
      <c r="K103" s="387">
        <v>682</v>
      </c>
      <c r="L103" s="288">
        <f t="shared" si="7"/>
        <v>520</v>
      </c>
      <c r="M103" s="288">
        <f t="shared" si="8"/>
        <v>-980</v>
      </c>
    </row>
    <row r="104" spans="1:13" ht="12.75">
      <c r="A104" s="107" t="s">
        <v>409</v>
      </c>
      <c r="B104" s="286">
        <v>3000</v>
      </c>
      <c r="C104" s="386"/>
      <c r="D104" s="286"/>
      <c r="E104" s="387"/>
      <c r="F104" s="387"/>
      <c r="G104" s="387"/>
      <c r="H104" s="387"/>
      <c r="I104" s="387"/>
      <c r="J104" s="387"/>
      <c r="K104" s="387"/>
      <c r="L104" s="288">
        <f t="shared" si="7"/>
        <v>3000</v>
      </c>
      <c r="M104" s="288">
        <f t="shared" si="8"/>
        <v>0</v>
      </c>
    </row>
    <row r="105" spans="1:13" ht="12.75">
      <c r="A105" s="107" t="s">
        <v>410</v>
      </c>
      <c r="B105" s="286">
        <v>267</v>
      </c>
      <c r="C105" s="386">
        <v>-45</v>
      </c>
      <c r="D105" s="289"/>
      <c r="E105" s="387"/>
      <c r="F105" s="387"/>
      <c r="G105" s="387"/>
      <c r="H105" s="387"/>
      <c r="I105" s="387"/>
      <c r="J105" s="387"/>
      <c r="K105" s="387"/>
      <c r="L105" s="288">
        <f>SUM(B105:K105)</f>
        <v>222</v>
      </c>
      <c r="M105" s="288">
        <f>(L105-B105)</f>
        <v>-45</v>
      </c>
    </row>
    <row r="106" spans="1:13" ht="12.75">
      <c r="A106" s="107" t="s">
        <v>181</v>
      </c>
      <c r="B106" s="286"/>
      <c r="C106" s="287"/>
      <c r="D106" s="287"/>
      <c r="E106" s="286"/>
      <c r="F106" s="286"/>
      <c r="G106" s="286"/>
      <c r="H106" s="286"/>
      <c r="I106" s="387"/>
      <c r="J106" s="387"/>
      <c r="K106" s="286"/>
      <c r="L106" s="288"/>
      <c r="M106" s="288"/>
    </row>
    <row r="107" spans="1:13" ht="12.75">
      <c r="A107" s="107" t="s">
        <v>645</v>
      </c>
      <c r="B107" s="286">
        <v>3000</v>
      </c>
      <c r="C107" s="287"/>
      <c r="D107" s="289">
        <f>'[1]célt.a.'!$G$74</f>
        <v>0</v>
      </c>
      <c r="E107" s="286"/>
      <c r="F107" s="286"/>
      <c r="G107" s="286"/>
      <c r="H107" s="286"/>
      <c r="I107" s="387"/>
      <c r="J107" s="387"/>
      <c r="K107" s="286"/>
      <c r="L107" s="288">
        <f aca="true" t="shared" si="11" ref="L107:L113">SUM(B107:K107)</f>
        <v>3000</v>
      </c>
      <c r="M107" s="288">
        <f aca="true" t="shared" si="12" ref="M107:M113">(L107-B107)</f>
        <v>0</v>
      </c>
    </row>
    <row r="108" spans="1:13" ht="12.75">
      <c r="A108" s="107" t="s">
        <v>414</v>
      </c>
      <c r="B108" s="286">
        <v>1420</v>
      </c>
      <c r="C108" s="287">
        <v>-1420</v>
      </c>
      <c r="D108" s="289">
        <f>'[1]célt.a.'!$G$80</f>
        <v>0</v>
      </c>
      <c r="E108" s="286"/>
      <c r="F108" s="286"/>
      <c r="G108" s="286"/>
      <c r="H108" s="286"/>
      <c r="I108" s="387"/>
      <c r="J108" s="387"/>
      <c r="K108" s="286"/>
      <c r="L108" s="288">
        <f t="shared" si="11"/>
        <v>0</v>
      </c>
      <c r="M108" s="288">
        <f t="shared" si="12"/>
        <v>-1420</v>
      </c>
    </row>
    <row r="109" spans="1:13" ht="12.75">
      <c r="A109" s="107" t="s">
        <v>183</v>
      </c>
      <c r="B109" s="286">
        <v>6600</v>
      </c>
      <c r="C109" s="287">
        <v>-6600</v>
      </c>
      <c r="D109" s="289">
        <f>'[1]célt.a.'!$G$87</f>
        <v>0</v>
      </c>
      <c r="E109" s="286"/>
      <c r="F109" s="286"/>
      <c r="G109" s="286"/>
      <c r="H109" s="286"/>
      <c r="I109" s="387"/>
      <c r="J109" s="387"/>
      <c r="K109" s="286"/>
      <c r="L109" s="288">
        <f t="shared" si="11"/>
        <v>0</v>
      </c>
      <c r="M109" s="288">
        <f t="shared" si="12"/>
        <v>-6600</v>
      </c>
    </row>
    <row r="110" spans="1:13" ht="12.75">
      <c r="A110" s="107" t="s">
        <v>415</v>
      </c>
      <c r="B110" s="286">
        <v>2000</v>
      </c>
      <c r="C110" s="287">
        <v>-2000</v>
      </c>
      <c r="D110" s="289">
        <f>'[1]célt.a.'!$G$92</f>
        <v>0</v>
      </c>
      <c r="E110" s="286"/>
      <c r="F110" s="286"/>
      <c r="G110" s="286"/>
      <c r="H110" s="286"/>
      <c r="I110" s="387"/>
      <c r="J110" s="387"/>
      <c r="K110" s="286"/>
      <c r="L110" s="288">
        <f t="shared" si="11"/>
        <v>0</v>
      </c>
      <c r="M110" s="288">
        <f t="shared" si="12"/>
        <v>-2000</v>
      </c>
    </row>
    <row r="111" spans="1:13" ht="12.75">
      <c r="A111" s="107" t="s">
        <v>416</v>
      </c>
      <c r="B111" s="286">
        <v>6000</v>
      </c>
      <c r="C111" s="287">
        <v>-6000</v>
      </c>
      <c r="D111" s="289">
        <f>'[1]célt.a.'!$G$97</f>
        <v>0</v>
      </c>
      <c r="E111" s="286"/>
      <c r="F111" s="286"/>
      <c r="G111" s="286"/>
      <c r="H111" s="286"/>
      <c r="I111" s="387"/>
      <c r="J111" s="387"/>
      <c r="K111" s="286"/>
      <c r="L111" s="288">
        <f t="shared" si="11"/>
        <v>0</v>
      </c>
      <c r="M111" s="288">
        <f t="shared" si="12"/>
        <v>-6000</v>
      </c>
    </row>
    <row r="112" spans="1:13" ht="12.75">
      <c r="A112" s="107" t="s">
        <v>184</v>
      </c>
      <c r="B112" s="286">
        <v>550</v>
      </c>
      <c r="C112" s="287"/>
      <c r="D112" s="289">
        <f>'[1]célt.a.'!$G$102</f>
        <v>0</v>
      </c>
      <c r="E112" s="286">
        <v>-550</v>
      </c>
      <c r="F112" s="286"/>
      <c r="G112" s="286"/>
      <c r="H112" s="286"/>
      <c r="I112" s="387"/>
      <c r="J112" s="387"/>
      <c r="K112" s="286"/>
      <c r="L112" s="288">
        <f t="shared" si="11"/>
        <v>0</v>
      </c>
      <c r="M112" s="288">
        <f t="shared" si="12"/>
        <v>-550</v>
      </c>
    </row>
    <row r="113" spans="1:13" ht="12.75">
      <c r="A113" s="260" t="s">
        <v>185</v>
      </c>
      <c r="B113" s="306">
        <v>500</v>
      </c>
      <c r="C113" s="307"/>
      <c r="D113" s="428">
        <f>'[1]célt.a.'!$G$107</f>
        <v>0</v>
      </c>
      <c r="E113" s="306"/>
      <c r="F113" s="306"/>
      <c r="G113" s="306"/>
      <c r="H113" s="306"/>
      <c r="I113" s="388"/>
      <c r="J113" s="388"/>
      <c r="K113" s="306"/>
      <c r="L113" s="288">
        <f t="shared" si="11"/>
        <v>500</v>
      </c>
      <c r="M113" s="288">
        <f t="shared" si="12"/>
        <v>0</v>
      </c>
    </row>
    <row r="114" spans="1:13" ht="12.75">
      <c r="A114" s="260" t="s">
        <v>186</v>
      </c>
      <c r="B114" s="306">
        <v>3000</v>
      </c>
      <c r="C114" s="307"/>
      <c r="D114" s="307"/>
      <c r="E114" s="306"/>
      <c r="F114" s="306"/>
      <c r="G114" s="306"/>
      <c r="H114" s="306">
        <f>-2015+300</f>
        <v>-1715</v>
      </c>
      <c r="I114" s="388"/>
      <c r="J114" s="388"/>
      <c r="K114" s="306"/>
      <c r="L114" s="308">
        <f>SUM(B114:K114)</f>
        <v>1285</v>
      </c>
      <c r="M114" s="288">
        <f>(L114-B114)</f>
        <v>-1715</v>
      </c>
    </row>
    <row r="115" spans="1:13" ht="12.75">
      <c r="A115" s="409" t="s">
        <v>187</v>
      </c>
      <c r="B115" s="410">
        <v>700</v>
      </c>
      <c r="C115" s="411"/>
      <c r="D115" s="411"/>
      <c r="E115" s="410"/>
      <c r="F115" s="410"/>
      <c r="G115" s="410"/>
      <c r="H115" s="410"/>
      <c r="I115" s="412"/>
      <c r="J115" s="412"/>
      <c r="K115" s="410"/>
      <c r="L115" s="413">
        <f>SUM(B115:K115)</f>
        <v>700</v>
      </c>
      <c r="M115" s="304">
        <f>(L115-B115)</f>
        <v>0</v>
      </c>
    </row>
    <row r="116" spans="1:13" ht="12.75">
      <c r="A116" s="414" t="s">
        <v>188</v>
      </c>
      <c r="B116" s="415">
        <v>7808</v>
      </c>
      <c r="C116" s="416"/>
      <c r="D116" s="416"/>
      <c r="E116" s="417"/>
      <c r="F116" s="417"/>
      <c r="G116" s="417"/>
      <c r="H116" s="417"/>
      <c r="I116" s="418"/>
      <c r="J116" s="418"/>
      <c r="K116" s="417"/>
      <c r="L116" s="419">
        <f>SUM(B116:K116)</f>
        <v>7808</v>
      </c>
      <c r="M116" s="420">
        <f>(L116-B116)</f>
        <v>0</v>
      </c>
    </row>
    <row r="117" spans="1:13" ht="12.75">
      <c r="A117" s="107" t="s">
        <v>189</v>
      </c>
      <c r="B117" s="306">
        <v>4707</v>
      </c>
      <c r="C117" s="287"/>
      <c r="D117" s="429">
        <f>'[1]célt.a.'!$BY$132</f>
        <v>-4395</v>
      </c>
      <c r="E117" s="286"/>
      <c r="F117" s="286"/>
      <c r="G117" s="286"/>
      <c r="H117" s="286"/>
      <c r="I117" s="387"/>
      <c r="J117" s="387"/>
      <c r="K117" s="286">
        <v>-312</v>
      </c>
      <c r="L117" s="309">
        <f>SUM(B117:K117)</f>
        <v>0</v>
      </c>
      <c r="M117" s="288">
        <f>(L117-B117)</f>
        <v>-4707</v>
      </c>
    </row>
    <row r="118" spans="1:13" ht="12.75">
      <c r="A118" s="107" t="s">
        <v>646</v>
      </c>
      <c r="B118" s="306">
        <v>270</v>
      </c>
      <c r="C118" s="287">
        <v>-87</v>
      </c>
      <c r="D118" s="289"/>
      <c r="E118" s="286"/>
      <c r="F118" s="286"/>
      <c r="G118" s="286"/>
      <c r="H118" s="286"/>
      <c r="I118" s="387"/>
      <c r="J118" s="387"/>
      <c r="K118" s="286"/>
      <c r="L118" s="309">
        <f>SUM(B118:K118)</f>
        <v>183</v>
      </c>
      <c r="M118" s="288">
        <f>(L118-B118)</f>
        <v>-87</v>
      </c>
    </row>
    <row r="119" spans="1:13" ht="12.75">
      <c r="A119" s="107" t="s">
        <v>647</v>
      </c>
      <c r="B119" s="306">
        <v>760</v>
      </c>
      <c r="C119" s="287"/>
      <c r="D119" s="289"/>
      <c r="E119" s="286"/>
      <c r="F119" s="286"/>
      <c r="G119" s="286"/>
      <c r="H119" s="286"/>
      <c r="I119" s="387"/>
      <c r="J119" s="387"/>
      <c r="K119" s="286"/>
      <c r="L119" s="309">
        <f aca="true" t="shared" si="13" ref="L119:L130">SUM(B119:K119)</f>
        <v>760</v>
      </c>
      <c r="M119" s="288">
        <f aca="true" t="shared" si="14" ref="M119:M130">(L119-B119)</f>
        <v>0</v>
      </c>
    </row>
    <row r="120" spans="1:13" ht="12.75">
      <c r="A120" s="107" t="s">
        <v>648</v>
      </c>
      <c r="B120" s="306">
        <v>6923</v>
      </c>
      <c r="C120" s="287"/>
      <c r="D120" s="289"/>
      <c r="E120" s="286">
        <v>-6923</v>
      </c>
      <c r="F120" s="286"/>
      <c r="G120" s="286"/>
      <c r="H120" s="286"/>
      <c r="I120" s="387"/>
      <c r="J120" s="387"/>
      <c r="K120" s="286"/>
      <c r="L120" s="309">
        <f t="shared" si="13"/>
        <v>0</v>
      </c>
      <c r="M120" s="288">
        <f t="shared" si="14"/>
        <v>-6923</v>
      </c>
    </row>
    <row r="121" spans="1:13" ht="12.75">
      <c r="A121" s="107" t="s">
        <v>649</v>
      </c>
      <c r="B121" s="306">
        <v>0</v>
      </c>
      <c r="C121" s="287"/>
      <c r="D121" s="289"/>
      <c r="E121" s="286"/>
      <c r="F121" s="286"/>
      <c r="G121" s="286"/>
      <c r="H121" s="286"/>
      <c r="I121" s="387"/>
      <c r="J121" s="387"/>
      <c r="K121" s="286"/>
      <c r="L121" s="309">
        <f t="shared" si="13"/>
        <v>0</v>
      </c>
      <c r="M121" s="288">
        <f t="shared" si="14"/>
        <v>0</v>
      </c>
    </row>
    <row r="122" spans="1:13" ht="12.75">
      <c r="A122" s="107" t="s">
        <v>650</v>
      </c>
      <c r="B122" s="306">
        <v>2500</v>
      </c>
      <c r="C122" s="287"/>
      <c r="D122" s="289"/>
      <c r="E122" s="286"/>
      <c r="F122" s="286"/>
      <c r="G122" s="286"/>
      <c r="H122" s="286"/>
      <c r="I122" s="387"/>
      <c r="J122" s="387"/>
      <c r="K122" s="286"/>
      <c r="L122" s="309">
        <f>SUM(B122:K122)</f>
        <v>2500</v>
      </c>
      <c r="M122" s="288">
        <f>(L122-B122)</f>
        <v>0</v>
      </c>
    </row>
    <row r="123" spans="1:13" ht="12.75">
      <c r="A123" s="107" t="s">
        <v>651</v>
      </c>
      <c r="B123" s="306">
        <v>1000</v>
      </c>
      <c r="C123" s="287"/>
      <c r="D123" s="289"/>
      <c r="E123" s="286"/>
      <c r="F123" s="286"/>
      <c r="G123" s="286"/>
      <c r="H123" s="286"/>
      <c r="I123" s="387"/>
      <c r="J123" s="387"/>
      <c r="K123" s="286"/>
      <c r="L123" s="309">
        <f>SUM(B123:K123)</f>
        <v>1000</v>
      </c>
      <c r="M123" s="288">
        <f>(L123-B123)</f>
        <v>0</v>
      </c>
    </row>
    <row r="124" spans="1:13" ht="12.75">
      <c r="A124" s="107" t="s">
        <v>652</v>
      </c>
      <c r="B124" s="306">
        <v>4154</v>
      </c>
      <c r="C124" s="287"/>
      <c r="D124" s="289"/>
      <c r="E124" s="286"/>
      <c r="F124" s="286"/>
      <c r="G124" s="286"/>
      <c r="H124" s="286"/>
      <c r="I124" s="387"/>
      <c r="J124" s="387"/>
      <c r="K124" s="286"/>
      <c r="L124" s="309">
        <f>SUM(B124:K124)</f>
        <v>4154</v>
      </c>
      <c r="M124" s="288">
        <f>(L124-B124)</f>
        <v>0</v>
      </c>
    </row>
    <row r="125" spans="1:13" ht="12.75">
      <c r="A125" s="107" t="s">
        <v>653</v>
      </c>
      <c r="B125" s="306">
        <v>0</v>
      </c>
      <c r="C125" s="287"/>
      <c r="D125" s="289"/>
      <c r="E125" s="286"/>
      <c r="F125" s="286"/>
      <c r="G125" s="286"/>
      <c r="H125" s="286"/>
      <c r="I125" s="387"/>
      <c r="J125" s="387"/>
      <c r="K125" s="286"/>
      <c r="L125" s="309">
        <f t="shared" si="13"/>
        <v>0</v>
      </c>
      <c r="M125" s="288">
        <f t="shared" si="14"/>
        <v>0</v>
      </c>
    </row>
    <row r="126" spans="1:13" ht="12.75">
      <c r="A126" s="107" t="s">
        <v>654</v>
      </c>
      <c r="B126" s="306">
        <v>600</v>
      </c>
      <c r="C126" s="287"/>
      <c r="D126" s="289"/>
      <c r="E126" s="286">
        <v>-600</v>
      </c>
      <c r="F126" s="286"/>
      <c r="G126" s="286"/>
      <c r="H126" s="286"/>
      <c r="I126" s="387"/>
      <c r="J126" s="387"/>
      <c r="K126" s="286"/>
      <c r="L126" s="309">
        <f t="shared" si="13"/>
        <v>0</v>
      </c>
      <c r="M126" s="288">
        <f t="shared" si="14"/>
        <v>-600</v>
      </c>
    </row>
    <row r="127" spans="1:13" ht="12.75">
      <c r="A127" s="107" t="s">
        <v>655</v>
      </c>
      <c r="B127" s="306">
        <v>844</v>
      </c>
      <c r="C127" s="287"/>
      <c r="D127" s="289"/>
      <c r="E127" s="286">
        <v>-450</v>
      </c>
      <c r="F127" s="286"/>
      <c r="G127" s="286"/>
      <c r="H127" s="286"/>
      <c r="I127" s="387"/>
      <c r="J127" s="387"/>
      <c r="K127" s="286">
        <v>-394</v>
      </c>
      <c r="L127" s="309">
        <f t="shared" si="13"/>
        <v>0</v>
      </c>
      <c r="M127" s="288">
        <f t="shared" si="14"/>
        <v>-844</v>
      </c>
    </row>
    <row r="128" spans="1:13" ht="12.75">
      <c r="A128" s="107" t="s">
        <v>656</v>
      </c>
      <c r="B128" s="306">
        <v>0</v>
      </c>
      <c r="C128" s="287"/>
      <c r="D128" s="289"/>
      <c r="E128" s="286"/>
      <c r="F128" s="286"/>
      <c r="G128" s="286"/>
      <c r="H128" s="286"/>
      <c r="I128" s="387"/>
      <c r="J128" s="387"/>
      <c r="K128" s="286"/>
      <c r="L128" s="309">
        <f t="shared" si="13"/>
        <v>0</v>
      </c>
      <c r="M128" s="288">
        <f t="shared" si="14"/>
        <v>0</v>
      </c>
    </row>
    <row r="129" spans="1:13" ht="12.75">
      <c r="A129" s="107" t="s">
        <v>657</v>
      </c>
      <c r="B129" s="306">
        <v>400</v>
      </c>
      <c r="C129" s="287"/>
      <c r="D129" s="289"/>
      <c r="E129" s="286"/>
      <c r="F129" s="286"/>
      <c r="G129" s="286"/>
      <c r="H129" s="286"/>
      <c r="I129" s="387"/>
      <c r="J129" s="387"/>
      <c r="K129" s="286"/>
      <c r="L129" s="309">
        <f t="shared" si="13"/>
        <v>400</v>
      </c>
      <c r="M129" s="288">
        <f t="shared" si="14"/>
        <v>0</v>
      </c>
    </row>
    <row r="130" spans="1:13" ht="12.75">
      <c r="A130" s="107" t="s">
        <v>658</v>
      </c>
      <c r="B130" s="306">
        <v>1042</v>
      </c>
      <c r="C130" s="287"/>
      <c r="D130" s="289"/>
      <c r="E130" s="286"/>
      <c r="F130" s="286"/>
      <c r="G130" s="286"/>
      <c r="H130" s="286"/>
      <c r="I130" s="387"/>
      <c r="J130" s="387"/>
      <c r="K130" s="286"/>
      <c r="L130" s="309">
        <f t="shared" si="13"/>
        <v>1042</v>
      </c>
      <c r="M130" s="288">
        <f t="shared" si="14"/>
        <v>0</v>
      </c>
    </row>
    <row r="131" spans="1:13" ht="12.75">
      <c r="A131" s="107" t="s">
        <v>659</v>
      </c>
      <c r="B131" s="306">
        <v>1900</v>
      </c>
      <c r="C131" s="287"/>
      <c r="D131" s="289"/>
      <c r="E131" s="286"/>
      <c r="F131" s="286"/>
      <c r="G131" s="286"/>
      <c r="H131" s="286"/>
      <c r="I131" s="387">
        <v>300</v>
      </c>
      <c r="J131" s="387"/>
      <c r="K131" s="286"/>
      <c r="L131" s="309">
        <f aca="true" t="shared" si="15" ref="L131:L139">SUM(B131:K131)</f>
        <v>2200</v>
      </c>
      <c r="M131" s="288">
        <f aca="true" t="shared" si="16" ref="M131:M139">(L131-B131)</f>
        <v>300</v>
      </c>
    </row>
    <row r="132" spans="1:13" ht="12.75">
      <c r="A132" s="107" t="s">
        <v>660</v>
      </c>
      <c r="B132" s="306">
        <v>1290</v>
      </c>
      <c r="C132" s="287"/>
      <c r="D132" s="289"/>
      <c r="E132" s="286"/>
      <c r="F132" s="286"/>
      <c r="G132" s="286"/>
      <c r="H132" s="286"/>
      <c r="I132" s="300"/>
      <c r="J132" s="300"/>
      <c r="K132" s="286"/>
      <c r="L132" s="309">
        <f t="shared" si="15"/>
        <v>1290</v>
      </c>
      <c r="M132" s="288">
        <f t="shared" si="16"/>
        <v>0</v>
      </c>
    </row>
    <row r="133" spans="1:13" ht="12.75">
      <c r="A133" s="107" t="s">
        <v>684</v>
      </c>
      <c r="B133" s="286">
        <v>1000</v>
      </c>
      <c r="C133" s="287"/>
      <c r="D133" s="289"/>
      <c r="E133" s="286"/>
      <c r="F133" s="286"/>
      <c r="G133" s="286"/>
      <c r="H133" s="286"/>
      <c r="I133" s="300"/>
      <c r="J133" s="300"/>
      <c r="K133" s="286"/>
      <c r="L133" s="288">
        <f t="shared" si="15"/>
        <v>1000</v>
      </c>
      <c r="M133" s="288">
        <f t="shared" si="16"/>
        <v>0</v>
      </c>
    </row>
    <row r="134" spans="1:13" ht="12.75">
      <c r="A134" s="405" t="s">
        <v>705</v>
      </c>
      <c r="B134" s="286">
        <v>3000</v>
      </c>
      <c r="C134" s="287"/>
      <c r="D134" s="289"/>
      <c r="E134" s="286"/>
      <c r="F134" s="286"/>
      <c r="G134" s="286"/>
      <c r="H134" s="286"/>
      <c r="I134" s="300"/>
      <c r="J134" s="300"/>
      <c r="K134" s="286">
        <v>3000</v>
      </c>
      <c r="L134" s="288">
        <f t="shared" si="15"/>
        <v>6000</v>
      </c>
      <c r="M134" s="288">
        <f t="shared" si="16"/>
        <v>3000</v>
      </c>
    </row>
    <row r="135" spans="1:13" ht="12.75">
      <c r="A135" s="405" t="s">
        <v>711</v>
      </c>
      <c r="B135" s="286">
        <v>400</v>
      </c>
      <c r="C135" s="287">
        <v>-106</v>
      </c>
      <c r="D135" s="289"/>
      <c r="E135" s="286"/>
      <c r="F135" s="286"/>
      <c r="G135" s="286"/>
      <c r="H135" s="286"/>
      <c r="I135" s="300"/>
      <c r="J135" s="300"/>
      <c r="K135" s="286"/>
      <c r="L135" s="288">
        <f t="shared" si="15"/>
        <v>294</v>
      </c>
      <c r="M135" s="288">
        <f t="shared" si="16"/>
        <v>-106</v>
      </c>
    </row>
    <row r="136" spans="1:13" ht="12.75">
      <c r="A136" s="405" t="s">
        <v>793</v>
      </c>
      <c r="B136" s="286">
        <v>250</v>
      </c>
      <c r="C136" s="287"/>
      <c r="D136" s="289"/>
      <c r="E136" s="286"/>
      <c r="F136" s="286"/>
      <c r="G136" s="286"/>
      <c r="H136" s="286"/>
      <c r="I136" s="300"/>
      <c r="J136" s="300"/>
      <c r="K136" s="286"/>
      <c r="L136" s="288">
        <f>SUM(B136:K136)</f>
        <v>250</v>
      </c>
      <c r="M136" s="288">
        <f>(L136-B136)</f>
        <v>0</v>
      </c>
    </row>
    <row r="137" spans="1:13" ht="12.75">
      <c r="A137" s="405" t="s">
        <v>794</v>
      </c>
      <c r="B137" s="286">
        <v>250</v>
      </c>
      <c r="C137" s="287"/>
      <c r="D137" s="289"/>
      <c r="E137" s="286">
        <v>-250</v>
      </c>
      <c r="F137" s="286"/>
      <c r="G137" s="286"/>
      <c r="H137" s="286"/>
      <c r="I137" s="300"/>
      <c r="J137" s="300"/>
      <c r="K137" s="286"/>
      <c r="L137" s="288">
        <f>SUM(B137:K137)</f>
        <v>0</v>
      </c>
      <c r="M137" s="288">
        <f>(L137-B137)</f>
        <v>-250</v>
      </c>
    </row>
    <row r="138" spans="1:13" ht="12.75">
      <c r="A138" s="405" t="s">
        <v>736</v>
      </c>
      <c r="B138" s="286">
        <v>0</v>
      </c>
      <c r="C138" s="287"/>
      <c r="D138" s="287"/>
      <c r="E138" s="286"/>
      <c r="F138" s="286"/>
      <c r="G138" s="286"/>
      <c r="H138" s="286"/>
      <c r="I138" s="300"/>
      <c r="J138" s="300">
        <v>1200</v>
      </c>
      <c r="K138" s="286"/>
      <c r="L138" s="288">
        <f t="shared" si="15"/>
        <v>1200</v>
      </c>
      <c r="M138" s="288">
        <f t="shared" si="16"/>
        <v>1200</v>
      </c>
    </row>
    <row r="139" spans="1:13" ht="12.75">
      <c r="A139" s="73" t="s">
        <v>737</v>
      </c>
      <c r="B139" s="286">
        <v>0</v>
      </c>
      <c r="C139" s="287"/>
      <c r="D139" s="287"/>
      <c r="E139" s="286"/>
      <c r="F139" s="286"/>
      <c r="G139" s="286"/>
      <c r="H139" s="286"/>
      <c r="I139" s="300"/>
      <c r="J139" s="300">
        <v>1543</v>
      </c>
      <c r="K139" s="286"/>
      <c r="L139" s="288">
        <f t="shared" si="15"/>
        <v>1543</v>
      </c>
      <c r="M139" s="288">
        <f t="shared" si="16"/>
        <v>1543</v>
      </c>
    </row>
    <row r="140" spans="1:13" ht="12.75">
      <c r="A140" s="73" t="s">
        <v>790</v>
      </c>
      <c r="B140" s="286">
        <v>0</v>
      </c>
      <c r="C140" s="287"/>
      <c r="D140" s="287"/>
      <c r="E140" s="286"/>
      <c r="F140" s="286"/>
      <c r="G140" s="286"/>
      <c r="H140" s="286"/>
      <c r="I140" s="300"/>
      <c r="J140" s="300">
        <v>305</v>
      </c>
      <c r="K140" s="286"/>
      <c r="L140" s="288">
        <f>SUM(B140:K140)</f>
        <v>305</v>
      </c>
      <c r="M140" s="288">
        <f>(L140-B140)</f>
        <v>305</v>
      </c>
    </row>
    <row r="141" spans="1:13" ht="12.75">
      <c r="A141" s="73" t="s">
        <v>810</v>
      </c>
      <c r="B141" s="286">
        <v>0</v>
      </c>
      <c r="C141" s="287"/>
      <c r="D141" s="287"/>
      <c r="E141" s="286"/>
      <c r="F141" s="286"/>
      <c r="G141" s="286"/>
      <c r="H141" s="286"/>
      <c r="I141" s="300"/>
      <c r="J141" s="300">
        <v>210</v>
      </c>
      <c r="K141" s="286"/>
      <c r="L141" s="288">
        <f>SUM(B141:K141)</f>
        <v>210</v>
      </c>
      <c r="M141" s="288">
        <f>(L141-B141)</f>
        <v>210</v>
      </c>
    </row>
    <row r="142" spans="1:13" ht="12.75">
      <c r="A142" s="73" t="s">
        <v>825</v>
      </c>
      <c r="B142" s="286">
        <v>0</v>
      </c>
      <c r="C142" s="287"/>
      <c r="D142" s="287"/>
      <c r="E142" s="286"/>
      <c r="F142" s="286"/>
      <c r="G142" s="286"/>
      <c r="H142" s="286"/>
      <c r="I142" s="300"/>
      <c r="J142" s="300"/>
      <c r="K142" s="286">
        <v>6273</v>
      </c>
      <c r="L142" s="288">
        <f>SUM(B142:K142)</f>
        <v>6273</v>
      </c>
      <c r="M142" s="288">
        <f>(L142-B142)</f>
        <v>6273</v>
      </c>
    </row>
    <row r="143" spans="1:13" ht="12.75">
      <c r="A143" s="405"/>
      <c r="B143" s="286"/>
      <c r="C143" s="287"/>
      <c r="D143" s="287"/>
      <c r="E143" s="286"/>
      <c r="F143" s="286"/>
      <c r="G143" s="286"/>
      <c r="H143" s="286"/>
      <c r="I143" s="300"/>
      <c r="J143" s="300"/>
      <c r="K143" s="286"/>
      <c r="L143" s="288"/>
      <c r="M143" s="288"/>
    </row>
    <row r="144" spans="1:13" ht="12.75">
      <c r="A144" s="392" t="s">
        <v>251</v>
      </c>
      <c r="B144" s="292"/>
      <c r="C144" s="389"/>
      <c r="D144" s="293"/>
      <c r="E144" s="390"/>
      <c r="F144" s="390"/>
      <c r="G144" s="390"/>
      <c r="H144" s="390"/>
      <c r="I144" s="390"/>
      <c r="J144" s="390"/>
      <c r="K144" s="390"/>
      <c r="L144" s="288"/>
      <c r="M144" s="288"/>
    </row>
    <row r="145" spans="1:13" ht="12.75">
      <c r="A145" s="107" t="s">
        <v>199</v>
      </c>
      <c r="B145" s="292">
        <v>262</v>
      </c>
      <c r="C145" s="389"/>
      <c r="D145" s="293"/>
      <c r="E145" s="390"/>
      <c r="F145" s="390"/>
      <c r="G145" s="390"/>
      <c r="H145" s="390"/>
      <c r="I145" s="390">
        <v>-262</v>
      </c>
      <c r="J145" s="390"/>
      <c r="K145" s="390"/>
      <c r="L145" s="288">
        <f>SUM(B145:K145)</f>
        <v>0</v>
      </c>
      <c r="M145" s="288">
        <f>(L145-B145)</f>
        <v>-262</v>
      </c>
    </row>
    <row r="146" spans="1:13" ht="12.75">
      <c r="A146" s="107" t="s">
        <v>418</v>
      </c>
      <c r="B146" s="286">
        <v>44</v>
      </c>
      <c r="C146" s="386"/>
      <c r="D146" s="287"/>
      <c r="E146" s="387"/>
      <c r="F146" s="387"/>
      <c r="G146" s="387"/>
      <c r="H146" s="387"/>
      <c r="I146" s="387">
        <v>-44</v>
      </c>
      <c r="J146" s="387"/>
      <c r="K146" s="387"/>
      <c r="L146" s="288">
        <f>SUM(B146:K146)</f>
        <v>0</v>
      </c>
      <c r="M146" s="288">
        <f>(L146-B146)</f>
        <v>-44</v>
      </c>
    </row>
    <row r="147" spans="1:13" ht="12.75">
      <c r="A147" s="107" t="s">
        <v>419</v>
      </c>
      <c r="B147" s="286">
        <v>753</v>
      </c>
      <c r="C147" s="386"/>
      <c r="D147" s="287"/>
      <c r="E147" s="387"/>
      <c r="F147" s="387"/>
      <c r="G147" s="387"/>
      <c r="H147" s="387"/>
      <c r="I147" s="387">
        <v>-753</v>
      </c>
      <c r="J147" s="387"/>
      <c r="K147" s="387"/>
      <c r="L147" s="288">
        <f>SUM(B147:K147)</f>
        <v>0</v>
      </c>
      <c r="M147" s="288">
        <f>(L147-B147)</f>
        <v>-753</v>
      </c>
    </row>
    <row r="148" spans="1:13" ht="12.75">
      <c r="A148" s="107" t="s">
        <v>661</v>
      </c>
      <c r="B148" s="286">
        <v>450</v>
      </c>
      <c r="C148" s="386"/>
      <c r="D148" s="287"/>
      <c r="E148" s="387"/>
      <c r="F148" s="387"/>
      <c r="G148" s="387"/>
      <c r="H148" s="387"/>
      <c r="I148" s="387">
        <v>-450</v>
      </c>
      <c r="J148" s="387"/>
      <c r="K148" s="387"/>
      <c r="L148" s="288">
        <f>SUM(B148:K148)</f>
        <v>0</v>
      </c>
      <c r="M148" s="288">
        <f>(L148-B148)</f>
        <v>-450</v>
      </c>
    </row>
    <row r="149" spans="1:13" ht="12.75">
      <c r="A149" s="107" t="s">
        <v>404</v>
      </c>
      <c r="B149" s="286">
        <v>465</v>
      </c>
      <c r="C149" s="386"/>
      <c r="D149" s="287"/>
      <c r="E149" s="387"/>
      <c r="F149" s="387"/>
      <c r="G149" s="387"/>
      <c r="H149" s="387"/>
      <c r="I149" s="387">
        <v>-465</v>
      </c>
      <c r="J149" s="387"/>
      <c r="K149" s="387"/>
      <c r="L149" s="288">
        <f>SUM(B149:K149)</f>
        <v>0</v>
      </c>
      <c r="M149" s="288">
        <f>(L149-B149)</f>
        <v>-465</v>
      </c>
    </row>
    <row r="150" spans="1:13" ht="12.75">
      <c r="A150" s="107" t="s">
        <v>662</v>
      </c>
      <c r="B150" s="286">
        <v>416</v>
      </c>
      <c r="C150" s="386"/>
      <c r="D150" s="287"/>
      <c r="E150" s="387"/>
      <c r="F150" s="387"/>
      <c r="G150" s="387"/>
      <c r="H150" s="387"/>
      <c r="I150" s="387">
        <v>-416</v>
      </c>
      <c r="J150" s="387"/>
      <c r="K150" s="387"/>
      <c r="L150" s="288">
        <f aca="true" t="shared" si="17" ref="L150:L157">SUM(B150:K150)</f>
        <v>0</v>
      </c>
      <c r="M150" s="288">
        <f aca="true" t="shared" si="18" ref="M150:M156">(L150-B150)</f>
        <v>-416</v>
      </c>
    </row>
    <row r="151" spans="1:13" ht="12.75">
      <c r="A151" s="107" t="s">
        <v>663</v>
      </c>
      <c r="B151" s="286">
        <v>1095</v>
      </c>
      <c r="C151" s="386"/>
      <c r="D151" s="287"/>
      <c r="E151" s="387"/>
      <c r="F151" s="387"/>
      <c r="G151" s="387"/>
      <c r="H151" s="387"/>
      <c r="I151" s="387">
        <v>-1095</v>
      </c>
      <c r="J151" s="387"/>
      <c r="K151" s="387"/>
      <c r="L151" s="288">
        <f t="shared" si="17"/>
        <v>0</v>
      </c>
      <c r="M151" s="288">
        <f t="shared" si="18"/>
        <v>-1095</v>
      </c>
    </row>
    <row r="152" spans="1:13" ht="12.75">
      <c r="A152" s="107" t="s">
        <v>200</v>
      </c>
      <c r="B152" s="286">
        <v>1100</v>
      </c>
      <c r="C152" s="386"/>
      <c r="D152" s="287"/>
      <c r="E152" s="387"/>
      <c r="F152" s="387"/>
      <c r="G152" s="387"/>
      <c r="H152" s="387"/>
      <c r="I152" s="387">
        <v>-1100</v>
      </c>
      <c r="J152" s="387"/>
      <c r="K152" s="387"/>
      <c r="L152" s="288">
        <f t="shared" si="17"/>
        <v>0</v>
      </c>
      <c r="M152" s="288">
        <f t="shared" si="18"/>
        <v>-1100</v>
      </c>
    </row>
    <row r="153" spans="1:13" ht="12.75">
      <c r="A153" s="275" t="s">
        <v>664</v>
      </c>
      <c r="B153" s="301">
        <v>151</v>
      </c>
      <c r="C153" s="421"/>
      <c r="D153" s="302"/>
      <c r="E153" s="422"/>
      <c r="F153" s="422"/>
      <c r="G153" s="422"/>
      <c r="H153" s="422"/>
      <c r="I153" s="422">
        <v>-151</v>
      </c>
      <c r="J153" s="422"/>
      <c r="K153" s="422"/>
      <c r="L153" s="304">
        <f t="shared" si="17"/>
        <v>0</v>
      </c>
      <c r="M153" s="304">
        <f t="shared" si="18"/>
        <v>-151</v>
      </c>
    </row>
    <row r="154" spans="1:13" ht="12.75">
      <c r="A154" s="414" t="s">
        <v>665</v>
      </c>
      <c r="B154" s="417">
        <v>113</v>
      </c>
      <c r="C154" s="423"/>
      <c r="D154" s="416"/>
      <c r="E154" s="418"/>
      <c r="F154" s="418"/>
      <c r="G154" s="418"/>
      <c r="H154" s="418"/>
      <c r="I154" s="418">
        <v>-113</v>
      </c>
      <c r="J154" s="418"/>
      <c r="K154" s="418"/>
      <c r="L154" s="420">
        <f t="shared" si="17"/>
        <v>0</v>
      </c>
      <c r="M154" s="420">
        <f t="shared" si="18"/>
        <v>-113</v>
      </c>
    </row>
    <row r="155" spans="1:13" ht="12.75">
      <c r="A155" s="107" t="s">
        <v>666</v>
      </c>
      <c r="B155" s="286">
        <v>58</v>
      </c>
      <c r="C155" s="386"/>
      <c r="D155" s="287"/>
      <c r="E155" s="387"/>
      <c r="F155" s="387"/>
      <c r="G155" s="387"/>
      <c r="H155" s="387"/>
      <c r="I155" s="387">
        <v>-58</v>
      </c>
      <c r="J155" s="387"/>
      <c r="K155" s="387"/>
      <c r="L155" s="288">
        <f t="shared" si="17"/>
        <v>0</v>
      </c>
      <c r="M155" s="288">
        <f t="shared" si="18"/>
        <v>-58</v>
      </c>
    </row>
    <row r="156" spans="1:13" ht="12.75">
      <c r="A156" s="107" t="s">
        <v>667</v>
      </c>
      <c r="B156" s="286">
        <v>158</v>
      </c>
      <c r="C156" s="386"/>
      <c r="D156" s="287"/>
      <c r="E156" s="387"/>
      <c r="F156" s="387"/>
      <c r="G156" s="387"/>
      <c r="H156" s="387"/>
      <c r="I156" s="387">
        <v>-158</v>
      </c>
      <c r="J156" s="387"/>
      <c r="K156" s="387"/>
      <c r="L156" s="288">
        <f t="shared" si="17"/>
        <v>0</v>
      </c>
      <c r="M156" s="288">
        <f t="shared" si="18"/>
        <v>-158</v>
      </c>
    </row>
    <row r="157" spans="1:13" ht="12.75">
      <c r="A157" s="107" t="s">
        <v>578</v>
      </c>
      <c r="B157" s="286">
        <v>65</v>
      </c>
      <c r="C157" s="386"/>
      <c r="D157" s="287"/>
      <c r="E157" s="387"/>
      <c r="F157" s="387"/>
      <c r="G157" s="387"/>
      <c r="H157" s="387"/>
      <c r="I157" s="387"/>
      <c r="J157" s="387"/>
      <c r="K157" s="387"/>
      <c r="L157" s="288">
        <f t="shared" si="17"/>
        <v>65</v>
      </c>
      <c r="M157" s="288">
        <f>(L157-B157)</f>
        <v>0</v>
      </c>
    </row>
    <row r="158" spans="1:13" ht="12.75">
      <c r="A158" s="107" t="s">
        <v>58</v>
      </c>
      <c r="B158" s="286">
        <v>85</v>
      </c>
      <c r="C158" s="386"/>
      <c r="D158" s="287"/>
      <c r="E158" s="387"/>
      <c r="F158" s="387"/>
      <c r="G158" s="387"/>
      <c r="H158" s="387"/>
      <c r="I158" s="387"/>
      <c r="J158" s="387"/>
      <c r="K158" s="387"/>
      <c r="L158" s="288">
        <f>SUM(B158:K158)</f>
        <v>85</v>
      </c>
      <c r="M158" s="288">
        <f>(L158-B158)</f>
        <v>0</v>
      </c>
    </row>
    <row r="159" spans="1:13" ht="12.75">
      <c r="A159" s="107" t="s">
        <v>413</v>
      </c>
      <c r="B159" s="286">
        <v>3430</v>
      </c>
      <c r="C159" s="386"/>
      <c r="D159" s="287"/>
      <c r="E159" s="387"/>
      <c r="F159" s="387"/>
      <c r="G159" s="387"/>
      <c r="H159" s="387"/>
      <c r="I159" s="387"/>
      <c r="J159" s="387"/>
      <c r="K159" s="387">
        <v>-3430</v>
      </c>
      <c r="L159" s="288">
        <f>SUM(B159:K159)</f>
        <v>0</v>
      </c>
      <c r="M159" s="288">
        <f>(L159-B159)</f>
        <v>-3430</v>
      </c>
    </row>
    <row r="160" spans="1:13" ht="12.75">
      <c r="A160" s="107" t="s">
        <v>181</v>
      </c>
      <c r="B160" s="446"/>
      <c r="C160" s="386"/>
      <c r="D160" s="287"/>
      <c r="E160" s="387"/>
      <c r="F160" s="387"/>
      <c r="G160" s="387"/>
      <c r="H160" s="387"/>
      <c r="I160" s="387"/>
      <c r="J160" s="387"/>
      <c r="K160" s="387"/>
      <c r="L160" s="288"/>
      <c r="M160" s="288"/>
    </row>
    <row r="161" spans="1:13" ht="12.75">
      <c r="A161" s="107" t="s">
        <v>182</v>
      </c>
      <c r="B161" s="286">
        <v>0</v>
      </c>
      <c r="C161" s="386"/>
      <c r="D161" s="287"/>
      <c r="E161" s="387"/>
      <c r="F161" s="387"/>
      <c r="G161" s="387"/>
      <c r="H161" s="387"/>
      <c r="I161" s="387"/>
      <c r="J161" s="387"/>
      <c r="K161" s="387"/>
      <c r="L161" s="288">
        <f aca="true" t="shared" si="19" ref="L161:L170">SUM(B161:K161)</f>
        <v>0</v>
      </c>
      <c r="M161" s="288">
        <f aca="true" t="shared" si="20" ref="M161:M170">(L161-B161)</f>
        <v>0</v>
      </c>
    </row>
    <row r="162" spans="1:13" ht="12.75">
      <c r="A162" s="107" t="s">
        <v>417</v>
      </c>
      <c r="B162" s="286">
        <v>0</v>
      </c>
      <c r="C162" s="386"/>
      <c r="D162" s="287"/>
      <c r="E162" s="387"/>
      <c r="F162" s="387"/>
      <c r="G162" s="387"/>
      <c r="H162" s="387"/>
      <c r="I162" s="387"/>
      <c r="J162" s="387"/>
      <c r="K162" s="387"/>
      <c r="L162" s="288">
        <f t="shared" si="19"/>
        <v>0</v>
      </c>
      <c r="M162" s="288">
        <f t="shared" si="20"/>
        <v>0</v>
      </c>
    </row>
    <row r="163" spans="1:13" ht="12.75">
      <c r="A163" s="107" t="s">
        <v>668</v>
      </c>
      <c r="B163" s="286">
        <v>0</v>
      </c>
      <c r="C163" s="386"/>
      <c r="D163" s="287"/>
      <c r="E163" s="387"/>
      <c r="F163" s="387"/>
      <c r="G163" s="387"/>
      <c r="H163" s="387"/>
      <c r="I163" s="387"/>
      <c r="J163" s="387"/>
      <c r="K163" s="387"/>
      <c r="L163" s="288">
        <f t="shared" si="19"/>
        <v>0</v>
      </c>
      <c r="M163" s="288">
        <f t="shared" si="20"/>
        <v>0</v>
      </c>
    </row>
    <row r="164" spans="1:13" ht="12.75">
      <c r="A164" s="107" t="s">
        <v>198</v>
      </c>
      <c r="B164" s="286">
        <v>1452</v>
      </c>
      <c r="C164" s="386"/>
      <c r="D164" s="289"/>
      <c r="E164" s="387"/>
      <c r="F164" s="387"/>
      <c r="G164" s="387"/>
      <c r="H164" s="387"/>
      <c r="I164" s="387"/>
      <c r="J164" s="387"/>
      <c r="K164" s="387"/>
      <c r="L164" s="288">
        <f t="shared" si="19"/>
        <v>1452</v>
      </c>
      <c r="M164" s="288">
        <f t="shared" si="20"/>
        <v>0</v>
      </c>
    </row>
    <row r="165" spans="1:13" ht="12.75">
      <c r="A165" s="107" t="s">
        <v>652</v>
      </c>
      <c r="B165" s="286">
        <v>5879</v>
      </c>
      <c r="C165" s="386"/>
      <c r="D165" s="287"/>
      <c r="E165" s="387"/>
      <c r="F165" s="387"/>
      <c r="G165" s="387"/>
      <c r="H165" s="387"/>
      <c r="I165" s="387"/>
      <c r="J165" s="387"/>
      <c r="K165" s="387"/>
      <c r="L165" s="288">
        <f t="shared" si="19"/>
        <v>5879</v>
      </c>
      <c r="M165" s="288">
        <f t="shared" si="20"/>
        <v>0</v>
      </c>
    </row>
    <row r="166" spans="1:13" ht="12.75">
      <c r="A166" s="107" t="s">
        <v>669</v>
      </c>
      <c r="B166" s="286">
        <v>668</v>
      </c>
      <c r="C166" s="386"/>
      <c r="D166" s="287"/>
      <c r="E166" s="387"/>
      <c r="F166" s="387"/>
      <c r="G166" s="387"/>
      <c r="H166" s="387"/>
      <c r="I166" s="387"/>
      <c r="J166" s="387"/>
      <c r="K166" s="387"/>
      <c r="L166" s="288">
        <f t="shared" si="19"/>
        <v>668</v>
      </c>
      <c r="M166" s="288">
        <f t="shared" si="20"/>
        <v>0</v>
      </c>
    </row>
    <row r="167" spans="1:13" ht="12.75">
      <c r="A167" s="107" t="s">
        <v>670</v>
      </c>
      <c r="B167" s="286">
        <v>471</v>
      </c>
      <c r="C167" s="386"/>
      <c r="D167" s="287"/>
      <c r="E167" s="387"/>
      <c r="F167" s="387"/>
      <c r="G167" s="387"/>
      <c r="H167" s="387"/>
      <c r="I167" s="387"/>
      <c r="J167" s="387"/>
      <c r="K167" s="387"/>
      <c r="L167" s="288">
        <f t="shared" si="19"/>
        <v>471</v>
      </c>
      <c r="M167" s="288">
        <f t="shared" si="20"/>
        <v>0</v>
      </c>
    </row>
    <row r="168" spans="1:13" ht="12.75">
      <c r="A168" s="107" t="s">
        <v>671</v>
      </c>
      <c r="B168" s="286">
        <v>0</v>
      </c>
      <c r="C168" s="386"/>
      <c r="D168" s="287"/>
      <c r="E168" s="387"/>
      <c r="F168" s="387"/>
      <c r="G168" s="387"/>
      <c r="H168" s="387"/>
      <c r="I168" s="387"/>
      <c r="J168" s="387"/>
      <c r="K168" s="387"/>
      <c r="L168" s="288">
        <f t="shared" si="19"/>
        <v>0</v>
      </c>
      <c r="M168" s="288">
        <f t="shared" si="20"/>
        <v>0</v>
      </c>
    </row>
    <row r="169" spans="1:13" ht="12.75">
      <c r="A169" s="107" t="s">
        <v>672</v>
      </c>
      <c r="B169" s="286">
        <v>0</v>
      </c>
      <c r="C169" s="386"/>
      <c r="D169" s="287"/>
      <c r="E169" s="387"/>
      <c r="F169" s="387"/>
      <c r="G169" s="387"/>
      <c r="H169" s="387"/>
      <c r="I169" s="387"/>
      <c r="J169" s="387"/>
      <c r="K169" s="387"/>
      <c r="L169" s="288">
        <f t="shared" si="19"/>
        <v>0</v>
      </c>
      <c r="M169" s="288">
        <f t="shared" si="20"/>
        <v>0</v>
      </c>
    </row>
    <row r="170" spans="1:13" ht="12.75">
      <c r="A170" s="107" t="s">
        <v>673</v>
      </c>
      <c r="B170" s="286">
        <v>950</v>
      </c>
      <c r="C170" s="386"/>
      <c r="D170" s="428">
        <f>'[1]célt.a.'!$AI$132</f>
        <v>-453</v>
      </c>
      <c r="E170" s="387">
        <v>-497</v>
      </c>
      <c r="F170" s="387"/>
      <c r="G170" s="387"/>
      <c r="H170" s="387"/>
      <c r="I170" s="387"/>
      <c r="J170" s="387"/>
      <c r="K170" s="387"/>
      <c r="L170" s="288">
        <f t="shared" si="19"/>
        <v>0</v>
      </c>
      <c r="M170" s="288">
        <f t="shared" si="20"/>
        <v>-950</v>
      </c>
    </row>
    <row r="171" spans="1:13" ht="12.75">
      <c r="A171" s="107"/>
      <c r="B171" s="286"/>
      <c r="C171" s="386"/>
      <c r="D171" s="287"/>
      <c r="E171" s="387"/>
      <c r="F171" s="387"/>
      <c r="G171" s="387"/>
      <c r="H171" s="387"/>
      <c r="I171" s="387"/>
      <c r="J171" s="387"/>
      <c r="K171" s="387"/>
      <c r="L171" s="288"/>
      <c r="M171" s="288"/>
    </row>
    <row r="172" spans="1:13" ht="12.75">
      <c r="A172" s="113" t="s">
        <v>60</v>
      </c>
      <c r="B172" s="294">
        <f>SUM(B44:B171)</f>
        <v>708855</v>
      </c>
      <c r="C172" s="294">
        <f aca="true" t="shared" si="21" ref="C172:M172">SUM(C44:C171)</f>
        <v>-245534</v>
      </c>
      <c r="D172" s="294">
        <f t="shared" si="21"/>
        <v>-31042</v>
      </c>
      <c r="E172" s="294">
        <f t="shared" si="21"/>
        <v>-85965</v>
      </c>
      <c r="F172" s="294">
        <f t="shared" si="21"/>
        <v>0</v>
      </c>
      <c r="G172" s="294">
        <f t="shared" si="21"/>
        <v>0</v>
      </c>
      <c r="H172" s="294">
        <f t="shared" si="21"/>
        <v>-1715</v>
      </c>
      <c r="I172" s="294">
        <f t="shared" si="21"/>
        <v>300</v>
      </c>
      <c r="J172" s="294">
        <f t="shared" si="21"/>
        <v>3236</v>
      </c>
      <c r="K172" s="294">
        <f t="shared" si="21"/>
        <v>-14662</v>
      </c>
      <c r="L172" s="294">
        <f t="shared" si="21"/>
        <v>333473</v>
      </c>
      <c r="M172" s="294">
        <f t="shared" si="21"/>
        <v>-375382</v>
      </c>
    </row>
    <row r="173" spans="1:13" ht="12.75">
      <c r="A173" s="113"/>
      <c r="B173" s="310"/>
      <c r="C173" s="294"/>
      <c r="D173" s="294"/>
      <c r="E173" s="294"/>
      <c r="F173" s="294"/>
      <c r="G173" s="294"/>
      <c r="H173" s="294"/>
      <c r="I173" s="294"/>
      <c r="J173" s="294"/>
      <c r="K173" s="311"/>
      <c r="L173" s="311"/>
      <c r="M173" s="311"/>
    </row>
    <row r="174" spans="1:13" ht="12.75">
      <c r="A174" s="113" t="s">
        <v>61</v>
      </c>
      <c r="B174" s="294">
        <f aca="true" t="shared" si="22" ref="B174:M174">(B40+B172+B173)</f>
        <v>806380</v>
      </c>
      <c r="C174" s="294">
        <f t="shared" si="22"/>
        <v>-248538</v>
      </c>
      <c r="D174" s="294">
        <f t="shared" si="22"/>
        <v>-31042</v>
      </c>
      <c r="E174" s="294">
        <f t="shared" si="22"/>
        <v>-88470</v>
      </c>
      <c r="F174" s="294">
        <f t="shared" si="22"/>
        <v>0</v>
      </c>
      <c r="G174" s="294">
        <f t="shared" si="22"/>
        <v>0</v>
      </c>
      <c r="H174" s="294">
        <f t="shared" si="22"/>
        <v>-7091</v>
      </c>
      <c r="I174" s="294">
        <f t="shared" si="22"/>
        <v>0</v>
      </c>
      <c r="J174" s="294">
        <f t="shared" si="22"/>
        <v>3236</v>
      </c>
      <c r="K174" s="294">
        <f t="shared" si="22"/>
        <v>-13662</v>
      </c>
      <c r="L174" s="294">
        <f t="shared" si="22"/>
        <v>420813</v>
      </c>
      <c r="M174" s="294">
        <f t="shared" si="22"/>
        <v>-385567</v>
      </c>
    </row>
    <row r="175" spans="1:13" ht="12.75">
      <c r="A175" s="113"/>
      <c r="B175" s="299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</row>
    <row r="176" spans="1:13" ht="12.75">
      <c r="A176" s="259" t="s">
        <v>445</v>
      </c>
      <c r="B176" s="312"/>
      <c r="C176" s="312">
        <f>(C174)</f>
        <v>-248538</v>
      </c>
      <c r="D176" s="312">
        <f>(D174)</f>
        <v>-31042</v>
      </c>
      <c r="E176" s="312"/>
      <c r="F176" s="312">
        <f>(F174)</f>
        <v>0</v>
      </c>
      <c r="G176" s="312"/>
      <c r="H176" s="312"/>
      <c r="I176" s="312"/>
      <c r="J176" s="312"/>
      <c r="K176" s="312"/>
      <c r="L176" s="312"/>
      <c r="M176" s="313">
        <f>(C176+D176+F176)</f>
        <v>-279580</v>
      </c>
    </row>
    <row r="177" spans="2:13" ht="12.75"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</row>
  </sheetData>
  <mergeCells count="1">
    <mergeCell ref="C1:I1"/>
  </mergeCells>
  <printOptions horizont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Céltartalékok előirányzata&amp;R&amp;"Times New Roman CE,Normál"47/2004 (IX.22.) sz.önk.rendelethez
10.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CE,Normál"&amp;8................../.................. oldal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K5">
      <selection activeCell="S27" sqref="S2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6" t="s">
        <v>289</v>
      </c>
      <c r="B1" s="146" t="s">
        <v>289</v>
      </c>
      <c r="C1" s="146"/>
      <c r="D1" s="146" t="s">
        <v>289</v>
      </c>
      <c r="E1" s="147"/>
      <c r="F1" s="147"/>
      <c r="G1" s="147"/>
      <c r="H1" s="7"/>
      <c r="I1" s="19" t="s">
        <v>289</v>
      </c>
      <c r="J1" s="19"/>
      <c r="K1" s="19" t="s">
        <v>289</v>
      </c>
      <c r="L1" s="36"/>
      <c r="M1" s="36"/>
      <c r="N1" s="36"/>
      <c r="O1" s="7"/>
      <c r="P1" s="7"/>
    </row>
    <row r="2" spans="1:16" ht="12.75">
      <c r="A2" s="148" t="s">
        <v>463</v>
      </c>
      <c r="B2" s="148" t="s">
        <v>519</v>
      </c>
      <c r="C2" s="148" t="s">
        <v>575</v>
      </c>
      <c r="D2" s="148" t="s">
        <v>531</v>
      </c>
      <c r="E2" s="148" t="s">
        <v>321</v>
      </c>
      <c r="F2" s="148" t="s">
        <v>723</v>
      </c>
      <c r="G2" s="149" t="s">
        <v>282</v>
      </c>
      <c r="H2" s="7"/>
      <c r="I2" s="150" t="s">
        <v>519</v>
      </c>
      <c r="J2" s="150" t="s">
        <v>575</v>
      </c>
      <c r="K2" s="150" t="s">
        <v>532</v>
      </c>
      <c r="L2" s="150" t="s">
        <v>321</v>
      </c>
      <c r="M2" s="150" t="s">
        <v>723</v>
      </c>
      <c r="N2" s="151" t="s">
        <v>282</v>
      </c>
      <c r="O2" s="7"/>
      <c r="P2" s="7"/>
    </row>
    <row r="3" spans="1:16" ht="12.75">
      <c r="A3" s="148" t="s">
        <v>469</v>
      </c>
      <c r="B3" s="148" t="s">
        <v>522</v>
      </c>
      <c r="C3" s="148" t="s">
        <v>576</v>
      </c>
      <c r="D3" s="152"/>
      <c r="E3" s="149" t="s">
        <v>330</v>
      </c>
      <c r="F3" s="148" t="s">
        <v>330</v>
      </c>
      <c r="G3" s="149" t="s">
        <v>577</v>
      </c>
      <c r="H3" s="7"/>
      <c r="I3" s="150" t="s">
        <v>522</v>
      </c>
      <c r="J3" s="150" t="s">
        <v>576</v>
      </c>
      <c r="K3" s="153"/>
      <c r="L3" s="151" t="s">
        <v>330</v>
      </c>
      <c r="M3" s="150" t="s">
        <v>330</v>
      </c>
      <c r="N3" s="151" t="s">
        <v>577</v>
      </c>
      <c r="O3" s="7"/>
      <c r="P3" s="7"/>
    </row>
    <row r="4" spans="1:16" ht="12.75">
      <c r="A4" s="154" t="s">
        <v>289</v>
      </c>
      <c r="B4" s="154" t="s">
        <v>469</v>
      </c>
      <c r="C4" s="154"/>
      <c r="D4" s="154"/>
      <c r="E4" s="155"/>
      <c r="F4" s="155"/>
      <c r="G4" s="155"/>
      <c r="H4" s="7"/>
      <c r="I4" s="20" t="s">
        <v>469</v>
      </c>
      <c r="J4" s="20"/>
      <c r="K4" s="20"/>
      <c r="L4" s="156"/>
      <c r="M4" s="156"/>
      <c r="N4" s="156"/>
      <c r="O4" s="7"/>
      <c r="P4" s="7"/>
    </row>
    <row r="5" spans="1:16" ht="12.75">
      <c r="A5" s="54"/>
      <c r="B5" s="53"/>
      <c r="C5" s="55"/>
      <c r="D5" s="9"/>
      <c r="E5" s="62"/>
      <c r="F5" s="62"/>
      <c r="G5" s="62"/>
      <c r="H5" s="7"/>
      <c r="I5" s="53"/>
      <c r="J5" s="55"/>
      <c r="K5" s="9"/>
      <c r="L5" s="62"/>
      <c r="M5" s="62"/>
      <c r="N5" s="62"/>
      <c r="O5" s="7"/>
      <c r="P5" s="7"/>
    </row>
    <row r="6" spans="1:16" ht="12.75">
      <c r="A6" s="8"/>
      <c r="B6" s="55"/>
      <c r="C6" s="55"/>
      <c r="D6" s="56" t="s">
        <v>329</v>
      </c>
      <c r="E6" s="63"/>
      <c r="F6" s="63"/>
      <c r="G6" s="63"/>
      <c r="H6" s="7"/>
      <c r="I6" s="55"/>
      <c r="J6" s="55"/>
      <c r="K6" s="56" t="s">
        <v>329</v>
      </c>
      <c r="L6" s="63"/>
      <c r="M6" s="63"/>
      <c r="N6" s="63"/>
      <c r="O6" s="7"/>
      <c r="P6" s="7"/>
    </row>
    <row r="7" spans="1:16" ht="12.75">
      <c r="A7" s="8"/>
      <c r="B7" s="55"/>
      <c r="C7" s="55"/>
      <c r="D7" s="56"/>
      <c r="E7" s="63"/>
      <c r="F7" s="63"/>
      <c r="G7" s="63"/>
      <c r="H7" s="7"/>
      <c r="I7" s="55"/>
      <c r="J7" s="55"/>
      <c r="K7" s="56"/>
      <c r="L7" s="63"/>
      <c r="M7" s="63"/>
      <c r="N7" s="63"/>
      <c r="O7" s="7"/>
      <c r="P7" s="7"/>
    </row>
    <row r="8" spans="1:16" ht="12.75">
      <c r="A8" s="8"/>
      <c r="B8" s="55"/>
      <c r="C8" s="55"/>
      <c r="D8" s="9"/>
      <c r="E8" s="63"/>
      <c r="F8" s="63"/>
      <c r="G8" s="63"/>
      <c r="H8" s="7"/>
      <c r="I8" s="55"/>
      <c r="J8" s="55"/>
      <c r="K8" s="9"/>
      <c r="L8" s="63"/>
      <c r="M8" s="63"/>
      <c r="N8" s="63"/>
      <c r="O8" s="7"/>
      <c r="P8" s="7"/>
    </row>
    <row r="9" spans="1:16" ht="12.75">
      <c r="A9" s="24" t="s">
        <v>530</v>
      </c>
      <c r="B9" s="102" t="s">
        <v>370</v>
      </c>
      <c r="C9" s="102" t="s">
        <v>363</v>
      </c>
      <c r="D9" s="64" t="s">
        <v>79</v>
      </c>
      <c r="E9" s="24">
        <v>3595</v>
      </c>
      <c r="F9" s="29">
        <f>(E9+G9)</f>
        <v>3595</v>
      </c>
      <c r="G9" s="24">
        <v>0</v>
      </c>
      <c r="H9" s="7"/>
      <c r="I9" s="102" t="s">
        <v>373</v>
      </c>
      <c r="J9" s="102" t="s">
        <v>363</v>
      </c>
      <c r="K9" s="64" t="s">
        <v>79</v>
      </c>
      <c r="L9" s="27">
        <v>2568</v>
      </c>
      <c r="M9" s="29">
        <f>(L9+N9)</f>
        <v>2568</v>
      </c>
      <c r="N9" s="24">
        <v>0</v>
      </c>
      <c r="O9" s="7"/>
      <c r="P9" s="7"/>
    </row>
    <row r="10" spans="1:16" ht="12.75">
      <c r="A10" s="24"/>
      <c r="B10" s="102"/>
      <c r="C10" s="102" t="s">
        <v>554</v>
      </c>
      <c r="D10" s="65" t="s">
        <v>80</v>
      </c>
      <c r="E10" s="24">
        <v>714</v>
      </c>
      <c r="F10" s="29">
        <f>(E10+G10)</f>
        <v>714</v>
      </c>
      <c r="G10" s="24">
        <v>0</v>
      </c>
      <c r="H10" s="7"/>
      <c r="I10" s="102"/>
      <c r="J10" s="102" t="s">
        <v>554</v>
      </c>
      <c r="K10" s="65" t="s">
        <v>80</v>
      </c>
      <c r="L10" s="27">
        <v>714</v>
      </c>
      <c r="M10" s="29">
        <f>(L10+N10)</f>
        <v>714</v>
      </c>
      <c r="N10" s="24">
        <v>0</v>
      </c>
      <c r="O10" s="7"/>
      <c r="P10" s="7"/>
    </row>
    <row r="11" spans="1:16" ht="12.75">
      <c r="A11" s="24"/>
      <c r="B11" s="102"/>
      <c r="C11" s="102" t="s">
        <v>556</v>
      </c>
      <c r="D11" s="65" t="s">
        <v>81</v>
      </c>
      <c r="E11" s="29">
        <f>(E9-E10)</f>
        <v>2881</v>
      </c>
      <c r="F11" s="29">
        <f>(F9-F10)</f>
        <v>2881</v>
      </c>
      <c r="G11" s="29">
        <f>(G9-G10)</f>
        <v>0</v>
      </c>
      <c r="H11" s="7"/>
      <c r="I11" s="102"/>
      <c r="J11" s="102" t="s">
        <v>556</v>
      </c>
      <c r="K11" s="65" t="s">
        <v>81</v>
      </c>
      <c r="L11" s="29">
        <f>(L9-L10)</f>
        <v>1854</v>
      </c>
      <c r="M11" s="29">
        <f>(M9-M10)</f>
        <v>1854</v>
      </c>
      <c r="N11" s="29">
        <f>(N9-N10)</f>
        <v>0</v>
      </c>
      <c r="O11" s="7"/>
      <c r="P11" s="7"/>
    </row>
    <row r="12" spans="1:16" ht="12.75">
      <c r="A12" s="24"/>
      <c r="B12" s="102"/>
      <c r="C12" s="102" t="s">
        <v>572</v>
      </c>
      <c r="D12" s="64" t="s">
        <v>82</v>
      </c>
      <c r="E12" s="24">
        <v>0</v>
      </c>
      <c r="F12" s="29">
        <f>(E12+G12)</f>
        <v>0</v>
      </c>
      <c r="G12" s="24">
        <v>0</v>
      </c>
      <c r="H12" s="7"/>
      <c r="I12" s="102"/>
      <c r="J12" s="102" t="s">
        <v>572</v>
      </c>
      <c r="K12" s="64" t="s">
        <v>82</v>
      </c>
      <c r="L12" s="27">
        <v>0</v>
      </c>
      <c r="M12" s="29">
        <f>(L12+N12)</f>
        <v>0</v>
      </c>
      <c r="N12" s="24">
        <v>0</v>
      </c>
      <c r="O12" s="7"/>
      <c r="P12" s="7"/>
    </row>
    <row r="13" spans="1:16" ht="12.75">
      <c r="A13" s="24"/>
      <c r="B13" s="102"/>
      <c r="C13" s="102" t="s">
        <v>367</v>
      </c>
      <c r="D13" s="64" t="s">
        <v>83</v>
      </c>
      <c r="E13" s="25">
        <v>160</v>
      </c>
      <c r="F13" s="30">
        <f>(E13+G13)</f>
        <v>160</v>
      </c>
      <c r="G13" s="25">
        <v>0</v>
      </c>
      <c r="H13" s="7"/>
      <c r="I13" s="102"/>
      <c r="J13" s="102" t="s">
        <v>367</v>
      </c>
      <c r="K13" s="64" t="s">
        <v>83</v>
      </c>
      <c r="L13" s="28">
        <v>2052</v>
      </c>
      <c r="M13" s="30">
        <f>(L13+N13)</f>
        <v>2052</v>
      </c>
      <c r="N13" s="25">
        <v>0</v>
      </c>
      <c r="O13" s="7"/>
      <c r="P13" s="7"/>
    </row>
    <row r="14" spans="1:16" ht="12.75">
      <c r="A14" s="49"/>
      <c r="B14" s="41"/>
      <c r="C14" s="41"/>
      <c r="D14" s="23" t="s">
        <v>302</v>
      </c>
      <c r="E14" s="34">
        <f>(E9+E12+E13)</f>
        <v>3755</v>
      </c>
      <c r="F14" s="34">
        <f>(F9+F12+F13)</f>
        <v>3755</v>
      </c>
      <c r="G14" s="34">
        <f>(G9+G12+G13)</f>
        <v>0</v>
      </c>
      <c r="H14" s="7"/>
      <c r="I14" s="41"/>
      <c r="J14" s="41"/>
      <c r="K14" s="23" t="s">
        <v>302</v>
      </c>
      <c r="L14" s="34">
        <f>(L9+L12+L13)</f>
        <v>4620</v>
      </c>
      <c r="M14" s="34">
        <f>(M9+M12+M13)</f>
        <v>4620</v>
      </c>
      <c r="N14" s="34">
        <f>(N9+N12+N13)</f>
        <v>0</v>
      </c>
      <c r="O14" s="7"/>
      <c r="P14" s="7"/>
    </row>
    <row r="15" spans="1:16" ht="12.75">
      <c r="A15" s="9"/>
      <c r="B15" s="22"/>
      <c r="C15" s="21"/>
      <c r="D15" s="9"/>
      <c r="E15" s="62"/>
      <c r="F15" s="62"/>
      <c r="G15" s="62"/>
      <c r="H15" s="7"/>
      <c r="I15" s="22"/>
      <c r="J15" s="21"/>
      <c r="K15" s="10"/>
      <c r="L15" s="62"/>
      <c r="M15" s="62"/>
      <c r="N15" s="62"/>
      <c r="O15" s="7"/>
      <c r="P15" s="7"/>
    </row>
    <row r="16" spans="1:16" ht="12.75">
      <c r="A16" s="9"/>
      <c r="B16" s="22"/>
      <c r="C16" s="22"/>
      <c r="D16" s="56" t="s">
        <v>391</v>
      </c>
      <c r="E16" s="63"/>
      <c r="F16" s="63"/>
      <c r="G16" s="63"/>
      <c r="H16" s="7"/>
      <c r="I16" s="22"/>
      <c r="J16" s="22"/>
      <c r="K16" s="56" t="s">
        <v>391</v>
      </c>
      <c r="L16" s="63"/>
      <c r="M16" s="63"/>
      <c r="N16" s="63"/>
      <c r="O16" s="7"/>
      <c r="P16" s="7"/>
    </row>
    <row r="17" spans="1:16" ht="12.75">
      <c r="A17" s="9"/>
      <c r="B17" s="22"/>
      <c r="C17" s="22"/>
      <c r="D17" s="56"/>
      <c r="E17" s="63"/>
      <c r="F17" s="63"/>
      <c r="G17" s="63"/>
      <c r="H17" s="7"/>
      <c r="I17" s="22"/>
      <c r="J17" s="22"/>
      <c r="K17" s="56"/>
      <c r="L17" s="63"/>
      <c r="M17" s="63"/>
      <c r="N17" s="63"/>
      <c r="O17" s="7"/>
      <c r="P17" s="7"/>
    </row>
    <row r="18" spans="1:16" ht="12.75">
      <c r="A18" s="9"/>
      <c r="B18" s="22"/>
      <c r="C18" s="22"/>
      <c r="D18" s="9"/>
      <c r="E18" s="63"/>
      <c r="F18" s="63"/>
      <c r="G18" s="63"/>
      <c r="H18" s="7"/>
      <c r="I18" s="22"/>
      <c r="J18" s="22"/>
      <c r="K18" s="9"/>
      <c r="L18" s="63"/>
      <c r="M18" s="63"/>
      <c r="N18" s="63"/>
      <c r="O18" s="7"/>
      <c r="P18" s="7"/>
    </row>
    <row r="19" spans="1:16" ht="12.75">
      <c r="A19" s="24"/>
      <c r="B19" s="102"/>
      <c r="C19" s="102" t="s">
        <v>362</v>
      </c>
      <c r="D19" s="64" t="s">
        <v>84</v>
      </c>
      <c r="E19" s="24">
        <v>2240</v>
      </c>
      <c r="F19" s="29">
        <f>(E19+G19)</f>
        <v>2240</v>
      </c>
      <c r="G19" s="24">
        <v>0</v>
      </c>
      <c r="H19" s="7"/>
      <c r="I19" s="102"/>
      <c r="J19" s="102" t="s">
        <v>362</v>
      </c>
      <c r="K19" s="64" t="s">
        <v>84</v>
      </c>
      <c r="L19" s="24">
        <v>1653</v>
      </c>
      <c r="M19" s="29">
        <f>(L19+N19)</f>
        <v>1653</v>
      </c>
      <c r="N19" s="24">
        <v>0</v>
      </c>
      <c r="O19" s="7"/>
      <c r="P19" s="7"/>
    </row>
    <row r="20" spans="1:16" ht="12.75">
      <c r="A20" s="24"/>
      <c r="B20" s="102"/>
      <c r="C20" s="102" t="s">
        <v>357</v>
      </c>
      <c r="D20" s="64" t="s">
        <v>85</v>
      </c>
      <c r="E20" s="24">
        <v>549</v>
      </c>
      <c r="F20" s="29">
        <f>(E20+G20)</f>
        <v>549</v>
      </c>
      <c r="G20" s="24">
        <v>0</v>
      </c>
      <c r="H20" s="7"/>
      <c r="I20" s="102"/>
      <c r="J20" s="102" t="s">
        <v>357</v>
      </c>
      <c r="K20" s="64" t="s">
        <v>85</v>
      </c>
      <c r="L20" s="24">
        <v>650</v>
      </c>
      <c r="M20" s="29">
        <f>(L20+N20)</f>
        <v>650</v>
      </c>
      <c r="N20" s="24">
        <v>0</v>
      </c>
      <c r="O20" s="7"/>
      <c r="P20" s="7"/>
    </row>
    <row r="21" spans="1:16" ht="12.75">
      <c r="A21" s="24"/>
      <c r="B21" s="102"/>
      <c r="C21" s="102" t="s">
        <v>363</v>
      </c>
      <c r="D21" s="64" t="s">
        <v>86</v>
      </c>
      <c r="E21" s="24">
        <v>966</v>
      </c>
      <c r="F21" s="29">
        <f>(E21+G21)</f>
        <v>966</v>
      </c>
      <c r="G21" s="24">
        <v>0</v>
      </c>
      <c r="H21" s="7"/>
      <c r="I21" s="102"/>
      <c r="J21" s="102" t="s">
        <v>363</v>
      </c>
      <c r="K21" s="64" t="s">
        <v>86</v>
      </c>
      <c r="L21" s="24">
        <v>2317</v>
      </c>
      <c r="M21" s="29">
        <f>(L21+N21)</f>
        <v>2317</v>
      </c>
      <c r="N21" s="24">
        <v>0</v>
      </c>
      <c r="O21" s="7"/>
      <c r="P21" s="7"/>
    </row>
    <row r="22" spans="1:16" ht="12.75">
      <c r="A22" s="24"/>
      <c r="B22" s="102"/>
      <c r="C22" s="102">
        <v>3.1</v>
      </c>
      <c r="D22" s="86" t="s">
        <v>154</v>
      </c>
      <c r="E22" s="24">
        <v>0</v>
      </c>
      <c r="F22" s="29">
        <f>(E22+G22)</f>
        <v>0</v>
      </c>
      <c r="G22" s="24">
        <v>0</v>
      </c>
      <c r="H22" s="7"/>
      <c r="I22" s="102"/>
      <c r="J22" s="102">
        <v>3.1</v>
      </c>
      <c r="K22" s="86" t="s">
        <v>154</v>
      </c>
      <c r="L22" s="24">
        <v>0</v>
      </c>
      <c r="M22" s="29">
        <f>(L22+N22)</f>
        <v>0</v>
      </c>
      <c r="N22" s="24">
        <v>0</v>
      </c>
      <c r="O22" s="7"/>
      <c r="P22" s="7"/>
    </row>
    <row r="23" spans="1:16" ht="12.75">
      <c r="A23" s="24"/>
      <c r="B23" s="102"/>
      <c r="C23" s="102">
        <v>3.2</v>
      </c>
      <c r="D23" s="86" t="s">
        <v>155</v>
      </c>
      <c r="E23" s="29">
        <f>(E21-E22)</f>
        <v>966</v>
      </c>
      <c r="F23" s="29">
        <f>(F21-F22)</f>
        <v>966</v>
      </c>
      <c r="G23" s="29">
        <f>(G21-G22)</f>
        <v>0</v>
      </c>
      <c r="H23" s="7"/>
      <c r="I23" s="102"/>
      <c r="J23" s="102">
        <v>3.2</v>
      </c>
      <c r="K23" s="86" t="s">
        <v>155</v>
      </c>
      <c r="L23" s="29">
        <f>(L21-L22)</f>
        <v>2317</v>
      </c>
      <c r="M23" s="29">
        <f>(M21-M22)</f>
        <v>2317</v>
      </c>
      <c r="N23" s="29">
        <f>(N21-N22)</f>
        <v>0</v>
      </c>
      <c r="O23" s="7"/>
      <c r="P23" s="7"/>
    </row>
    <row r="24" spans="1:16" ht="12.75">
      <c r="A24" s="24"/>
      <c r="B24" s="102"/>
      <c r="C24" s="102" t="s">
        <v>365</v>
      </c>
      <c r="D24" s="64" t="s">
        <v>87</v>
      </c>
      <c r="E24" s="24">
        <v>0</v>
      </c>
      <c r="F24" s="29">
        <f>(E24+G24)</f>
        <v>0</v>
      </c>
      <c r="G24" s="24">
        <v>0</v>
      </c>
      <c r="H24" s="7"/>
      <c r="I24" s="102"/>
      <c r="J24" s="102" t="s">
        <v>365</v>
      </c>
      <c r="K24" s="64" t="s">
        <v>87</v>
      </c>
      <c r="L24" s="24">
        <v>0</v>
      </c>
      <c r="M24" s="29">
        <f>(L24+N24)</f>
        <v>0</v>
      </c>
      <c r="N24" s="24">
        <v>0</v>
      </c>
      <c r="O24" s="7"/>
      <c r="P24" s="7"/>
    </row>
    <row r="25" spans="1:16" ht="12.75">
      <c r="A25" s="24"/>
      <c r="B25" s="102"/>
      <c r="C25" s="102" t="s">
        <v>367</v>
      </c>
      <c r="D25" s="64" t="s">
        <v>88</v>
      </c>
      <c r="E25" s="25">
        <v>0</v>
      </c>
      <c r="F25" s="30">
        <f>(E25+G25)</f>
        <v>0</v>
      </c>
      <c r="G25" s="25">
        <v>0</v>
      </c>
      <c r="H25" s="7"/>
      <c r="I25" s="102"/>
      <c r="J25" s="102" t="s">
        <v>367</v>
      </c>
      <c r="K25" s="64" t="s">
        <v>88</v>
      </c>
      <c r="L25" s="25">
        <v>0</v>
      </c>
      <c r="M25" s="30">
        <f>(L25+N25)</f>
        <v>0</v>
      </c>
      <c r="N25" s="25">
        <v>0</v>
      </c>
      <c r="O25" s="7"/>
      <c r="P25" s="7"/>
    </row>
    <row r="26" spans="1:16" ht="12.75">
      <c r="A26" s="49" t="s">
        <v>530</v>
      </c>
      <c r="B26" s="41" t="s">
        <v>370</v>
      </c>
      <c r="C26" s="41" t="s">
        <v>362</v>
      </c>
      <c r="D26" s="23" t="s">
        <v>319</v>
      </c>
      <c r="E26" s="34">
        <f>(E19+E20+E21+E24+E25)</f>
        <v>3755</v>
      </c>
      <c r="F26" s="34">
        <f>(F19+F20+F21+F24+F25)</f>
        <v>3755</v>
      </c>
      <c r="G26" s="34">
        <f>(G19+G20+G21+G24+G25)</f>
        <v>0</v>
      </c>
      <c r="H26" s="7"/>
      <c r="I26" s="41" t="s">
        <v>373</v>
      </c>
      <c r="J26" s="41" t="s">
        <v>362</v>
      </c>
      <c r="K26" s="23" t="s">
        <v>319</v>
      </c>
      <c r="L26" s="34">
        <f>(L19+L20+L21+L24+L25)</f>
        <v>4620</v>
      </c>
      <c r="M26" s="34">
        <f>(M19+M20+M21+M24+M25)</f>
        <v>4620</v>
      </c>
      <c r="N26" s="34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7" t="s">
        <v>359</v>
      </c>
      <c r="B30" s="4"/>
      <c r="C30" s="4"/>
      <c r="D30" s="4" t="s">
        <v>516</v>
      </c>
      <c r="E30" s="58">
        <f>(E26-E31)</f>
        <v>3755</v>
      </c>
      <c r="F30" s="58">
        <f>(F26-F31)</f>
        <v>3755</v>
      </c>
      <c r="G30" s="58">
        <f>(G26-G31)</f>
        <v>0</v>
      </c>
      <c r="H30" s="7"/>
      <c r="I30" s="4"/>
      <c r="J30" s="4"/>
      <c r="K30" s="4" t="s">
        <v>516</v>
      </c>
      <c r="L30" s="58">
        <f>(L26-L31)</f>
        <v>4620</v>
      </c>
      <c r="M30" s="58">
        <f>(M26-M31)</f>
        <v>4620</v>
      </c>
      <c r="N30" s="58">
        <f>(N26-N31)</f>
        <v>0</v>
      </c>
      <c r="O30" s="7"/>
      <c r="P30" s="7"/>
    </row>
    <row r="31" spans="1:16" ht="12.75">
      <c r="A31" s="59" t="s">
        <v>384</v>
      </c>
      <c r="B31" s="60"/>
      <c r="C31" s="60"/>
      <c r="D31" s="60" t="s">
        <v>517</v>
      </c>
      <c r="E31" s="61">
        <f>(E25)</f>
        <v>0</v>
      </c>
      <c r="F31" s="61">
        <f>(F25)</f>
        <v>0</v>
      </c>
      <c r="G31" s="61">
        <f>(G25)</f>
        <v>0</v>
      </c>
      <c r="H31" s="7"/>
      <c r="I31" s="60"/>
      <c r="J31" s="60"/>
      <c r="K31" s="60" t="s">
        <v>517</v>
      </c>
      <c r="L31" s="61">
        <f>(L25)</f>
        <v>0</v>
      </c>
      <c r="M31" s="61">
        <f>(M25)</f>
        <v>0</v>
      </c>
      <c r="N31" s="61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CE,Normál"47/2004 (IX.22.) 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75" workbookViewId="0" topLeftCell="G7">
      <selection activeCell="Q29" sqref="Q29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6" t="s">
        <v>289</v>
      </c>
      <c r="B1" s="146" t="s">
        <v>289</v>
      </c>
      <c r="C1" s="146"/>
      <c r="D1" s="146" t="s">
        <v>289</v>
      </c>
      <c r="E1" s="147"/>
      <c r="F1" s="147"/>
      <c r="G1" s="147"/>
      <c r="H1" s="7"/>
      <c r="I1" s="19" t="s">
        <v>289</v>
      </c>
      <c r="J1" s="19"/>
      <c r="K1" s="19" t="s">
        <v>289</v>
      </c>
      <c r="L1" s="36"/>
      <c r="M1" s="36"/>
      <c r="N1" s="36"/>
      <c r="O1" s="7"/>
      <c r="P1" s="7"/>
    </row>
    <row r="2" spans="1:16" ht="12.75">
      <c r="A2" s="148" t="s">
        <v>463</v>
      </c>
      <c r="B2" s="148" t="s">
        <v>519</v>
      </c>
      <c r="C2" s="148" t="s">
        <v>575</v>
      </c>
      <c r="D2" s="148" t="s">
        <v>411</v>
      </c>
      <c r="E2" s="148" t="s">
        <v>321</v>
      </c>
      <c r="F2" s="148" t="s">
        <v>723</v>
      </c>
      <c r="G2" s="149" t="s">
        <v>282</v>
      </c>
      <c r="H2" s="7"/>
      <c r="I2" s="150" t="s">
        <v>519</v>
      </c>
      <c r="J2" s="150" t="s">
        <v>575</v>
      </c>
      <c r="K2" s="150" t="s">
        <v>412</v>
      </c>
      <c r="L2" s="150" t="s">
        <v>321</v>
      </c>
      <c r="M2" s="150" t="s">
        <v>723</v>
      </c>
      <c r="N2" s="151" t="s">
        <v>282</v>
      </c>
      <c r="O2" s="7"/>
      <c r="P2" s="7"/>
    </row>
    <row r="3" spans="1:16" ht="12.75">
      <c r="A3" s="148" t="s">
        <v>469</v>
      </c>
      <c r="B3" s="148" t="s">
        <v>522</v>
      </c>
      <c r="C3" s="148" t="s">
        <v>576</v>
      </c>
      <c r="D3" s="152"/>
      <c r="E3" s="149" t="s">
        <v>330</v>
      </c>
      <c r="F3" s="148" t="s">
        <v>330</v>
      </c>
      <c r="G3" s="149" t="s">
        <v>577</v>
      </c>
      <c r="H3" s="7"/>
      <c r="I3" s="150" t="s">
        <v>522</v>
      </c>
      <c r="J3" s="150" t="s">
        <v>576</v>
      </c>
      <c r="K3" s="153"/>
      <c r="L3" s="151" t="s">
        <v>330</v>
      </c>
      <c r="M3" s="150" t="s">
        <v>330</v>
      </c>
      <c r="N3" s="151" t="s">
        <v>577</v>
      </c>
      <c r="O3" s="7"/>
      <c r="P3" s="7"/>
    </row>
    <row r="4" spans="1:16" ht="12.75">
      <c r="A4" s="154" t="s">
        <v>289</v>
      </c>
      <c r="B4" s="154" t="s">
        <v>469</v>
      </c>
      <c r="C4" s="154"/>
      <c r="D4" s="154"/>
      <c r="E4" s="155"/>
      <c r="F4" s="155"/>
      <c r="G4" s="155"/>
      <c r="H4" s="7"/>
      <c r="I4" s="20" t="s">
        <v>469</v>
      </c>
      <c r="J4" s="20"/>
      <c r="K4" s="20"/>
      <c r="L4" s="156"/>
      <c r="M4" s="156"/>
      <c r="N4" s="156"/>
      <c r="O4" s="7"/>
      <c r="P4" s="7"/>
    </row>
    <row r="5" spans="1:16" ht="12.75">
      <c r="A5" s="54"/>
      <c r="B5" s="53"/>
      <c r="C5" s="55"/>
      <c r="D5" s="9"/>
      <c r="E5" s="62"/>
      <c r="F5" s="62"/>
      <c r="G5" s="62"/>
      <c r="H5" s="7"/>
      <c r="I5" s="53"/>
      <c r="J5" s="55"/>
      <c r="K5" s="9"/>
      <c r="L5" s="62"/>
      <c r="M5" s="62"/>
      <c r="N5" s="62"/>
      <c r="O5" s="7"/>
      <c r="P5" s="7"/>
    </row>
    <row r="6" spans="1:16" ht="12.75">
      <c r="A6" s="8"/>
      <c r="B6" s="55"/>
      <c r="C6" s="55"/>
      <c r="D6" s="56" t="s">
        <v>329</v>
      </c>
      <c r="E6" s="63"/>
      <c r="F6" s="63"/>
      <c r="G6" s="63"/>
      <c r="H6" s="7"/>
      <c r="I6" s="55"/>
      <c r="J6" s="55"/>
      <c r="K6" s="56" t="s">
        <v>329</v>
      </c>
      <c r="L6" s="63"/>
      <c r="M6" s="63"/>
      <c r="N6" s="63"/>
      <c r="O6" s="7"/>
      <c r="P6" s="7"/>
    </row>
    <row r="7" spans="1:16" ht="12.75">
      <c r="A7" s="8"/>
      <c r="B7" s="55"/>
      <c r="C7" s="55"/>
      <c r="D7" s="56"/>
      <c r="E7" s="63"/>
      <c r="F7" s="63"/>
      <c r="G7" s="63"/>
      <c r="H7" s="7"/>
      <c r="I7" s="55"/>
      <c r="J7" s="55"/>
      <c r="K7" s="56"/>
      <c r="L7" s="63"/>
      <c r="M7" s="63"/>
      <c r="N7" s="63"/>
      <c r="O7" s="7"/>
      <c r="P7" s="7"/>
    </row>
    <row r="8" spans="1:16" ht="12.75">
      <c r="A8" s="8"/>
      <c r="B8" s="55"/>
      <c r="C8" s="55"/>
      <c r="D8" s="9"/>
      <c r="E8" s="63"/>
      <c r="F8" s="63"/>
      <c r="G8" s="63"/>
      <c r="H8" s="7"/>
      <c r="I8" s="55"/>
      <c r="J8" s="55"/>
      <c r="K8" s="9"/>
      <c r="L8" s="63"/>
      <c r="M8" s="63"/>
      <c r="N8" s="63"/>
      <c r="O8" s="7"/>
      <c r="P8" s="7"/>
    </row>
    <row r="9" spans="1:16" ht="12.75">
      <c r="A9" s="24" t="s">
        <v>530</v>
      </c>
      <c r="B9" s="102" t="s">
        <v>370</v>
      </c>
      <c r="C9" s="102" t="s">
        <v>363</v>
      </c>
      <c r="D9" s="64" t="s">
        <v>79</v>
      </c>
      <c r="E9" s="24">
        <v>1767</v>
      </c>
      <c r="F9" s="29">
        <f>(E9+G9)</f>
        <v>1767</v>
      </c>
      <c r="G9" s="24">
        <v>0</v>
      </c>
      <c r="H9" s="7"/>
      <c r="I9" s="102" t="s">
        <v>373</v>
      </c>
      <c r="J9" s="102" t="s">
        <v>363</v>
      </c>
      <c r="K9" s="64" t="s">
        <v>79</v>
      </c>
      <c r="L9" s="27">
        <v>1542</v>
      </c>
      <c r="M9" s="29">
        <f>(L9+N9)</f>
        <v>1542</v>
      </c>
      <c r="N9" s="24">
        <v>0</v>
      </c>
      <c r="O9" s="7"/>
      <c r="P9" s="7"/>
    </row>
    <row r="10" spans="1:16" ht="12.75">
      <c r="A10" s="24"/>
      <c r="B10" s="102"/>
      <c r="C10" s="102" t="s">
        <v>554</v>
      </c>
      <c r="D10" s="65" t="s">
        <v>80</v>
      </c>
      <c r="E10" s="24">
        <v>714</v>
      </c>
      <c r="F10" s="29">
        <f>(E10+G10)</f>
        <v>714</v>
      </c>
      <c r="G10" s="24">
        <v>0</v>
      </c>
      <c r="H10" s="7"/>
      <c r="I10" s="102"/>
      <c r="J10" s="102" t="s">
        <v>554</v>
      </c>
      <c r="K10" s="65" t="s">
        <v>80</v>
      </c>
      <c r="L10" s="27">
        <v>714</v>
      </c>
      <c r="M10" s="29">
        <f>(L10+N10)</f>
        <v>714</v>
      </c>
      <c r="N10" s="24">
        <v>0</v>
      </c>
      <c r="O10" s="7"/>
      <c r="P10" s="7"/>
    </row>
    <row r="11" spans="1:16" ht="12.75">
      <c r="A11" s="24"/>
      <c r="B11" s="102"/>
      <c r="C11" s="102" t="s">
        <v>556</v>
      </c>
      <c r="D11" s="65" t="s">
        <v>81</v>
      </c>
      <c r="E11" s="29">
        <f>(E9-E10)</f>
        <v>1053</v>
      </c>
      <c r="F11" s="29">
        <f>(F9-F10)</f>
        <v>1053</v>
      </c>
      <c r="G11" s="29">
        <f>(G9-G10)</f>
        <v>0</v>
      </c>
      <c r="H11" s="7"/>
      <c r="I11" s="102"/>
      <c r="J11" s="102" t="s">
        <v>556</v>
      </c>
      <c r="K11" s="65" t="s">
        <v>81</v>
      </c>
      <c r="L11" s="29">
        <f>(L9-L10)</f>
        <v>828</v>
      </c>
      <c r="M11" s="29">
        <f>(M9-M10)</f>
        <v>828</v>
      </c>
      <c r="N11" s="29">
        <f>(N9-N10)</f>
        <v>0</v>
      </c>
      <c r="O11" s="7"/>
      <c r="P11" s="7"/>
    </row>
    <row r="12" spans="1:16" ht="12.75">
      <c r="A12" s="24"/>
      <c r="B12" s="102"/>
      <c r="C12" s="102" t="s">
        <v>572</v>
      </c>
      <c r="D12" s="64" t="s">
        <v>82</v>
      </c>
      <c r="E12" s="24">
        <v>0</v>
      </c>
      <c r="F12" s="29">
        <f>(E12+G12)</f>
        <v>0</v>
      </c>
      <c r="G12" s="24">
        <v>0</v>
      </c>
      <c r="H12" s="7"/>
      <c r="I12" s="102"/>
      <c r="J12" s="102" t="s">
        <v>572</v>
      </c>
      <c r="K12" s="64" t="s">
        <v>82</v>
      </c>
      <c r="L12" s="27">
        <v>0</v>
      </c>
      <c r="M12" s="29">
        <f>(L12+N12)</f>
        <v>0</v>
      </c>
      <c r="N12" s="24">
        <v>0</v>
      </c>
      <c r="O12" s="7"/>
      <c r="P12" s="7"/>
    </row>
    <row r="13" spans="1:16" ht="12.75">
      <c r="A13" s="24"/>
      <c r="B13" s="102"/>
      <c r="C13" s="102" t="s">
        <v>367</v>
      </c>
      <c r="D13" s="64" t="s">
        <v>83</v>
      </c>
      <c r="E13" s="25">
        <v>835</v>
      </c>
      <c r="F13" s="30">
        <f>(E13+G13)</f>
        <v>835</v>
      </c>
      <c r="G13" s="25">
        <v>0</v>
      </c>
      <c r="H13" s="7"/>
      <c r="I13" s="102"/>
      <c r="J13" s="102" t="s">
        <v>367</v>
      </c>
      <c r="K13" s="64" t="s">
        <v>83</v>
      </c>
      <c r="L13" s="28">
        <v>522</v>
      </c>
      <c r="M13" s="30">
        <f>(L13+N13)</f>
        <v>522</v>
      </c>
      <c r="N13" s="25">
        <v>0</v>
      </c>
      <c r="O13" s="7"/>
      <c r="P13" s="7"/>
    </row>
    <row r="14" spans="1:16" ht="12.75">
      <c r="A14" s="49"/>
      <c r="B14" s="41"/>
      <c r="C14" s="41"/>
      <c r="D14" s="23" t="s">
        <v>302</v>
      </c>
      <c r="E14" s="34">
        <f>(E9+E12+E13)</f>
        <v>2602</v>
      </c>
      <c r="F14" s="34">
        <f>(F9+F12+F13)</f>
        <v>2602</v>
      </c>
      <c r="G14" s="34">
        <f>(G9+G12+G13)</f>
        <v>0</v>
      </c>
      <c r="H14" s="7"/>
      <c r="I14" s="41"/>
      <c r="J14" s="41"/>
      <c r="K14" s="23" t="s">
        <v>302</v>
      </c>
      <c r="L14" s="34">
        <f>(L9+L12+L13)</f>
        <v>2064</v>
      </c>
      <c r="M14" s="34">
        <f>(M9+M12+M13)</f>
        <v>2064</v>
      </c>
      <c r="N14" s="34">
        <f>(N9+N12+N13)</f>
        <v>0</v>
      </c>
      <c r="O14" s="7"/>
      <c r="P14" s="7"/>
    </row>
    <row r="15" spans="1:16" ht="12.75">
      <c r="A15" s="9"/>
      <c r="B15" s="22"/>
      <c r="C15" s="21"/>
      <c r="D15" s="9"/>
      <c r="E15" s="62"/>
      <c r="F15" s="62"/>
      <c r="G15" s="62"/>
      <c r="H15" s="7"/>
      <c r="I15" s="22"/>
      <c r="J15" s="21"/>
      <c r="K15" s="10"/>
      <c r="L15" s="62"/>
      <c r="M15" s="62"/>
      <c r="N15" s="62"/>
      <c r="O15" s="7"/>
      <c r="P15" s="7"/>
    </row>
    <row r="16" spans="1:16" ht="12.75">
      <c r="A16" s="9"/>
      <c r="B16" s="22"/>
      <c r="C16" s="22"/>
      <c r="D16" s="56" t="s">
        <v>391</v>
      </c>
      <c r="E16" s="63"/>
      <c r="F16" s="63"/>
      <c r="G16" s="63"/>
      <c r="H16" s="7"/>
      <c r="I16" s="22"/>
      <c r="J16" s="22"/>
      <c r="K16" s="56" t="s">
        <v>391</v>
      </c>
      <c r="L16" s="63"/>
      <c r="M16" s="63"/>
      <c r="N16" s="63"/>
      <c r="O16" s="7"/>
      <c r="P16" s="7"/>
    </row>
    <row r="17" spans="1:16" ht="12.75">
      <c r="A17" s="9"/>
      <c r="B17" s="22"/>
      <c r="C17" s="22"/>
      <c r="D17" s="56"/>
      <c r="E17" s="63"/>
      <c r="F17" s="63"/>
      <c r="G17" s="63"/>
      <c r="H17" s="7"/>
      <c r="I17" s="22"/>
      <c r="J17" s="22"/>
      <c r="K17" s="56"/>
      <c r="L17" s="63"/>
      <c r="M17" s="63"/>
      <c r="N17" s="63"/>
      <c r="O17" s="7"/>
      <c r="P17" s="7"/>
    </row>
    <row r="18" spans="1:16" ht="12.75">
      <c r="A18" s="9"/>
      <c r="B18" s="22"/>
      <c r="C18" s="22"/>
      <c r="D18" s="9"/>
      <c r="E18" s="63"/>
      <c r="F18" s="63"/>
      <c r="G18" s="63"/>
      <c r="H18" s="7"/>
      <c r="I18" s="22"/>
      <c r="J18" s="22"/>
      <c r="K18" s="9"/>
      <c r="L18" s="63"/>
      <c r="M18" s="63"/>
      <c r="N18" s="63"/>
      <c r="O18" s="7"/>
      <c r="P18" s="7"/>
    </row>
    <row r="19" spans="1:16" ht="12.75">
      <c r="A19" s="24"/>
      <c r="B19" s="102"/>
      <c r="C19" s="102" t="s">
        <v>362</v>
      </c>
      <c r="D19" s="64" t="s">
        <v>84</v>
      </c>
      <c r="E19" s="24">
        <v>1030</v>
      </c>
      <c r="F19" s="29">
        <f>(E19+G19)</f>
        <v>1030</v>
      </c>
      <c r="G19" s="24">
        <v>0</v>
      </c>
      <c r="H19" s="7"/>
      <c r="I19" s="102"/>
      <c r="J19" s="102" t="s">
        <v>362</v>
      </c>
      <c r="K19" s="64" t="s">
        <v>84</v>
      </c>
      <c r="L19" s="24">
        <v>765</v>
      </c>
      <c r="M19" s="29">
        <f>(L19+N19)</f>
        <v>765</v>
      </c>
      <c r="N19" s="24">
        <v>0</v>
      </c>
      <c r="O19" s="7"/>
      <c r="P19" s="7"/>
    </row>
    <row r="20" spans="1:16" ht="12.75">
      <c r="A20" s="24"/>
      <c r="B20" s="102"/>
      <c r="C20" s="102" t="s">
        <v>357</v>
      </c>
      <c r="D20" s="64" t="s">
        <v>85</v>
      </c>
      <c r="E20" s="24">
        <v>390</v>
      </c>
      <c r="F20" s="29">
        <f>(E20+G20)</f>
        <v>390</v>
      </c>
      <c r="G20" s="24">
        <v>0</v>
      </c>
      <c r="H20" s="7"/>
      <c r="I20" s="102"/>
      <c r="J20" s="102" t="s">
        <v>357</v>
      </c>
      <c r="K20" s="64" t="s">
        <v>85</v>
      </c>
      <c r="L20" s="24">
        <v>268</v>
      </c>
      <c r="M20" s="29">
        <f>(L20+N20)</f>
        <v>268</v>
      </c>
      <c r="N20" s="24">
        <v>0</v>
      </c>
      <c r="O20" s="7"/>
      <c r="P20" s="7"/>
    </row>
    <row r="21" spans="1:16" ht="12.75">
      <c r="A21" s="24"/>
      <c r="B21" s="102"/>
      <c r="C21" s="102" t="s">
        <v>363</v>
      </c>
      <c r="D21" s="64" t="s">
        <v>86</v>
      </c>
      <c r="E21" s="24">
        <v>1182</v>
      </c>
      <c r="F21" s="29">
        <f>(E21+G21)</f>
        <v>1182</v>
      </c>
      <c r="G21" s="24">
        <v>0</v>
      </c>
      <c r="H21" s="7"/>
      <c r="I21" s="102"/>
      <c r="J21" s="102" t="s">
        <v>363</v>
      </c>
      <c r="K21" s="64" t="s">
        <v>86</v>
      </c>
      <c r="L21" s="24">
        <v>1031</v>
      </c>
      <c r="M21" s="29">
        <f>(L21+N21)</f>
        <v>1031</v>
      </c>
      <c r="N21" s="24">
        <v>0</v>
      </c>
      <c r="O21" s="7"/>
      <c r="P21" s="7"/>
    </row>
    <row r="22" spans="1:16" ht="12.75">
      <c r="A22" s="24"/>
      <c r="B22" s="102"/>
      <c r="C22" s="102">
        <v>3.1</v>
      </c>
      <c r="D22" s="86" t="s">
        <v>154</v>
      </c>
      <c r="E22" s="24">
        <v>0</v>
      </c>
      <c r="F22" s="29">
        <f>(E22+G22)</f>
        <v>0</v>
      </c>
      <c r="G22" s="24">
        <v>0</v>
      </c>
      <c r="H22" s="7"/>
      <c r="I22" s="102"/>
      <c r="J22" s="102">
        <v>3.1</v>
      </c>
      <c r="K22" s="86" t="s">
        <v>154</v>
      </c>
      <c r="L22" s="24">
        <v>0</v>
      </c>
      <c r="M22" s="29">
        <f>(L22+N22)</f>
        <v>0</v>
      </c>
      <c r="N22" s="24">
        <v>0</v>
      </c>
      <c r="O22" s="7"/>
      <c r="P22" s="7"/>
    </row>
    <row r="23" spans="1:16" ht="12.75">
      <c r="A23" s="24"/>
      <c r="B23" s="102"/>
      <c r="C23" s="102">
        <v>3.2</v>
      </c>
      <c r="D23" s="86" t="s">
        <v>155</v>
      </c>
      <c r="E23" s="29">
        <f>(E21-E22)</f>
        <v>1182</v>
      </c>
      <c r="F23" s="29">
        <f>(F21-F22)</f>
        <v>1182</v>
      </c>
      <c r="G23" s="29">
        <f>(G21-G22)</f>
        <v>0</v>
      </c>
      <c r="H23" s="7"/>
      <c r="I23" s="102"/>
      <c r="J23" s="102">
        <v>3.2</v>
      </c>
      <c r="K23" s="86" t="s">
        <v>155</v>
      </c>
      <c r="L23" s="29">
        <f>(L21-L22)</f>
        <v>1031</v>
      </c>
      <c r="M23" s="29">
        <f>(M21-M22)</f>
        <v>1031</v>
      </c>
      <c r="N23" s="29">
        <f>(N21-N22)</f>
        <v>0</v>
      </c>
      <c r="O23" s="7"/>
      <c r="P23" s="7"/>
    </row>
    <row r="24" spans="1:16" ht="12.75">
      <c r="A24" s="24"/>
      <c r="B24" s="102"/>
      <c r="C24" s="102" t="s">
        <v>365</v>
      </c>
      <c r="D24" s="64" t="s">
        <v>87</v>
      </c>
      <c r="E24" s="24">
        <v>0</v>
      </c>
      <c r="F24" s="29">
        <f>(E24+G24)</f>
        <v>0</v>
      </c>
      <c r="G24" s="24">
        <v>0</v>
      </c>
      <c r="H24" s="7"/>
      <c r="I24" s="102"/>
      <c r="J24" s="102" t="s">
        <v>365</v>
      </c>
      <c r="K24" s="64" t="s">
        <v>87</v>
      </c>
      <c r="L24" s="24">
        <v>0</v>
      </c>
      <c r="M24" s="29">
        <f>(L24+N24)</f>
        <v>0</v>
      </c>
      <c r="N24" s="24">
        <v>0</v>
      </c>
      <c r="O24" s="7"/>
      <c r="P24" s="7"/>
    </row>
    <row r="25" spans="1:16" ht="12.75">
      <c r="A25" s="24"/>
      <c r="B25" s="102"/>
      <c r="C25" s="102" t="s">
        <v>367</v>
      </c>
      <c r="D25" s="64" t="s">
        <v>88</v>
      </c>
      <c r="E25" s="25">
        <v>0</v>
      </c>
      <c r="F25" s="30">
        <f>(E25+G25)</f>
        <v>0</v>
      </c>
      <c r="G25" s="25">
        <v>0</v>
      </c>
      <c r="H25" s="7"/>
      <c r="I25" s="102"/>
      <c r="J25" s="102" t="s">
        <v>367</v>
      </c>
      <c r="K25" s="64" t="s">
        <v>88</v>
      </c>
      <c r="L25" s="25">
        <v>0</v>
      </c>
      <c r="M25" s="30">
        <f>(L25+N25)</f>
        <v>0</v>
      </c>
      <c r="N25" s="25">
        <v>0</v>
      </c>
      <c r="O25" s="7"/>
      <c r="P25" s="7"/>
    </row>
    <row r="26" spans="1:16" ht="12.75">
      <c r="A26" s="49" t="s">
        <v>530</v>
      </c>
      <c r="B26" s="41" t="s">
        <v>370</v>
      </c>
      <c r="C26" s="41" t="s">
        <v>362</v>
      </c>
      <c r="D26" s="23" t="s">
        <v>319</v>
      </c>
      <c r="E26" s="34">
        <f>(E19+E20+E21+E24+E25)</f>
        <v>2602</v>
      </c>
      <c r="F26" s="34">
        <f>(F19+F20+F21+F24+F25)</f>
        <v>2602</v>
      </c>
      <c r="G26" s="34">
        <f>(G19+G20+G21+G24+G25)</f>
        <v>0</v>
      </c>
      <c r="H26" s="7"/>
      <c r="I26" s="41" t="s">
        <v>373</v>
      </c>
      <c r="J26" s="41" t="s">
        <v>362</v>
      </c>
      <c r="K26" s="23" t="s">
        <v>319</v>
      </c>
      <c r="L26" s="34">
        <f>(L19+L20+L21+L24+L25)</f>
        <v>2064</v>
      </c>
      <c r="M26" s="34">
        <f>(M19+M20+M21+M24+M25)</f>
        <v>2064</v>
      </c>
      <c r="N26" s="34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7" t="s">
        <v>359</v>
      </c>
      <c r="B30" s="4"/>
      <c r="C30" s="4"/>
      <c r="D30" s="4" t="s">
        <v>516</v>
      </c>
      <c r="E30" s="58">
        <f>(E26-E31)</f>
        <v>2602</v>
      </c>
      <c r="F30" s="58">
        <f>(F26-F31)</f>
        <v>2602</v>
      </c>
      <c r="G30" s="58">
        <f>(G26-G31)</f>
        <v>0</v>
      </c>
      <c r="H30" s="7"/>
      <c r="I30" s="4"/>
      <c r="J30" s="4"/>
      <c r="K30" s="4" t="s">
        <v>516</v>
      </c>
      <c r="L30" s="58">
        <f>(L26-L31)</f>
        <v>2064</v>
      </c>
      <c r="M30" s="58">
        <f>(M26-M31)</f>
        <v>2064</v>
      </c>
      <c r="N30" s="58">
        <f>(N26-N31)</f>
        <v>0</v>
      </c>
      <c r="O30" s="7"/>
      <c r="P30" s="7"/>
    </row>
    <row r="31" spans="1:16" ht="12.75">
      <c r="A31" s="59" t="s">
        <v>384</v>
      </c>
      <c r="B31" s="60"/>
      <c r="C31" s="60"/>
      <c r="D31" s="60" t="s">
        <v>517</v>
      </c>
      <c r="E31" s="61">
        <f>(E25)</f>
        <v>0</v>
      </c>
      <c r="F31" s="61">
        <f>(F25)</f>
        <v>0</v>
      </c>
      <c r="G31" s="61">
        <f>(G25)</f>
        <v>0</v>
      </c>
      <c r="H31" s="7"/>
      <c r="I31" s="60"/>
      <c r="J31" s="60"/>
      <c r="K31" s="60" t="s">
        <v>517</v>
      </c>
      <c r="L31" s="61">
        <f>(L25)</f>
        <v>0</v>
      </c>
      <c r="M31" s="61">
        <f>(M25)</f>
        <v>0</v>
      </c>
      <c r="N31" s="61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CE,Normál"47/2004 (IX.22.) 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2004-09-17T11:25:01Z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