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9 melléklet 1rm" sheetId="1" r:id="rId1"/>
  </sheets>
  <definedNames>
    <definedName name="_xlnm.Print_Titles" localSheetId="0">'9 melléklet 1rm'!$1:$1</definedName>
    <definedName name="_xlnm.Print_Area" localSheetId="0">'9 melléklet 1rm'!$A$1:$I$148</definedName>
  </definedNames>
  <calcPr fullCalcOnLoad="1"/>
</workbook>
</file>

<file path=xl/sharedStrings.xml><?xml version="1.0" encoding="utf-8"?>
<sst xmlns="http://schemas.openxmlformats.org/spreadsheetml/2006/main" count="179" uniqueCount="170">
  <si>
    <t>Megnevezés</t>
  </si>
  <si>
    <t>2004. évi eredeti előirányzat</t>
  </si>
  <si>
    <t>Megjegyzés</t>
  </si>
  <si>
    <t>Közlekedés</t>
  </si>
  <si>
    <t>Taszári repülőtér polgári terminál építése I ütem</t>
  </si>
  <si>
    <t xml:space="preserve">Taszári repülőtér polgári terminál építése II. ütem </t>
  </si>
  <si>
    <t>Lórántffy Zs.u. és Rét u. közötti lépcső átépítés és rekonstrukció</t>
  </si>
  <si>
    <t>Földút és járdaépítési program 2003.</t>
  </si>
  <si>
    <t>Buszvárók telepítése 2003.</t>
  </si>
  <si>
    <t>Kanizsai u.- Malom tó között gyalogút építése</t>
  </si>
  <si>
    <t>Kossuth tér üzemeltetők által nem vállalt közmű-kiváltásai</t>
  </si>
  <si>
    <t>Kecelhegyi bérlakások kapcs. út terv. és eng.</t>
  </si>
  <si>
    <t>Földút és járdaépítési program 2004.</t>
  </si>
  <si>
    <t>Buszvárók telepítése  7db        2004.</t>
  </si>
  <si>
    <r>
      <t>Ideiglenes parkoló építése Tele</t>
    </r>
    <r>
      <rPr>
        <sz val="9"/>
        <rFont val="Arial CE"/>
        <family val="2"/>
      </rPr>
      <t>ki u. 12-14.mögött</t>
    </r>
  </si>
  <si>
    <t>Finomságok Kft-nél buszforduló   kialakítása  önerő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</si>
  <si>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</si>
  <si>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</si>
  <si>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</si>
  <si>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</si>
  <si>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</si>
  <si>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 xml:space="preserve">Házi kisátemelők 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</si>
  <si>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</si>
  <si>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</si>
  <si>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</si>
  <si>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</si>
  <si>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Ammónia-mentesítés eng.tervei</t>
  </si>
  <si>
    <t>Toponári víztoronynál védterület megvásárlása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</si>
  <si>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</si>
  <si>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</si>
  <si>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</si>
  <si>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 u.csapadékvíz elvezetési terv </t>
  </si>
  <si>
    <t>Vízgazdálkodás összesen</t>
  </si>
  <si>
    <t>Közvilágítás</t>
  </si>
  <si>
    <t>Kisebb közvilágítási fejlesztések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</si>
  <si>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</si>
  <si>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</si>
  <si>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</si>
  <si>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</si>
  <si>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</si>
  <si>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Hősök temetője II. ütem</t>
  </si>
  <si>
    <t xml:space="preserve">Településszerkezeti terv </t>
  </si>
  <si>
    <t xml:space="preserve">Kaposkábel Kft üzletrész megvásárlása </t>
  </si>
  <si>
    <t>Füredi Holding  társaságnak Füredi sertéstelep felszámolása miatt fizetendő kártérítés</t>
  </si>
  <si>
    <t>Füredi II laktanya körny.véd.kármentesítése</t>
  </si>
  <si>
    <t>Keleti temető: parkoló bővítése</t>
  </si>
  <si>
    <t>Nyugati temető: parcella kialakításhoz infrastruktúra kiépítése</t>
  </si>
  <si>
    <t>Városi hulladéklerakó környezetvéd. előírt kötelezettségek teljesítése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</si>
  <si>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</si>
  <si>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</si>
  <si>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</si>
  <si>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</si>
  <si>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</si>
  <si>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</si>
  <si>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</si>
  <si>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</si>
  <si>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</si>
  <si>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</si>
  <si>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</si>
  <si>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</si>
  <si>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Széchenyi SZKI tanétterem és tanszálló</t>
  </si>
  <si>
    <t>Kaposfüredi Ált.iskola tornaterem építése önerő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</si>
  <si>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</si>
  <si>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</si>
  <si>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</si>
  <si>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</si>
  <si>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</si>
  <si>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</si>
  <si>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</si>
  <si>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</si>
  <si>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 xml:space="preserve">Rákóczi Stadion rekonstrukció  III ütem 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</si>
  <si>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</si>
  <si>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</si>
  <si>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</si>
  <si>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Jégcsarnok közműépítés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</si>
  <si>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</si>
  <si>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</si>
  <si>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</si>
  <si>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</si>
  <si>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</si>
  <si>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</si>
  <si>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</si>
  <si>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</si>
  <si>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 xml:space="preserve"> Közigazgatás összesen  </t>
  </si>
  <si>
    <t xml:space="preserve"> Lakásgazdálkodás </t>
  </si>
  <si>
    <t>Nyugdíjasház építése</t>
  </si>
  <si>
    <t>Önk.bérlakásépítés I. Berzsenyi u. 69 db</t>
  </si>
  <si>
    <t>Nádasdi-Csillag u-i. bérlakásépítés 20 db</t>
  </si>
  <si>
    <t xml:space="preserve">Kecel hegyi 72db önk.bérlakás építés 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</si>
  <si>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</si>
  <si>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</si>
  <si>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</si>
  <si>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</si>
  <si>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Művelődés, kultúra összesen</t>
  </si>
  <si>
    <t>Egyéb nem beruházási kiadások</t>
  </si>
  <si>
    <r>
      <t xml:space="preserve">Helyi támogatás: lakásép. vás.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</t>
    </r>
  </si>
  <si>
    <t>Lakásmobilitás</t>
  </si>
  <si>
    <t>Közműhozzájárulás</t>
  </si>
  <si>
    <t>Egyéb kisebb kiadások</t>
  </si>
  <si>
    <r>
      <t xml:space="preserve">Munkáltatói kölcsönalap </t>
    </r>
    <r>
      <rPr>
        <sz val="9"/>
        <color indexed="12"/>
        <rFont val="Arial CE"/>
        <family val="2"/>
      </rPr>
      <t>2003.áthúzódó</t>
    </r>
    <r>
      <rPr>
        <sz val="9"/>
        <color indexed="8"/>
        <rFont val="Arial CE"/>
        <family val="2"/>
      </rPr>
      <t xml:space="preserve"> és 2004.    </t>
    </r>
  </si>
  <si>
    <r>
      <t xml:space="preserve">Pályázatok előkészítése, tervezési feladatok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  </t>
    </r>
  </si>
  <si>
    <t>Engedélyezési és használatbavételi eng.eljárási díjak</t>
  </si>
  <si>
    <t>Kaposvár hosszútávú településfejlesztési koncepciójának kidolgozása</t>
  </si>
  <si>
    <t>Kaposvár szabályozási tervének elkészíttetése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</si>
  <si>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</si>
  <si>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</si>
  <si>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</si>
  <si>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</si>
  <si>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</si>
  <si>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Kaposfüred ÉNY-i lakóterület rendezési terv mód.</t>
  </si>
  <si>
    <t>Elkerülő út melletti 0474/6.hrsz.ingatlan megvásárlása</t>
  </si>
  <si>
    <t>Egyéb nem beruh.kiad. összesen</t>
  </si>
  <si>
    <t>Összesen:</t>
  </si>
  <si>
    <t xml:space="preserve"> KOMPENZÁCIÓS ÜGYLETEK</t>
  </si>
  <si>
    <t>Ady E.u.D-i tömb  közmű beruházás</t>
  </si>
  <si>
    <t>Ady E.u.D-i tömb  ingatlanvásárlás</t>
  </si>
  <si>
    <r>
      <t xml:space="preserve">Kisgát É-i oldal közműberuházás         </t>
    </r>
    <r>
      <rPr>
        <sz val="9"/>
        <rFont val="Arial CE"/>
        <family val="2"/>
      </rPr>
      <t xml:space="preserve"> ( BITT Kft. )</t>
    </r>
  </si>
  <si>
    <t>Kisgát É-i oldal lakóterület közműberuházás</t>
  </si>
  <si>
    <t xml:space="preserve"> Kompenzációs ügyek összesen:</t>
  </si>
  <si>
    <t>Felhalmozási kiadások összesen:</t>
  </si>
  <si>
    <t>Pótigény illetve átcsoportosítás</t>
  </si>
  <si>
    <t xml:space="preserve">   Módosított új előirányzat</t>
  </si>
  <si>
    <t>Eltérés                          (  +  -  )</t>
  </si>
  <si>
    <t>Módosított új előirányzat</t>
  </si>
  <si>
    <t>Pótigény ill. átcsoportosítás</t>
  </si>
  <si>
    <t>Szennyvízcsat. Kvár és térsége II.üt.céltámogatási pályázat előkészítése</t>
  </si>
  <si>
    <t>Szennyvízcsat. Sz.jakab és egyéb utcák céltám.pályázathoz önerő</t>
  </si>
  <si>
    <t>Szennyvízcsat.Töröcske városrész céltám.pályázathoz önerő</t>
  </si>
  <si>
    <t>Kinizsi SZKI áthely.volt Baross Koll. épületébe ( saját erő)</t>
  </si>
  <si>
    <t>Orvosi rendelők kialakítása terv  Pécsi u. 97/b    Húskombinát</t>
  </si>
  <si>
    <t>Címzett támogatás pályázatokhoz tanulmányterv korszerűsítés</t>
  </si>
  <si>
    <t>Átcsop.:pályázatok előkészítése, terv.feladatok ei-ból</t>
  </si>
  <si>
    <t>Fenyves köz vízellátási terv és vízjogi létesítési engedély</t>
  </si>
  <si>
    <t>Átcsoport: viziközmű koncessziós felújítások tartalékkeretből</t>
  </si>
  <si>
    <r>
      <t xml:space="preserve">Vásárcsarnok bővítéshez terület biztosítása </t>
    </r>
    <r>
      <rPr>
        <sz val="9"/>
        <rFont val="Arial CE"/>
        <family val="2"/>
      </rPr>
      <t xml:space="preserve">  I.ütem Baross G. u. 11.</t>
    </r>
  </si>
  <si>
    <t>Bűnmegelőzési program eszközei</t>
  </si>
  <si>
    <t>Tourinform tábla a Kossuth téren</t>
  </si>
  <si>
    <t>Átcsoportosítás céltartalékból</t>
  </si>
  <si>
    <t>Átcsoportosítás 7/2004.(II.11.) VKMB hat.</t>
  </si>
  <si>
    <t>Visszapótlás céltartartalékba 12/2004.(IV.14.) VKMB hat.</t>
  </si>
  <si>
    <t>Teleki -Városház -Múzeum utcák csatlakozása térburkolat és térvilágítás</t>
  </si>
  <si>
    <t xml:space="preserve">Bevétel terhére                        </t>
  </si>
  <si>
    <t>"Közintézmények akadálymentesítése" PHARE pályázathoz tervek készítése</t>
  </si>
  <si>
    <t>Átcsoportosítás Gondozási Központnak</t>
  </si>
  <si>
    <r>
      <t>Átcsoportosítás céltartalék terhére + 5.000 eft,                                Átcsoportosítás(-):</t>
    </r>
    <r>
      <rPr>
        <sz val="9"/>
        <rFont val="Arial CE"/>
        <family val="2"/>
      </rPr>
      <t>Tervdok.mód Főu.84. 763eft, címzett tám.pály.terv 210eft, Füredi II. úthálózat és szolgalmi jog vázrajz 150eft+75 eft, ammóniament.tan.kieg.50 eft, pályázati anyagok fénymás.100eft,</t>
    </r>
  </si>
  <si>
    <t>Dédász hálózatfejlesztési hozzájárulásból visszautalás</t>
  </si>
  <si>
    <t>6/2004(II.11.) VKMB hat., kompenzáció</t>
  </si>
  <si>
    <t>Füredi II. laktanya út és teljes körű közmű hálózat ép.eng.tervdok.</t>
  </si>
  <si>
    <t>Atlétikai pálya garanciális visszatartás</t>
  </si>
  <si>
    <t>30 db önkormányzati bérlakás építése  Fő u. 84.   tervezés</t>
  </si>
  <si>
    <r>
      <t xml:space="preserve">"Gugyuló Jézus" </t>
    </r>
    <r>
      <rPr>
        <sz val="9"/>
        <color indexed="12"/>
        <rFont val="Arial CE"/>
        <family val="2"/>
      </rPr>
      <t xml:space="preserve">szobor restaurálás és másolat készítés </t>
    </r>
  </si>
  <si>
    <t xml:space="preserve">Info.társ. igényorientált inf.eszközei és rendszerei </t>
  </si>
  <si>
    <t>Pénzmaradvány terhére</t>
  </si>
  <si>
    <t>Pályázati anyagok előkészítése, másolása</t>
  </si>
  <si>
    <t>"Városkapu" emléktábla</t>
  </si>
  <si>
    <t>"Esterházy Pál herceg " emléktábla</t>
  </si>
  <si>
    <t>93/2004.(IV.22.) önk.hat.  céltartalék terhére</t>
  </si>
  <si>
    <t>114/2004.(IV.22) önkorm.hatázozat 100 hrsz. ing.kisajátítás</t>
  </si>
  <si>
    <t>Pótigény</t>
  </si>
  <si>
    <t>Közlekedésfejlesztési koncepció készíttetése</t>
  </si>
  <si>
    <t>Vásártéri út - Vár u. tömb szabályozási terve</t>
  </si>
  <si>
    <t>"Bárczi G. Spec.Szakiskola - Munkácsy M. Gimnázium"  és "Kodály Z. Ált. Iskola - Táncsics M. Gimnázium"</t>
  </si>
  <si>
    <t>Pótigény összesen</t>
  </si>
  <si>
    <t>Töröcskei faluház térkő burkolat</t>
  </si>
  <si>
    <t>Többletköltség pályáztatás alapján</t>
  </si>
  <si>
    <t>Felhalmozási kiadások mindösszesen:</t>
  </si>
  <si>
    <t xml:space="preserve">  +  2 db</t>
  </si>
  <si>
    <t>Pénzügyi Bizottság módosító javaslatára</t>
  </si>
  <si>
    <t>1 db gépkocsi beszerzése Közter. Felügyelet részére</t>
  </si>
  <si>
    <t>2 db robogó beszerzése Közter. Felügyelet részére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</si>
</sst>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1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4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sz val="11"/>
      <color indexed="8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3" fontId="11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3" fontId="11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2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wrapText="1"/>
    </xf>
    <xf numFmtId="0" fontId="15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" borderId="1" xfId="0" applyFont="1" applyFill="1" applyBorder="1" applyAlignment="1">
      <alignment wrapText="1"/>
    </xf>
    <xf numFmtId="3" fontId="12" fillId="2" borderId="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8" fillId="0" borderId="2" xfId="0" applyNumberFormat="1" applyFont="1" applyFill="1" applyBorder="1" applyAlignment="1">
      <alignment horizontal="left" wrapText="1"/>
    </xf>
    <xf numFmtId="0" fontId="15" fillId="0" borderId="3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0" fontId="15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left" wrapText="1"/>
    </xf>
    <xf numFmtId="170" fontId="3" fillId="0" borderId="1" xfId="0" applyNumberFormat="1" applyFont="1" applyFill="1" applyBorder="1" applyAlignment="1">
      <alignment horizontal="right"/>
    </xf>
    <xf numFmtId="170" fontId="3" fillId="2" borderId="1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left" wrapText="1"/>
    </xf>
    <xf numFmtId="3" fontId="18" fillId="0" borderId="1" xfId="0" applyNumberFormat="1" applyFont="1" applyFill="1" applyBorder="1" applyAlignment="1">
      <alignment horizontal="left" wrapText="1"/>
    </xf>
    <xf numFmtId="3" fontId="18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left"/>
    </xf>
    <xf numFmtId="3" fontId="18" fillId="2" borderId="1" xfId="0" applyNumberFormat="1" applyFont="1" applyFill="1" applyBorder="1" applyAlignment="1">
      <alignment horizontal="left" wrapText="1"/>
    </xf>
    <xf numFmtId="3" fontId="18" fillId="2" borderId="3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0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0" fontId="15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left" wrapText="1"/>
    </xf>
    <xf numFmtId="0" fontId="14" fillId="0" borderId="3" xfId="0" applyFont="1" applyFill="1" applyBorder="1" applyAlignment="1">
      <alignment wrapText="1"/>
    </xf>
    <xf numFmtId="3" fontId="15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 wrapText="1"/>
    </xf>
    <xf numFmtId="3" fontId="13" fillId="0" borderId="4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wrapText="1"/>
    </xf>
    <xf numFmtId="3" fontId="12" fillId="0" borderId="5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170" fontId="3" fillId="4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8"/>
  <sheetViews>
    <sheetView tabSelected="1" zoomScale="75" zoomScaleNormal="75" workbookViewId="0" topLeftCell="A1">
      <pane xSplit="1" ySplit="1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0" sqref="A40"/>
    </sheetView>
  </sheetViews>
  <sheetFormatPr defaultColWidth="9.00390625" defaultRowHeight="12.75" outlineLevelRow="1" outlineLevelCol="1"/>
  <cols>
    <col min="1" max="1" width="59.875" style="9" customWidth="1"/>
    <col min="2" max="2" width="18.875" style="52" customWidth="1"/>
    <col min="3" max="5" width="12.75390625" style="52" hidden="1" customWidth="1" outlineLevel="1"/>
    <col min="6" max="6" width="18.75390625" style="52" customWidth="1" collapsed="1"/>
    <col min="7" max="7" width="17.125" style="52" customWidth="1"/>
    <col min="8" max="8" width="12.75390625" style="52" customWidth="1"/>
    <col min="9" max="9" width="45.00390625" style="72" customWidth="1"/>
    <col min="10" max="61" width="9.125" style="14" customWidth="1"/>
    <col min="62" max="16384" width="9.125" style="15" customWidth="1"/>
  </cols>
  <sheetData>
    <row r="1" spans="1:9" s="2" customFormat="1" ht="48" customHeight="1">
      <c r="A1" s="1" t="s">
        <v>0</v>
      </c>
      <c r="B1" s="57" t="s">
        <v>1</v>
      </c>
      <c r="C1" s="80" t="s">
        <v>120</v>
      </c>
      <c r="D1" s="56" t="s">
        <v>121</v>
      </c>
      <c r="E1" s="56" t="s">
        <v>122</v>
      </c>
      <c r="F1" s="57" t="s">
        <v>124</v>
      </c>
      <c r="G1" s="57" t="s">
        <v>123</v>
      </c>
      <c r="H1" s="57" t="s">
        <v>122</v>
      </c>
      <c r="I1" s="57" t="s">
        <v>2</v>
      </c>
    </row>
    <row r="2" spans="1:61" s="6" customFormat="1" ht="22.5" customHeight="1">
      <c r="A2" s="3" t="s">
        <v>3</v>
      </c>
      <c r="B2" s="4"/>
      <c r="C2" s="4"/>
      <c r="D2" s="4"/>
      <c r="E2" s="4"/>
      <c r="F2" s="4"/>
      <c r="G2" s="4"/>
      <c r="H2" s="4"/>
      <c r="I2" s="6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10" customFormat="1" ht="27.75" customHeight="1">
      <c r="A3" s="7" t="s">
        <v>4</v>
      </c>
      <c r="B3" s="8">
        <v>14020</v>
      </c>
      <c r="C3" s="8">
        <v>-2575</v>
      </c>
      <c r="D3" s="8">
        <f>+B3+C3</f>
        <v>11445</v>
      </c>
      <c r="E3" s="8">
        <f>+D3-B3</f>
        <v>-2575</v>
      </c>
      <c r="F3" s="8">
        <f>+C3</f>
        <v>-2575</v>
      </c>
      <c r="G3" s="8">
        <f>+D3</f>
        <v>11445</v>
      </c>
      <c r="H3" s="8">
        <f>+E3</f>
        <v>-2575</v>
      </c>
      <c r="I3" s="65" t="s">
        <v>145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0" customFormat="1" ht="24.75" customHeight="1">
      <c r="A4" s="7" t="s">
        <v>5</v>
      </c>
      <c r="B4" s="8">
        <v>110592</v>
      </c>
      <c r="C4" s="8"/>
      <c r="D4" s="8">
        <f aca="true" t="shared" si="0" ref="D4:D74">+B4+C4</f>
        <v>110592</v>
      </c>
      <c r="E4" s="8">
        <f aca="true" t="shared" si="1" ref="E4:E74">+D4-B4</f>
        <v>0</v>
      </c>
      <c r="F4" s="8">
        <f aca="true" t="shared" si="2" ref="F4:F74">+C4</f>
        <v>0</v>
      </c>
      <c r="G4" s="8">
        <f aca="true" t="shared" si="3" ref="G4:G74">+D4</f>
        <v>110592</v>
      </c>
      <c r="H4" s="8">
        <f aca="true" t="shared" si="4" ref="H4:H74">+E4</f>
        <v>0</v>
      </c>
      <c r="I4" s="6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s="10" customFormat="1" ht="24.75" customHeight="1">
      <c r="A5" s="7" t="s">
        <v>6</v>
      </c>
      <c r="B5" s="11">
        <v>6000</v>
      </c>
      <c r="C5" s="11">
        <v>3100</v>
      </c>
      <c r="D5" s="11">
        <f t="shared" si="0"/>
        <v>9100</v>
      </c>
      <c r="E5" s="11">
        <f t="shared" si="1"/>
        <v>3100</v>
      </c>
      <c r="F5" s="11">
        <f t="shared" si="2"/>
        <v>3100</v>
      </c>
      <c r="G5" s="11">
        <f t="shared" si="3"/>
        <v>9100</v>
      </c>
      <c r="H5" s="58">
        <f t="shared" si="4"/>
        <v>3100</v>
      </c>
      <c r="I5" s="96" t="s">
        <v>164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s="10" customFormat="1" ht="21.75" customHeight="1">
      <c r="A6" s="12" t="s">
        <v>7</v>
      </c>
      <c r="B6" s="11">
        <v>1028</v>
      </c>
      <c r="C6" s="11"/>
      <c r="D6" s="11">
        <f t="shared" si="0"/>
        <v>1028</v>
      </c>
      <c r="E6" s="11">
        <f t="shared" si="1"/>
        <v>0</v>
      </c>
      <c r="F6" s="11">
        <f t="shared" si="2"/>
        <v>0</v>
      </c>
      <c r="G6" s="11">
        <f t="shared" si="3"/>
        <v>1028</v>
      </c>
      <c r="H6" s="11">
        <f t="shared" si="4"/>
        <v>0</v>
      </c>
      <c r="I6" s="6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s="10" customFormat="1" ht="21" customHeight="1">
      <c r="A7" s="12" t="s">
        <v>8</v>
      </c>
      <c r="B7" s="11">
        <v>989</v>
      </c>
      <c r="C7" s="11"/>
      <c r="D7" s="11">
        <f t="shared" si="0"/>
        <v>989</v>
      </c>
      <c r="E7" s="11">
        <f t="shared" si="1"/>
        <v>0</v>
      </c>
      <c r="F7" s="11">
        <f t="shared" si="2"/>
        <v>0</v>
      </c>
      <c r="G7" s="11">
        <f t="shared" si="3"/>
        <v>989</v>
      </c>
      <c r="H7" s="11">
        <f t="shared" si="4"/>
        <v>0</v>
      </c>
      <c r="I7" s="6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s="10" customFormat="1" ht="24.75" customHeight="1">
      <c r="A8" s="12" t="s">
        <v>9</v>
      </c>
      <c r="B8" s="11">
        <v>184</v>
      </c>
      <c r="C8" s="11"/>
      <c r="D8" s="11">
        <f t="shared" si="0"/>
        <v>184</v>
      </c>
      <c r="E8" s="11">
        <f t="shared" si="1"/>
        <v>0</v>
      </c>
      <c r="F8" s="11">
        <f t="shared" si="2"/>
        <v>0</v>
      </c>
      <c r="G8" s="11">
        <f t="shared" si="3"/>
        <v>184</v>
      </c>
      <c r="H8" s="11">
        <f t="shared" si="4"/>
        <v>0</v>
      </c>
      <c r="I8" s="6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s="10" customFormat="1" ht="24.75" customHeight="1">
      <c r="A9" s="12" t="s">
        <v>10</v>
      </c>
      <c r="B9" s="11">
        <f>3307</f>
        <v>3307</v>
      </c>
      <c r="C9" s="11"/>
      <c r="D9" s="11">
        <f t="shared" si="0"/>
        <v>3307</v>
      </c>
      <c r="E9" s="11">
        <f t="shared" si="1"/>
        <v>0</v>
      </c>
      <c r="F9" s="11">
        <f t="shared" si="2"/>
        <v>0</v>
      </c>
      <c r="G9" s="11">
        <f t="shared" si="3"/>
        <v>3307</v>
      </c>
      <c r="H9" s="11">
        <f t="shared" si="4"/>
        <v>0</v>
      </c>
      <c r="I9" s="6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s="10" customFormat="1" ht="24.75" customHeight="1">
      <c r="A10" s="12" t="s">
        <v>11</v>
      </c>
      <c r="B10" s="11">
        <v>187</v>
      </c>
      <c r="C10" s="11"/>
      <c r="D10" s="11">
        <f t="shared" si="0"/>
        <v>187</v>
      </c>
      <c r="E10" s="11">
        <f t="shared" si="1"/>
        <v>0</v>
      </c>
      <c r="F10" s="11">
        <f t="shared" si="2"/>
        <v>0</v>
      </c>
      <c r="G10" s="11">
        <f t="shared" si="3"/>
        <v>187</v>
      </c>
      <c r="H10" s="11">
        <f t="shared" si="4"/>
        <v>0</v>
      </c>
      <c r="I10" s="6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9" ht="21" customHeight="1">
      <c r="A11" s="10" t="s">
        <v>12</v>
      </c>
      <c r="B11" s="13">
        <v>15000</v>
      </c>
      <c r="C11" s="13">
        <v>4850</v>
      </c>
      <c r="D11" s="13">
        <f t="shared" si="0"/>
        <v>19850</v>
      </c>
      <c r="E11" s="13">
        <f t="shared" si="1"/>
        <v>4850</v>
      </c>
      <c r="F11" s="13">
        <f t="shared" si="2"/>
        <v>4850</v>
      </c>
      <c r="G11" s="13">
        <f t="shared" si="3"/>
        <v>19850</v>
      </c>
      <c r="H11" s="58">
        <f t="shared" si="4"/>
        <v>4850</v>
      </c>
      <c r="I11" s="62" t="s">
        <v>167</v>
      </c>
    </row>
    <row r="12" spans="1:9" ht="21" customHeight="1">
      <c r="A12" s="10" t="s">
        <v>13</v>
      </c>
      <c r="B12" s="13">
        <v>3300</v>
      </c>
      <c r="C12" s="13">
        <v>940</v>
      </c>
      <c r="D12" s="13">
        <f t="shared" si="0"/>
        <v>4240</v>
      </c>
      <c r="E12" s="13">
        <f t="shared" si="1"/>
        <v>940</v>
      </c>
      <c r="F12" s="13">
        <v>940</v>
      </c>
      <c r="G12" s="13">
        <f t="shared" si="3"/>
        <v>4240</v>
      </c>
      <c r="H12" s="58">
        <f t="shared" si="4"/>
        <v>940</v>
      </c>
      <c r="I12" s="103" t="s">
        <v>166</v>
      </c>
    </row>
    <row r="13" spans="1:9" ht="24" customHeight="1">
      <c r="A13" s="10" t="s">
        <v>14</v>
      </c>
      <c r="B13" s="13">
        <v>800</v>
      </c>
      <c r="C13" s="13"/>
      <c r="D13" s="13">
        <f t="shared" si="0"/>
        <v>800</v>
      </c>
      <c r="E13" s="13">
        <f t="shared" si="1"/>
        <v>0</v>
      </c>
      <c r="F13" s="13">
        <f t="shared" si="2"/>
        <v>0</v>
      </c>
      <c r="G13" s="13">
        <f t="shared" si="3"/>
        <v>800</v>
      </c>
      <c r="H13" s="13">
        <f t="shared" si="4"/>
        <v>0</v>
      </c>
      <c r="I13" s="62"/>
    </row>
    <row r="14" spans="1:9" ht="24" customHeight="1">
      <c r="A14" s="10" t="s">
        <v>15</v>
      </c>
      <c r="B14" s="13">
        <v>2700</v>
      </c>
      <c r="C14" s="13"/>
      <c r="D14" s="13">
        <f>+B14+C14</f>
        <v>2700</v>
      </c>
      <c r="E14" s="13">
        <f>+D14-B14</f>
        <v>0</v>
      </c>
      <c r="F14" s="13">
        <f aca="true" t="shared" si="5" ref="F14:H15">+C14</f>
        <v>0</v>
      </c>
      <c r="G14" s="13">
        <f t="shared" si="5"/>
        <v>2700</v>
      </c>
      <c r="H14" s="13">
        <f t="shared" si="5"/>
        <v>0</v>
      </c>
      <c r="I14" s="62"/>
    </row>
    <row r="15" spans="1:9" ht="27" customHeight="1">
      <c r="A15" s="10" t="s">
        <v>140</v>
      </c>
      <c r="B15" s="13">
        <v>0</v>
      </c>
      <c r="C15" s="13">
        <v>5000</v>
      </c>
      <c r="D15" s="13">
        <f>+B15+C15</f>
        <v>5000</v>
      </c>
      <c r="E15" s="13">
        <f>+D15-B15</f>
        <v>5000</v>
      </c>
      <c r="F15" s="13">
        <f t="shared" si="5"/>
        <v>5000</v>
      </c>
      <c r="G15" s="13">
        <f t="shared" si="5"/>
        <v>5000</v>
      </c>
      <c r="H15" s="58">
        <f t="shared" si="5"/>
        <v>5000</v>
      </c>
      <c r="I15" s="62" t="s">
        <v>146</v>
      </c>
    </row>
    <row r="16" spans="1:9" ht="24" customHeight="1">
      <c r="A16" s="98" t="s">
        <v>159</v>
      </c>
      <c r="B16" s="23">
        <v>0</v>
      </c>
      <c r="C16" s="99">
        <v>14750</v>
      </c>
      <c r="D16" s="99">
        <v>14750</v>
      </c>
      <c r="E16" s="99">
        <v>14750</v>
      </c>
      <c r="F16" s="101">
        <f>+C16</f>
        <v>14750</v>
      </c>
      <c r="G16" s="13">
        <v>14750</v>
      </c>
      <c r="H16" s="58">
        <v>14750</v>
      </c>
      <c r="I16" s="96"/>
    </row>
    <row r="17" spans="1:61" s="19" customFormat="1" ht="21.75" customHeight="1">
      <c r="A17" s="16" t="s">
        <v>16</v>
      </c>
      <c r="B17" s="17">
        <f aca="true" t="shared" si="6" ref="B17:H17">SUM(B3:B16)</f>
        <v>158107</v>
      </c>
      <c r="C17" s="17">
        <f t="shared" si="6"/>
        <v>26065</v>
      </c>
      <c r="D17" s="17">
        <f t="shared" si="6"/>
        <v>184172</v>
      </c>
      <c r="E17" s="17">
        <f t="shared" si="6"/>
        <v>26065</v>
      </c>
      <c r="F17" s="17">
        <f t="shared" si="6"/>
        <v>26065</v>
      </c>
      <c r="G17" s="17">
        <f t="shared" si="6"/>
        <v>184172</v>
      </c>
      <c r="H17" s="17">
        <f t="shared" si="6"/>
        <v>26065</v>
      </c>
      <c r="I17" s="6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18" spans="1:61" s="19" customFormat="1" ht="24.75" customHeight="1">
      <c r="A18" s="3" t="s">
        <v>17</v>
      </c>
      <c r="B18" s="20"/>
      <c r="C18" s="20"/>
      <c r="D18" s="20"/>
      <c r="E18" s="20"/>
      <c r="F18" s="20"/>
      <c r="G18" s="20"/>
      <c r="H18" s="20"/>
      <c r="I18" s="5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1:61" s="10" customFormat="1" ht="25.5" customHeight="1">
      <c r="A19" s="12" t="s">
        <v>18</v>
      </c>
      <c r="B19" s="8">
        <v>53570</v>
      </c>
      <c r="C19" s="8"/>
      <c r="D19" s="8">
        <f t="shared" si="0"/>
        <v>53570</v>
      </c>
      <c r="E19" s="8">
        <f t="shared" si="1"/>
        <v>0</v>
      </c>
      <c r="F19" s="8">
        <f t="shared" si="2"/>
        <v>0</v>
      </c>
      <c r="G19" s="8">
        <f t="shared" si="3"/>
        <v>53570</v>
      </c>
      <c r="H19" s="8">
        <f t="shared" si="4"/>
        <v>0</v>
      </c>
      <c r="I19" s="6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s="10" customFormat="1" ht="21.75" customHeight="1">
      <c r="A20" s="12" t="s">
        <v>19</v>
      </c>
      <c r="B20" s="8">
        <v>724</v>
      </c>
      <c r="C20" s="8"/>
      <c r="D20" s="8">
        <f t="shared" si="0"/>
        <v>724</v>
      </c>
      <c r="E20" s="8">
        <f t="shared" si="1"/>
        <v>0</v>
      </c>
      <c r="F20" s="8">
        <f t="shared" si="2"/>
        <v>0</v>
      </c>
      <c r="G20" s="8">
        <f t="shared" si="3"/>
        <v>724</v>
      </c>
      <c r="H20" s="8">
        <f t="shared" si="4"/>
        <v>0</v>
      </c>
      <c r="I20" s="6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s="10" customFormat="1" ht="21" customHeight="1">
      <c r="A21" s="21" t="s">
        <v>20</v>
      </c>
      <c r="B21" s="11">
        <v>825</v>
      </c>
      <c r="C21" s="11"/>
      <c r="D21" s="11">
        <f t="shared" si="0"/>
        <v>825</v>
      </c>
      <c r="E21" s="11">
        <f t="shared" si="1"/>
        <v>0</v>
      </c>
      <c r="F21" s="11">
        <f t="shared" si="2"/>
        <v>0</v>
      </c>
      <c r="G21" s="11">
        <f t="shared" si="3"/>
        <v>825</v>
      </c>
      <c r="H21" s="11">
        <f t="shared" si="4"/>
        <v>0</v>
      </c>
      <c r="I21" s="6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s="10" customFormat="1" ht="24.75" customHeight="1">
      <c r="A22" s="12" t="s">
        <v>125</v>
      </c>
      <c r="B22" s="11">
        <v>125</v>
      </c>
      <c r="C22" s="11"/>
      <c r="D22" s="11">
        <f t="shared" si="0"/>
        <v>125</v>
      </c>
      <c r="E22" s="11">
        <f t="shared" si="1"/>
        <v>0</v>
      </c>
      <c r="F22" s="11">
        <f t="shared" si="2"/>
        <v>0</v>
      </c>
      <c r="G22" s="11">
        <f t="shared" si="3"/>
        <v>125</v>
      </c>
      <c r="H22" s="11">
        <f t="shared" si="4"/>
        <v>0</v>
      </c>
      <c r="I22" s="6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s="10" customFormat="1" ht="17.25" customHeight="1">
      <c r="A23" s="12" t="s">
        <v>21</v>
      </c>
      <c r="B23" s="11">
        <v>75</v>
      </c>
      <c r="C23" s="11"/>
      <c r="D23" s="11">
        <f t="shared" si="0"/>
        <v>75</v>
      </c>
      <c r="E23" s="11">
        <f t="shared" si="1"/>
        <v>0</v>
      </c>
      <c r="F23" s="11">
        <f t="shared" si="2"/>
        <v>0</v>
      </c>
      <c r="G23" s="11">
        <f t="shared" si="3"/>
        <v>75</v>
      </c>
      <c r="H23" s="11">
        <f t="shared" si="4"/>
        <v>0</v>
      </c>
      <c r="I23" s="6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s="10" customFormat="1" ht="19.5" customHeight="1">
      <c r="A24" s="12" t="s">
        <v>22</v>
      </c>
      <c r="B24" s="11">
        <v>300</v>
      </c>
      <c r="C24" s="11"/>
      <c r="D24" s="11">
        <f t="shared" si="0"/>
        <v>300</v>
      </c>
      <c r="E24" s="11">
        <f t="shared" si="1"/>
        <v>0</v>
      </c>
      <c r="F24" s="11">
        <f t="shared" si="2"/>
        <v>0</v>
      </c>
      <c r="G24" s="11">
        <f t="shared" si="3"/>
        <v>300</v>
      </c>
      <c r="H24" s="11">
        <f t="shared" si="4"/>
        <v>0</v>
      </c>
      <c r="I24" s="6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10" customFormat="1" ht="18.75" customHeight="1">
      <c r="A25" s="12" t="s">
        <v>23</v>
      </c>
      <c r="B25" s="11">
        <v>300</v>
      </c>
      <c r="C25" s="11"/>
      <c r="D25" s="11">
        <f t="shared" si="0"/>
        <v>300</v>
      </c>
      <c r="E25" s="11">
        <f t="shared" si="1"/>
        <v>0</v>
      </c>
      <c r="F25" s="11">
        <f t="shared" si="2"/>
        <v>0</v>
      </c>
      <c r="G25" s="11">
        <f t="shared" si="3"/>
        <v>300</v>
      </c>
      <c r="H25" s="11">
        <f t="shared" si="4"/>
        <v>0</v>
      </c>
      <c r="I25" s="6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0" customFormat="1" ht="24.75" customHeight="1">
      <c r="A26" s="83" t="s">
        <v>24</v>
      </c>
      <c r="B26" s="84">
        <v>600</v>
      </c>
      <c r="C26" s="84"/>
      <c r="D26" s="84">
        <f t="shared" si="0"/>
        <v>600</v>
      </c>
      <c r="E26" s="84">
        <f t="shared" si="1"/>
        <v>0</v>
      </c>
      <c r="F26" s="84">
        <f t="shared" si="2"/>
        <v>0</v>
      </c>
      <c r="G26" s="84">
        <f t="shared" si="3"/>
        <v>600</v>
      </c>
      <c r="H26" s="84">
        <f t="shared" si="4"/>
        <v>0</v>
      </c>
      <c r="I26" s="8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s="10" customFormat="1" ht="24.75" customHeight="1">
      <c r="A27" s="12" t="s">
        <v>25</v>
      </c>
      <c r="B27" s="11">
        <v>4750</v>
      </c>
      <c r="C27" s="11">
        <v>50</v>
      </c>
      <c r="D27" s="11">
        <f t="shared" si="0"/>
        <v>4800</v>
      </c>
      <c r="E27" s="11">
        <f t="shared" si="1"/>
        <v>50</v>
      </c>
      <c r="F27" s="11">
        <f t="shared" si="2"/>
        <v>50</v>
      </c>
      <c r="G27" s="11">
        <f t="shared" si="3"/>
        <v>4800</v>
      </c>
      <c r="H27" s="58">
        <f t="shared" si="4"/>
        <v>50</v>
      </c>
      <c r="I27" s="53" t="s">
        <v>131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9" ht="30" customHeight="1">
      <c r="A28" s="10" t="s">
        <v>126</v>
      </c>
      <c r="B28" s="13">
        <v>90287</v>
      </c>
      <c r="C28" s="13"/>
      <c r="D28" s="13">
        <f t="shared" si="0"/>
        <v>90287</v>
      </c>
      <c r="E28" s="13">
        <f t="shared" si="1"/>
        <v>0</v>
      </c>
      <c r="F28" s="13">
        <f t="shared" si="2"/>
        <v>0</v>
      </c>
      <c r="G28" s="13">
        <f t="shared" si="3"/>
        <v>90287</v>
      </c>
      <c r="H28" s="13">
        <f t="shared" si="4"/>
        <v>0</v>
      </c>
      <c r="I28" s="62"/>
    </row>
    <row r="29" spans="1:9" ht="27.75" customHeight="1">
      <c r="A29" s="10" t="s">
        <v>127</v>
      </c>
      <c r="B29" s="13">
        <v>21631</v>
      </c>
      <c r="C29" s="13"/>
      <c r="D29" s="13">
        <f t="shared" si="0"/>
        <v>21631</v>
      </c>
      <c r="E29" s="13">
        <f t="shared" si="1"/>
        <v>0</v>
      </c>
      <c r="F29" s="13">
        <f t="shared" si="2"/>
        <v>0</v>
      </c>
      <c r="G29" s="13">
        <f t="shared" si="3"/>
        <v>21631</v>
      </c>
      <c r="H29" s="13">
        <f t="shared" si="4"/>
        <v>0</v>
      </c>
      <c r="I29" s="62"/>
    </row>
    <row r="30" spans="1:9" ht="25.5" customHeight="1">
      <c r="A30" s="10" t="s">
        <v>26</v>
      </c>
      <c r="B30" s="13">
        <v>20000</v>
      </c>
      <c r="C30" s="13"/>
      <c r="D30" s="13">
        <f t="shared" si="0"/>
        <v>20000</v>
      </c>
      <c r="E30" s="13">
        <f t="shared" si="1"/>
        <v>0</v>
      </c>
      <c r="F30" s="13">
        <f t="shared" si="2"/>
        <v>0</v>
      </c>
      <c r="G30" s="13">
        <f t="shared" si="3"/>
        <v>20000</v>
      </c>
      <c r="H30" s="13">
        <f t="shared" si="4"/>
        <v>0</v>
      </c>
      <c r="I30" s="62"/>
    </row>
    <row r="31" spans="1:9" ht="26.25" customHeight="1">
      <c r="A31" s="10" t="s">
        <v>27</v>
      </c>
      <c r="B31" s="13">
        <v>250</v>
      </c>
      <c r="C31" s="13"/>
      <c r="D31" s="13">
        <f t="shared" si="0"/>
        <v>250</v>
      </c>
      <c r="E31" s="13">
        <f t="shared" si="1"/>
        <v>0</v>
      </c>
      <c r="F31" s="13">
        <f t="shared" si="2"/>
        <v>0</v>
      </c>
      <c r="G31" s="13">
        <f t="shared" si="3"/>
        <v>250</v>
      </c>
      <c r="H31" s="13">
        <f t="shared" si="4"/>
        <v>0</v>
      </c>
      <c r="I31" s="62"/>
    </row>
    <row r="32" spans="1:9" ht="25.5" customHeight="1">
      <c r="A32" s="10" t="s">
        <v>28</v>
      </c>
      <c r="B32" s="13">
        <v>2000</v>
      </c>
      <c r="C32" s="13"/>
      <c r="D32" s="13">
        <f t="shared" si="0"/>
        <v>2000</v>
      </c>
      <c r="E32" s="13">
        <f t="shared" si="1"/>
        <v>0</v>
      </c>
      <c r="F32" s="13">
        <f t="shared" si="2"/>
        <v>0</v>
      </c>
      <c r="G32" s="13">
        <f t="shared" si="3"/>
        <v>2000</v>
      </c>
      <c r="H32" s="13">
        <f t="shared" si="4"/>
        <v>0</v>
      </c>
      <c r="I32" s="62"/>
    </row>
    <row r="33" spans="1:9" ht="26.25" customHeight="1">
      <c r="A33" s="10" t="s">
        <v>29</v>
      </c>
      <c r="B33" s="13">
        <v>1700</v>
      </c>
      <c r="C33" s="13"/>
      <c r="D33" s="13">
        <f t="shared" si="0"/>
        <v>1700</v>
      </c>
      <c r="E33" s="13">
        <f t="shared" si="1"/>
        <v>0</v>
      </c>
      <c r="F33" s="13">
        <f t="shared" si="2"/>
        <v>0</v>
      </c>
      <c r="G33" s="13">
        <f t="shared" si="3"/>
        <v>1700</v>
      </c>
      <c r="H33" s="13">
        <f t="shared" si="4"/>
        <v>0</v>
      </c>
      <c r="I33" s="62"/>
    </row>
    <row r="34" spans="1:9" ht="26.25" customHeight="1">
      <c r="A34" s="10" t="s">
        <v>30</v>
      </c>
      <c r="B34" s="13">
        <v>1800</v>
      </c>
      <c r="C34" s="13"/>
      <c r="D34" s="13">
        <f t="shared" si="0"/>
        <v>1800</v>
      </c>
      <c r="E34" s="13">
        <f t="shared" si="1"/>
        <v>0</v>
      </c>
      <c r="F34" s="13">
        <f t="shared" si="2"/>
        <v>0</v>
      </c>
      <c r="G34" s="13">
        <f t="shared" si="3"/>
        <v>1800</v>
      </c>
      <c r="H34" s="13">
        <f t="shared" si="4"/>
        <v>0</v>
      </c>
      <c r="I34" s="62"/>
    </row>
    <row r="35" spans="1:9" ht="21" customHeight="1">
      <c r="A35" s="10" t="s">
        <v>31</v>
      </c>
      <c r="B35" s="13">
        <v>400</v>
      </c>
      <c r="C35" s="13"/>
      <c r="D35" s="13">
        <f>+B35+C35</f>
        <v>400</v>
      </c>
      <c r="E35" s="13">
        <f>+D35-B35</f>
        <v>0</v>
      </c>
      <c r="F35" s="13">
        <f>+C35</f>
        <v>0</v>
      </c>
      <c r="G35" s="13">
        <f>+D35</f>
        <v>400</v>
      </c>
      <c r="H35" s="13">
        <f>+E35</f>
        <v>0</v>
      </c>
      <c r="I35" s="62"/>
    </row>
    <row r="36" spans="1:9" ht="30" customHeight="1">
      <c r="A36" s="10" t="s">
        <v>132</v>
      </c>
      <c r="B36" s="13"/>
      <c r="C36" s="13">
        <v>288</v>
      </c>
      <c r="D36" s="13">
        <f t="shared" si="0"/>
        <v>288</v>
      </c>
      <c r="E36" s="13">
        <f t="shared" si="1"/>
        <v>288</v>
      </c>
      <c r="F36" s="13">
        <f t="shared" si="2"/>
        <v>288</v>
      </c>
      <c r="G36" s="13">
        <f t="shared" si="3"/>
        <v>288</v>
      </c>
      <c r="H36" s="58">
        <f t="shared" si="4"/>
        <v>288</v>
      </c>
      <c r="I36" s="63" t="s">
        <v>133</v>
      </c>
    </row>
    <row r="37" spans="1:61" s="19" customFormat="1" ht="24.75" customHeight="1">
      <c r="A37" s="16" t="s">
        <v>32</v>
      </c>
      <c r="B37" s="17">
        <f>SUM(B19:B36)</f>
        <v>199337</v>
      </c>
      <c r="C37" s="17">
        <f>SUM(C19:C36)</f>
        <v>338</v>
      </c>
      <c r="D37" s="17">
        <f t="shared" si="0"/>
        <v>199675</v>
      </c>
      <c r="E37" s="17">
        <f t="shared" si="1"/>
        <v>338</v>
      </c>
      <c r="F37" s="17">
        <f t="shared" si="2"/>
        <v>338</v>
      </c>
      <c r="G37" s="17">
        <f t="shared" si="3"/>
        <v>199675</v>
      </c>
      <c r="H37" s="60">
        <f t="shared" si="4"/>
        <v>338</v>
      </c>
      <c r="I37" s="66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s="25" customFormat="1" ht="25.5" customHeight="1">
      <c r="A38" s="3" t="s">
        <v>33</v>
      </c>
      <c r="B38" s="23"/>
      <c r="C38" s="23"/>
      <c r="D38" s="23"/>
      <c r="E38" s="23"/>
      <c r="F38" s="23"/>
      <c r="G38" s="23"/>
      <c r="H38" s="23"/>
      <c r="I38" s="67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</row>
    <row r="39" spans="1:61" s="19" customFormat="1" ht="24.75" customHeight="1">
      <c r="A39" s="81" t="s">
        <v>34</v>
      </c>
      <c r="B39" s="17">
        <v>2000</v>
      </c>
      <c r="C39" s="17">
        <v>0</v>
      </c>
      <c r="D39" s="17">
        <f t="shared" si="0"/>
        <v>2000</v>
      </c>
      <c r="E39" s="17">
        <f t="shared" si="1"/>
        <v>0</v>
      </c>
      <c r="F39" s="17">
        <f t="shared" si="2"/>
        <v>0</v>
      </c>
      <c r="G39" s="17">
        <f t="shared" si="3"/>
        <v>2000</v>
      </c>
      <c r="H39" s="17">
        <f t="shared" si="4"/>
        <v>0</v>
      </c>
      <c r="I39" s="66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</row>
    <row r="40" spans="1:61" s="19" customFormat="1" ht="24.75" customHeight="1">
      <c r="A40" s="3" t="s">
        <v>35</v>
      </c>
      <c r="B40" s="20"/>
      <c r="C40" s="20"/>
      <c r="D40" s="20"/>
      <c r="E40" s="20"/>
      <c r="F40" s="20"/>
      <c r="G40" s="20"/>
      <c r="H40" s="20"/>
      <c r="I40" s="5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</row>
    <row r="41" spans="1:61" s="10" customFormat="1" ht="24" customHeight="1">
      <c r="A41" s="12" t="s">
        <v>36</v>
      </c>
      <c r="B41" s="11">
        <v>1500</v>
      </c>
      <c r="C41" s="11"/>
      <c r="D41" s="11">
        <f t="shared" si="0"/>
        <v>1500</v>
      </c>
      <c r="E41" s="11">
        <f t="shared" si="1"/>
        <v>0</v>
      </c>
      <c r="F41" s="11">
        <f t="shared" si="2"/>
        <v>0</v>
      </c>
      <c r="G41" s="11">
        <f t="shared" si="3"/>
        <v>1500</v>
      </c>
      <c r="H41" s="11">
        <f t="shared" si="4"/>
        <v>0</v>
      </c>
      <c r="I41" s="6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10" customFormat="1" ht="24" customHeight="1">
      <c r="A42" s="21" t="s">
        <v>37</v>
      </c>
      <c r="B42" s="11">
        <v>211</v>
      </c>
      <c r="C42" s="11"/>
      <c r="D42" s="11">
        <f t="shared" si="0"/>
        <v>211</v>
      </c>
      <c r="E42" s="11">
        <f t="shared" si="1"/>
        <v>0</v>
      </c>
      <c r="F42" s="11">
        <f t="shared" si="2"/>
        <v>0</v>
      </c>
      <c r="G42" s="11">
        <f t="shared" si="3"/>
        <v>211</v>
      </c>
      <c r="H42" s="11">
        <f t="shared" si="4"/>
        <v>0</v>
      </c>
      <c r="I42" s="6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0" customFormat="1" ht="24" customHeight="1">
      <c r="A43" s="21" t="s">
        <v>38</v>
      </c>
      <c r="B43" s="11">
        <v>1757</v>
      </c>
      <c r="C43" s="11"/>
      <c r="D43" s="11">
        <f t="shared" si="0"/>
        <v>1757</v>
      </c>
      <c r="E43" s="11">
        <f t="shared" si="1"/>
        <v>0</v>
      </c>
      <c r="F43" s="11">
        <f t="shared" si="2"/>
        <v>0</v>
      </c>
      <c r="G43" s="11">
        <f t="shared" si="3"/>
        <v>1757</v>
      </c>
      <c r="H43" s="11">
        <f t="shared" si="4"/>
        <v>0</v>
      </c>
      <c r="I43" s="6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0" customFormat="1" ht="22.5" customHeight="1">
      <c r="A44" s="12" t="s">
        <v>39</v>
      </c>
      <c r="B44" s="8">
        <v>26250</v>
      </c>
      <c r="C44" s="8"/>
      <c r="D44" s="8">
        <f t="shared" si="0"/>
        <v>26250</v>
      </c>
      <c r="E44" s="8">
        <f t="shared" si="1"/>
        <v>0</v>
      </c>
      <c r="F44" s="8">
        <f t="shared" si="2"/>
        <v>0</v>
      </c>
      <c r="G44" s="8">
        <f t="shared" si="3"/>
        <v>26250</v>
      </c>
      <c r="H44" s="8">
        <f t="shared" si="4"/>
        <v>0</v>
      </c>
      <c r="I44" s="6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10" customFormat="1" ht="21.75" customHeight="1">
      <c r="A45" s="12" t="s">
        <v>40</v>
      </c>
      <c r="B45" s="8">
        <v>900</v>
      </c>
      <c r="C45" s="8"/>
      <c r="D45" s="8">
        <f t="shared" si="0"/>
        <v>900</v>
      </c>
      <c r="E45" s="8">
        <f t="shared" si="1"/>
        <v>0</v>
      </c>
      <c r="F45" s="8">
        <f t="shared" si="2"/>
        <v>0</v>
      </c>
      <c r="G45" s="8">
        <f t="shared" si="3"/>
        <v>900</v>
      </c>
      <c r="H45" s="8">
        <f t="shared" si="4"/>
        <v>0</v>
      </c>
      <c r="I45" s="6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s="10" customFormat="1" ht="21" customHeight="1">
      <c r="A46" s="12" t="s">
        <v>41</v>
      </c>
      <c r="B46" s="8">
        <v>19689</v>
      </c>
      <c r="C46" s="8"/>
      <c r="D46" s="8">
        <f t="shared" si="0"/>
        <v>19689</v>
      </c>
      <c r="E46" s="8">
        <f t="shared" si="1"/>
        <v>0</v>
      </c>
      <c r="F46" s="8">
        <f t="shared" si="2"/>
        <v>0</v>
      </c>
      <c r="G46" s="8">
        <f t="shared" si="3"/>
        <v>19689</v>
      </c>
      <c r="H46" s="8">
        <f t="shared" si="4"/>
        <v>0</v>
      </c>
      <c r="I46" s="6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s="10" customFormat="1" ht="20.25" customHeight="1">
      <c r="A47" s="12" t="s">
        <v>147</v>
      </c>
      <c r="B47" s="11">
        <v>3713</v>
      </c>
      <c r="C47" s="11">
        <f>150+75</f>
        <v>225</v>
      </c>
      <c r="D47" s="11">
        <f t="shared" si="0"/>
        <v>3938</v>
      </c>
      <c r="E47" s="11">
        <f t="shared" si="1"/>
        <v>225</v>
      </c>
      <c r="F47" s="11">
        <f t="shared" si="2"/>
        <v>225</v>
      </c>
      <c r="G47" s="11">
        <f t="shared" si="3"/>
        <v>3938</v>
      </c>
      <c r="H47" s="58">
        <f t="shared" si="4"/>
        <v>225</v>
      </c>
      <c r="I47" s="53" t="s">
        <v>131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61" s="29" customFormat="1" ht="21.75" customHeight="1">
      <c r="A48" s="26" t="s">
        <v>42</v>
      </c>
      <c r="B48" s="27">
        <v>6750</v>
      </c>
      <c r="C48" s="27"/>
      <c r="D48" s="27">
        <f t="shared" si="0"/>
        <v>6750</v>
      </c>
      <c r="E48" s="27">
        <f t="shared" si="1"/>
        <v>0</v>
      </c>
      <c r="F48" s="27">
        <f t="shared" si="2"/>
        <v>0</v>
      </c>
      <c r="G48" s="27">
        <f t="shared" si="3"/>
        <v>6750</v>
      </c>
      <c r="H48" s="27">
        <f t="shared" si="4"/>
        <v>0</v>
      </c>
      <c r="I48" s="6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</row>
    <row r="49" spans="1:61" s="29" customFormat="1" ht="27.75" customHeight="1">
      <c r="A49" s="86" t="s">
        <v>43</v>
      </c>
      <c r="B49" s="87">
        <v>2000</v>
      </c>
      <c r="C49" s="87"/>
      <c r="D49" s="87">
        <f t="shared" si="0"/>
        <v>2000</v>
      </c>
      <c r="E49" s="87">
        <f t="shared" si="1"/>
        <v>0</v>
      </c>
      <c r="F49" s="87">
        <f t="shared" si="2"/>
        <v>0</v>
      </c>
      <c r="G49" s="87">
        <f t="shared" si="3"/>
        <v>2000</v>
      </c>
      <c r="H49" s="87">
        <f t="shared" si="4"/>
        <v>0</v>
      </c>
      <c r="I49" s="8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</row>
    <row r="50" spans="1:9" ht="21.75" customHeight="1">
      <c r="A50" s="10" t="s">
        <v>44</v>
      </c>
      <c r="B50" s="30">
        <v>21616</v>
      </c>
      <c r="C50" s="30"/>
      <c r="D50" s="30">
        <f t="shared" si="0"/>
        <v>21616</v>
      </c>
      <c r="E50" s="30">
        <f t="shared" si="1"/>
        <v>0</v>
      </c>
      <c r="F50" s="30">
        <f t="shared" si="2"/>
        <v>0</v>
      </c>
      <c r="G50" s="30">
        <f t="shared" si="3"/>
        <v>21616</v>
      </c>
      <c r="H50" s="30">
        <f t="shared" si="4"/>
        <v>0</v>
      </c>
      <c r="I50" s="69"/>
    </row>
    <row r="51" spans="1:9" ht="19.5" customHeight="1">
      <c r="A51" s="10" t="s">
        <v>45</v>
      </c>
      <c r="B51" s="27">
        <v>2600</v>
      </c>
      <c r="C51" s="27"/>
      <c r="D51" s="27">
        <f t="shared" si="0"/>
        <v>2600</v>
      </c>
      <c r="E51" s="27">
        <f t="shared" si="1"/>
        <v>0</v>
      </c>
      <c r="F51" s="27">
        <f t="shared" si="2"/>
        <v>0</v>
      </c>
      <c r="G51" s="27">
        <f t="shared" si="3"/>
        <v>2600</v>
      </c>
      <c r="H51" s="27">
        <f t="shared" si="4"/>
        <v>0</v>
      </c>
      <c r="I51" s="68"/>
    </row>
    <row r="52" spans="1:9" ht="21" customHeight="1">
      <c r="A52" s="10" t="s">
        <v>46</v>
      </c>
      <c r="B52" s="27">
        <v>1500</v>
      </c>
      <c r="C52" s="27">
        <v>249</v>
      </c>
      <c r="D52" s="27">
        <f t="shared" si="0"/>
        <v>1749</v>
      </c>
      <c r="E52" s="27">
        <f t="shared" si="1"/>
        <v>249</v>
      </c>
      <c r="F52" s="27">
        <f t="shared" si="2"/>
        <v>249</v>
      </c>
      <c r="G52" s="27">
        <f t="shared" si="3"/>
        <v>1749</v>
      </c>
      <c r="H52" s="58">
        <f t="shared" si="4"/>
        <v>249</v>
      </c>
      <c r="I52" s="68" t="s">
        <v>152</v>
      </c>
    </row>
    <row r="53" spans="1:9" ht="20.25" customHeight="1">
      <c r="A53" s="10" t="s">
        <v>134</v>
      </c>
      <c r="B53" s="27">
        <v>12000</v>
      </c>
      <c r="C53" s="27">
        <v>6000</v>
      </c>
      <c r="D53" s="27">
        <f t="shared" si="0"/>
        <v>18000</v>
      </c>
      <c r="E53" s="27">
        <f t="shared" si="1"/>
        <v>6000</v>
      </c>
      <c r="F53" s="27">
        <f t="shared" si="2"/>
        <v>6000</v>
      </c>
      <c r="G53" s="27">
        <f t="shared" si="3"/>
        <v>18000</v>
      </c>
      <c r="H53" s="58">
        <f t="shared" si="4"/>
        <v>6000</v>
      </c>
      <c r="I53" s="68"/>
    </row>
    <row r="54" spans="1:9" ht="20.25" customHeight="1">
      <c r="A54" s="10" t="s">
        <v>47</v>
      </c>
      <c r="B54" s="27">
        <v>5050</v>
      </c>
      <c r="C54" s="27"/>
      <c r="D54" s="27">
        <f t="shared" si="0"/>
        <v>5050</v>
      </c>
      <c r="E54" s="27">
        <f t="shared" si="1"/>
        <v>0</v>
      </c>
      <c r="F54" s="27">
        <f t="shared" si="2"/>
        <v>0</v>
      </c>
      <c r="G54" s="27">
        <f t="shared" si="3"/>
        <v>5050</v>
      </c>
      <c r="H54" s="27">
        <f t="shared" si="4"/>
        <v>0</v>
      </c>
      <c r="I54" s="68"/>
    </row>
    <row r="55" spans="1:9" ht="16.5" customHeight="1">
      <c r="A55" s="10" t="s">
        <v>48</v>
      </c>
      <c r="B55" s="30">
        <v>6941</v>
      </c>
      <c r="C55" s="30"/>
      <c r="D55" s="30">
        <f t="shared" si="0"/>
        <v>6941</v>
      </c>
      <c r="E55" s="30">
        <f t="shared" si="1"/>
        <v>0</v>
      </c>
      <c r="F55" s="30">
        <f t="shared" si="2"/>
        <v>0</v>
      </c>
      <c r="G55" s="30">
        <f t="shared" si="3"/>
        <v>6941</v>
      </c>
      <c r="H55" s="30">
        <f t="shared" si="4"/>
        <v>0</v>
      </c>
      <c r="I55" s="69"/>
    </row>
    <row r="56" spans="1:9" ht="19.5" customHeight="1">
      <c r="A56" s="10" t="s">
        <v>49</v>
      </c>
      <c r="B56" s="27">
        <v>12000</v>
      </c>
      <c r="C56" s="27"/>
      <c r="D56" s="27">
        <f t="shared" si="0"/>
        <v>12000</v>
      </c>
      <c r="E56" s="27">
        <f t="shared" si="1"/>
        <v>0</v>
      </c>
      <c r="F56" s="27">
        <f t="shared" si="2"/>
        <v>0</v>
      </c>
      <c r="G56" s="27">
        <f t="shared" si="3"/>
        <v>12000</v>
      </c>
      <c r="H56" s="27">
        <f t="shared" si="4"/>
        <v>0</v>
      </c>
      <c r="I56" s="68"/>
    </row>
    <row r="57" spans="1:9" ht="18" customHeight="1">
      <c r="A57" s="10" t="s">
        <v>50</v>
      </c>
      <c r="B57" s="30">
        <v>12000</v>
      </c>
      <c r="C57" s="30"/>
      <c r="D57" s="30">
        <f t="shared" si="0"/>
        <v>12000</v>
      </c>
      <c r="E57" s="30">
        <f t="shared" si="1"/>
        <v>0</v>
      </c>
      <c r="F57" s="30">
        <f t="shared" si="2"/>
        <v>0</v>
      </c>
      <c r="G57" s="30">
        <f t="shared" si="3"/>
        <v>12000</v>
      </c>
      <c r="H57" s="30">
        <f t="shared" si="4"/>
        <v>0</v>
      </c>
      <c r="I57" s="69"/>
    </row>
    <row r="58" spans="1:9" ht="20.25" customHeight="1">
      <c r="A58" s="22" t="s">
        <v>51</v>
      </c>
      <c r="B58" s="13">
        <v>400</v>
      </c>
      <c r="C58" s="13"/>
      <c r="D58" s="13">
        <f t="shared" si="0"/>
        <v>400</v>
      </c>
      <c r="E58" s="13">
        <f t="shared" si="1"/>
        <v>0</v>
      </c>
      <c r="F58" s="13">
        <f t="shared" si="2"/>
        <v>0</v>
      </c>
      <c r="G58" s="13">
        <f t="shared" si="3"/>
        <v>400</v>
      </c>
      <c r="H58" s="13">
        <f t="shared" si="4"/>
        <v>0</v>
      </c>
      <c r="I58" s="62"/>
    </row>
    <row r="59" spans="1:9" ht="15.75" customHeight="1">
      <c r="A59" s="22" t="s">
        <v>52</v>
      </c>
      <c r="B59" s="13">
        <v>500</v>
      </c>
      <c r="C59" s="13"/>
      <c r="D59" s="13">
        <f t="shared" si="0"/>
        <v>500</v>
      </c>
      <c r="E59" s="13">
        <f t="shared" si="1"/>
        <v>0</v>
      </c>
      <c r="F59" s="13">
        <f t="shared" si="2"/>
        <v>0</v>
      </c>
      <c r="G59" s="13">
        <f t="shared" si="3"/>
        <v>500</v>
      </c>
      <c r="H59" s="13">
        <f t="shared" si="4"/>
        <v>0</v>
      </c>
      <c r="I59" s="62"/>
    </row>
    <row r="60" spans="1:9" ht="17.25" customHeight="1">
      <c r="A60" s="10" t="s">
        <v>53</v>
      </c>
      <c r="B60" s="13">
        <v>500</v>
      </c>
      <c r="C60" s="13"/>
      <c r="D60" s="13">
        <f t="shared" si="0"/>
        <v>500</v>
      </c>
      <c r="E60" s="13">
        <f t="shared" si="1"/>
        <v>0</v>
      </c>
      <c r="F60" s="13">
        <f t="shared" si="2"/>
        <v>0</v>
      </c>
      <c r="G60" s="13">
        <f t="shared" si="3"/>
        <v>500</v>
      </c>
      <c r="H60" s="13">
        <f t="shared" si="4"/>
        <v>0</v>
      </c>
      <c r="I60" s="62"/>
    </row>
    <row r="61" spans="1:9" ht="22.5" customHeight="1">
      <c r="A61" s="10" t="s">
        <v>54</v>
      </c>
      <c r="B61" s="13">
        <v>3000</v>
      </c>
      <c r="C61" s="13"/>
      <c r="D61" s="13">
        <f>+B61+C61</f>
        <v>3000</v>
      </c>
      <c r="E61" s="13">
        <f>+D61-B61</f>
        <v>0</v>
      </c>
      <c r="F61" s="13">
        <f aca="true" t="shared" si="7" ref="F61:H64">+C61</f>
        <v>0</v>
      </c>
      <c r="G61" s="13">
        <f t="shared" si="7"/>
        <v>3000</v>
      </c>
      <c r="H61" s="13">
        <f t="shared" si="7"/>
        <v>0</v>
      </c>
      <c r="I61" s="62"/>
    </row>
    <row r="62" spans="1:9" ht="17.25" customHeight="1">
      <c r="A62" s="10" t="s">
        <v>135</v>
      </c>
      <c r="B62" s="13"/>
      <c r="C62" s="13">
        <v>2200</v>
      </c>
      <c r="D62" s="13">
        <f>+B62+C62</f>
        <v>2200</v>
      </c>
      <c r="E62" s="13">
        <f>+D62-B62</f>
        <v>2200</v>
      </c>
      <c r="F62" s="13">
        <f t="shared" si="7"/>
        <v>2200</v>
      </c>
      <c r="G62" s="13">
        <f t="shared" si="7"/>
        <v>2200</v>
      </c>
      <c r="H62" s="58">
        <f t="shared" si="7"/>
        <v>2200</v>
      </c>
      <c r="I62" s="62" t="s">
        <v>137</v>
      </c>
    </row>
    <row r="63" spans="1:9" ht="17.25" customHeight="1">
      <c r="A63" s="10" t="s">
        <v>136</v>
      </c>
      <c r="B63" s="13"/>
      <c r="C63" s="13">
        <v>50</v>
      </c>
      <c r="D63" s="13">
        <f>+B63+C63</f>
        <v>50</v>
      </c>
      <c r="E63" s="13">
        <f>+D63-B63</f>
        <v>50</v>
      </c>
      <c r="F63" s="13">
        <f t="shared" si="7"/>
        <v>50</v>
      </c>
      <c r="G63" s="13">
        <f t="shared" si="7"/>
        <v>50</v>
      </c>
      <c r="H63" s="58">
        <f t="shared" si="7"/>
        <v>50</v>
      </c>
      <c r="I63" s="62" t="s">
        <v>138</v>
      </c>
    </row>
    <row r="64" spans="1:9" ht="17.25" customHeight="1">
      <c r="A64" s="10" t="s">
        <v>154</v>
      </c>
      <c r="B64" s="13"/>
      <c r="C64" s="13">
        <v>250</v>
      </c>
      <c r="D64" s="13">
        <f>+B64+C64</f>
        <v>250</v>
      </c>
      <c r="E64" s="13">
        <f>+D64-B64</f>
        <v>250</v>
      </c>
      <c r="F64" s="13">
        <f t="shared" si="7"/>
        <v>250</v>
      </c>
      <c r="G64" s="13">
        <f t="shared" si="7"/>
        <v>250</v>
      </c>
      <c r="H64" s="58">
        <f t="shared" si="7"/>
        <v>250</v>
      </c>
      <c r="I64" s="62" t="s">
        <v>138</v>
      </c>
    </row>
    <row r="65" spans="1:9" ht="17.25" customHeight="1">
      <c r="A65" s="10" t="s">
        <v>155</v>
      </c>
      <c r="B65" s="13"/>
      <c r="C65" s="13">
        <v>500</v>
      </c>
      <c r="D65" s="13">
        <f t="shared" si="0"/>
        <v>500</v>
      </c>
      <c r="E65" s="13">
        <f t="shared" si="1"/>
        <v>500</v>
      </c>
      <c r="F65" s="13">
        <f t="shared" si="2"/>
        <v>500</v>
      </c>
      <c r="G65" s="13">
        <f t="shared" si="3"/>
        <v>500</v>
      </c>
      <c r="H65" s="58">
        <f t="shared" si="4"/>
        <v>500</v>
      </c>
      <c r="I65" s="62" t="s">
        <v>156</v>
      </c>
    </row>
    <row r="66" spans="1:61" s="19" customFormat="1" ht="24.75" customHeight="1">
      <c r="A66" s="16" t="s">
        <v>55</v>
      </c>
      <c r="B66" s="17">
        <f>SUM(B41:B65)</f>
        <v>140877</v>
      </c>
      <c r="C66" s="17">
        <f>SUM(C41:C65)</f>
        <v>9474</v>
      </c>
      <c r="D66" s="17">
        <f t="shared" si="0"/>
        <v>150351</v>
      </c>
      <c r="E66" s="17">
        <f t="shared" si="1"/>
        <v>9474</v>
      </c>
      <c r="F66" s="17">
        <f t="shared" si="2"/>
        <v>9474</v>
      </c>
      <c r="G66" s="17">
        <f t="shared" si="3"/>
        <v>150351</v>
      </c>
      <c r="H66" s="60">
        <f t="shared" si="4"/>
        <v>9474</v>
      </c>
      <c r="I66" s="66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</row>
    <row r="67" spans="1:61" s="19" customFormat="1" ht="24.75" customHeight="1">
      <c r="A67" s="3" t="s">
        <v>56</v>
      </c>
      <c r="B67" s="20"/>
      <c r="C67" s="20"/>
      <c r="D67" s="20">
        <f t="shared" si="0"/>
        <v>0</v>
      </c>
      <c r="E67" s="20">
        <f t="shared" si="1"/>
        <v>0</v>
      </c>
      <c r="F67" s="20"/>
      <c r="G67" s="20"/>
      <c r="H67" s="20"/>
      <c r="I67" s="5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</row>
    <row r="68" spans="1:61" s="10" customFormat="1" ht="24.75" customHeight="1">
      <c r="A68" s="21" t="s">
        <v>57</v>
      </c>
      <c r="B68" s="11">
        <v>19</v>
      </c>
      <c r="C68" s="11"/>
      <c r="D68" s="11">
        <f t="shared" si="0"/>
        <v>19</v>
      </c>
      <c r="E68" s="11">
        <f t="shared" si="1"/>
        <v>0</v>
      </c>
      <c r="F68" s="11">
        <f t="shared" si="2"/>
        <v>0</v>
      </c>
      <c r="G68" s="11">
        <f t="shared" si="3"/>
        <v>19</v>
      </c>
      <c r="H68" s="11">
        <f t="shared" si="4"/>
        <v>0</v>
      </c>
      <c r="I68" s="6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1:61" s="10" customFormat="1" ht="24.75" customHeight="1">
      <c r="A69" s="21" t="s">
        <v>58</v>
      </c>
      <c r="B69" s="11">
        <f>20787+2341</f>
        <v>23128</v>
      </c>
      <c r="C69" s="11"/>
      <c r="D69" s="11">
        <f t="shared" si="0"/>
        <v>23128</v>
      </c>
      <c r="E69" s="11">
        <f t="shared" si="1"/>
        <v>0</v>
      </c>
      <c r="F69" s="11">
        <f t="shared" si="2"/>
        <v>0</v>
      </c>
      <c r="G69" s="11">
        <f t="shared" si="3"/>
        <v>23128</v>
      </c>
      <c r="H69" s="11">
        <f t="shared" si="4"/>
        <v>0</v>
      </c>
      <c r="I69" s="6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1:61" s="10" customFormat="1" ht="24.75" customHeight="1">
      <c r="A70" s="12" t="s">
        <v>59</v>
      </c>
      <c r="B70" s="11">
        <v>4500</v>
      </c>
      <c r="C70" s="11"/>
      <c r="D70" s="11">
        <f t="shared" si="0"/>
        <v>4500</v>
      </c>
      <c r="E70" s="11">
        <f t="shared" si="1"/>
        <v>0</v>
      </c>
      <c r="F70" s="11">
        <f t="shared" si="2"/>
        <v>0</v>
      </c>
      <c r="G70" s="11">
        <f t="shared" si="3"/>
        <v>4500</v>
      </c>
      <c r="H70" s="11">
        <f t="shared" si="4"/>
        <v>0</v>
      </c>
      <c r="I70" s="6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1:61" s="29" customFormat="1" ht="29.25" customHeight="1">
      <c r="A71" s="26" t="s">
        <v>60</v>
      </c>
      <c r="B71" s="30">
        <f>936983+182680</f>
        <v>1119663</v>
      </c>
      <c r="C71" s="30"/>
      <c r="D71" s="30">
        <f t="shared" si="0"/>
        <v>1119663</v>
      </c>
      <c r="E71" s="30">
        <f t="shared" si="1"/>
        <v>0</v>
      </c>
      <c r="F71" s="30">
        <f t="shared" si="2"/>
        <v>0</v>
      </c>
      <c r="G71" s="30">
        <f t="shared" si="3"/>
        <v>1119663</v>
      </c>
      <c r="H71" s="30">
        <f t="shared" si="4"/>
        <v>0</v>
      </c>
      <c r="I71" s="6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</row>
    <row r="72" spans="1:61" s="29" customFormat="1" ht="26.25" customHeight="1">
      <c r="A72" s="32" t="s">
        <v>128</v>
      </c>
      <c r="B72" s="27">
        <v>11768</v>
      </c>
      <c r="C72" s="27"/>
      <c r="D72" s="27">
        <f t="shared" si="0"/>
        <v>11768</v>
      </c>
      <c r="E72" s="27">
        <f t="shared" si="1"/>
        <v>0</v>
      </c>
      <c r="F72" s="27">
        <f t="shared" si="2"/>
        <v>0</v>
      </c>
      <c r="G72" s="27">
        <f t="shared" si="3"/>
        <v>11768</v>
      </c>
      <c r="H72" s="27">
        <f t="shared" si="4"/>
        <v>0</v>
      </c>
      <c r="I72" s="6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</row>
    <row r="73" spans="1:9" ht="23.25" customHeight="1">
      <c r="A73" s="22" t="s">
        <v>61</v>
      </c>
      <c r="B73" s="13">
        <v>6750</v>
      </c>
      <c r="C73" s="13"/>
      <c r="D73" s="13">
        <f t="shared" si="0"/>
        <v>6750</v>
      </c>
      <c r="E73" s="13">
        <f t="shared" si="1"/>
        <v>0</v>
      </c>
      <c r="F73" s="13">
        <f t="shared" si="2"/>
        <v>0</v>
      </c>
      <c r="G73" s="13">
        <f t="shared" si="3"/>
        <v>6750</v>
      </c>
      <c r="H73" s="13">
        <f t="shared" si="4"/>
        <v>0</v>
      </c>
      <c r="I73" s="62"/>
    </row>
    <row r="74" spans="1:61" s="19" customFormat="1" ht="24.75" customHeight="1">
      <c r="A74" s="16" t="s">
        <v>62</v>
      </c>
      <c r="B74" s="17">
        <f>SUM(B68:B73)</f>
        <v>1165828</v>
      </c>
      <c r="C74" s="17">
        <f>SUM(C68:C73)</f>
        <v>0</v>
      </c>
      <c r="D74" s="17">
        <f t="shared" si="0"/>
        <v>1165828</v>
      </c>
      <c r="E74" s="17">
        <f t="shared" si="1"/>
        <v>0</v>
      </c>
      <c r="F74" s="17">
        <f t="shared" si="2"/>
        <v>0</v>
      </c>
      <c r="G74" s="17">
        <f t="shared" si="3"/>
        <v>1165828</v>
      </c>
      <c r="H74" s="17">
        <f t="shared" si="4"/>
        <v>0</v>
      </c>
      <c r="I74" s="66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</row>
    <row r="75" spans="1:61" s="19" customFormat="1" ht="24.75" customHeight="1">
      <c r="A75" s="3" t="s">
        <v>63</v>
      </c>
      <c r="B75" s="20"/>
      <c r="C75" s="20"/>
      <c r="D75" s="20">
        <f aca="true" t="shared" si="8" ref="D75:D142">+B75+C75</f>
        <v>0</v>
      </c>
      <c r="E75" s="20">
        <f aca="true" t="shared" si="9" ref="E75:E142">+D75-B75</f>
        <v>0</v>
      </c>
      <c r="F75" s="20"/>
      <c r="G75" s="20"/>
      <c r="H75" s="20"/>
      <c r="I75" s="59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</row>
    <row r="76" spans="1:61" s="10" customFormat="1" ht="21.75" customHeight="1">
      <c r="A76" s="12" t="s">
        <v>64</v>
      </c>
      <c r="B76" s="11">
        <v>325</v>
      </c>
      <c r="C76" s="11"/>
      <c r="D76" s="11">
        <f t="shared" si="8"/>
        <v>325</v>
      </c>
      <c r="E76" s="11">
        <f t="shared" si="9"/>
        <v>0</v>
      </c>
      <c r="F76" s="11">
        <f aca="true" t="shared" si="10" ref="F76:F143">+C76</f>
        <v>0</v>
      </c>
      <c r="G76" s="11">
        <f aca="true" t="shared" si="11" ref="G76:G143">+D76</f>
        <v>325</v>
      </c>
      <c r="H76" s="11">
        <f aca="true" t="shared" si="12" ref="H76:H143">+E76</f>
        <v>0</v>
      </c>
      <c r="I76" s="6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1:61" s="10" customFormat="1" ht="21.75" customHeight="1">
      <c r="A77" s="12" t="s">
        <v>65</v>
      </c>
      <c r="B77" s="11">
        <v>1842</v>
      </c>
      <c r="C77" s="11"/>
      <c r="D77" s="11">
        <f t="shared" si="8"/>
        <v>1842</v>
      </c>
      <c r="E77" s="11">
        <f t="shared" si="9"/>
        <v>0</v>
      </c>
      <c r="F77" s="11">
        <f t="shared" si="10"/>
        <v>0</v>
      </c>
      <c r="G77" s="11">
        <f t="shared" si="11"/>
        <v>1842</v>
      </c>
      <c r="H77" s="11">
        <f t="shared" si="12"/>
        <v>0</v>
      </c>
      <c r="I77" s="6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1:61" s="10" customFormat="1" ht="21.75" customHeight="1">
      <c r="A78" s="12" t="s">
        <v>66</v>
      </c>
      <c r="B78" s="11">
        <v>275</v>
      </c>
      <c r="C78" s="11"/>
      <c r="D78" s="11">
        <f t="shared" si="8"/>
        <v>275</v>
      </c>
      <c r="E78" s="11">
        <f t="shared" si="9"/>
        <v>0</v>
      </c>
      <c r="F78" s="11">
        <f t="shared" si="10"/>
        <v>0</v>
      </c>
      <c r="G78" s="11">
        <f t="shared" si="11"/>
        <v>275</v>
      </c>
      <c r="H78" s="11">
        <f t="shared" si="12"/>
        <v>0</v>
      </c>
      <c r="I78" s="6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1:9" ht="21.75" customHeight="1">
      <c r="A79" s="10" t="s">
        <v>129</v>
      </c>
      <c r="B79" s="13">
        <v>1500</v>
      </c>
      <c r="C79" s="13"/>
      <c r="D79" s="13">
        <f t="shared" si="8"/>
        <v>1500</v>
      </c>
      <c r="E79" s="13">
        <f t="shared" si="9"/>
        <v>0</v>
      </c>
      <c r="F79" s="13">
        <f t="shared" si="10"/>
        <v>0</v>
      </c>
      <c r="G79" s="13">
        <f t="shared" si="11"/>
        <v>1500</v>
      </c>
      <c r="H79" s="13">
        <f t="shared" si="12"/>
        <v>0</v>
      </c>
      <c r="I79" s="62"/>
    </row>
    <row r="80" spans="1:61" s="19" customFormat="1" ht="24.75" customHeight="1">
      <c r="A80" s="16" t="s">
        <v>67</v>
      </c>
      <c r="B80" s="17">
        <f>SUM(B76:B79)</f>
        <v>3942</v>
      </c>
      <c r="C80" s="17">
        <f>SUM(C76:C79)</f>
        <v>0</v>
      </c>
      <c r="D80" s="17">
        <f t="shared" si="8"/>
        <v>3942</v>
      </c>
      <c r="E80" s="17">
        <f t="shared" si="9"/>
        <v>0</v>
      </c>
      <c r="F80" s="17">
        <f t="shared" si="10"/>
        <v>0</v>
      </c>
      <c r="G80" s="17">
        <f t="shared" si="11"/>
        <v>3942</v>
      </c>
      <c r="H80" s="17">
        <f t="shared" si="12"/>
        <v>0</v>
      </c>
      <c r="I80" s="66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</row>
    <row r="81" spans="1:61" s="19" customFormat="1" ht="24.75" customHeight="1">
      <c r="A81" s="3" t="s">
        <v>68</v>
      </c>
      <c r="B81" s="20"/>
      <c r="C81" s="20"/>
      <c r="D81" s="20">
        <f t="shared" si="8"/>
        <v>0</v>
      </c>
      <c r="E81" s="20">
        <f t="shared" si="9"/>
        <v>0</v>
      </c>
      <c r="F81" s="20"/>
      <c r="G81" s="20"/>
      <c r="H81" s="20"/>
      <c r="I81" s="59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</row>
    <row r="82" spans="1:61" s="10" customFormat="1" ht="21.75" customHeight="1">
      <c r="A82" s="21" t="s">
        <v>69</v>
      </c>
      <c r="B82" s="8">
        <f>341+33887</f>
        <v>34228</v>
      </c>
      <c r="C82" s="8"/>
      <c r="D82" s="8">
        <f t="shared" si="8"/>
        <v>34228</v>
      </c>
      <c r="E82" s="8">
        <f t="shared" si="9"/>
        <v>0</v>
      </c>
      <c r="F82" s="8">
        <f t="shared" si="10"/>
        <v>0</v>
      </c>
      <c r="G82" s="8">
        <f t="shared" si="11"/>
        <v>34228</v>
      </c>
      <c r="H82" s="8">
        <f t="shared" si="12"/>
        <v>0</v>
      </c>
      <c r="I82" s="6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1:61" s="10" customFormat="1" ht="21.75" customHeight="1">
      <c r="A83" s="12" t="s">
        <v>70</v>
      </c>
      <c r="B83" s="8">
        <v>147488</v>
      </c>
      <c r="C83" s="8"/>
      <c r="D83" s="8">
        <f t="shared" si="8"/>
        <v>147488</v>
      </c>
      <c r="E83" s="8">
        <f t="shared" si="9"/>
        <v>0</v>
      </c>
      <c r="F83" s="8">
        <f t="shared" si="10"/>
        <v>0</v>
      </c>
      <c r="G83" s="8">
        <f t="shared" si="11"/>
        <v>147488</v>
      </c>
      <c r="H83" s="8">
        <f t="shared" si="12"/>
        <v>0</v>
      </c>
      <c r="I83" s="6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1:61" s="10" customFormat="1" ht="18.75" customHeight="1">
      <c r="A84" s="21" t="s">
        <v>71</v>
      </c>
      <c r="B84" s="11">
        <v>1231</v>
      </c>
      <c r="C84" s="11"/>
      <c r="D84" s="11">
        <f t="shared" si="8"/>
        <v>1231</v>
      </c>
      <c r="E84" s="11">
        <f t="shared" si="9"/>
        <v>0</v>
      </c>
      <c r="F84" s="11">
        <f t="shared" si="10"/>
        <v>0</v>
      </c>
      <c r="G84" s="11">
        <f t="shared" si="11"/>
        <v>1231</v>
      </c>
      <c r="H84" s="11">
        <f t="shared" si="12"/>
        <v>0</v>
      </c>
      <c r="I84" s="63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1:61" s="10" customFormat="1" ht="21.75" customHeight="1">
      <c r="A85" s="12" t="s">
        <v>72</v>
      </c>
      <c r="B85" s="11">
        <v>20091</v>
      </c>
      <c r="C85" s="11"/>
      <c r="D85" s="11">
        <f t="shared" si="8"/>
        <v>20091</v>
      </c>
      <c r="E85" s="11">
        <f t="shared" si="9"/>
        <v>0</v>
      </c>
      <c r="F85" s="11">
        <f t="shared" si="10"/>
        <v>0</v>
      </c>
      <c r="G85" s="11">
        <f t="shared" si="11"/>
        <v>20091</v>
      </c>
      <c r="H85" s="11">
        <f t="shared" si="12"/>
        <v>0</v>
      </c>
      <c r="I85" s="63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1:61" s="10" customFormat="1" ht="21.75" customHeight="1">
      <c r="A86" s="12" t="s">
        <v>73</v>
      </c>
      <c r="B86" s="8">
        <v>22470</v>
      </c>
      <c r="C86" s="8"/>
      <c r="D86" s="8">
        <f t="shared" si="8"/>
        <v>22470</v>
      </c>
      <c r="E86" s="8">
        <f t="shared" si="9"/>
        <v>0</v>
      </c>
      <c r="F86" s="8">
        <f t="shared" si="10"/>
        <v>0</v>
      </c>
      <c r="G86" s="8">
        <f t="shared" si="11"/>
        <v>22470</v>
      </c>
      <c r="H86" s="8">
        <f t="shared" si="12"/>
        <v>0</v>
      </c>
      <c r="I86" s="65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1:61" s="10" customFormat="1" ht="21.75" customHeight="1">
      <c r="A87" s="12" t="s">
        <v>74</v>
      </c>
      <c r="B87" s="11">
        <v>10023</v>
      </c>
      <c r="C87" s="11"/>
      <c r="D87" s="11">
        <f>+B87+C87</f>
        <v>10023</v>
      </c>
      <c r="E87" s="11">
        <f>+D87-B87</f>
        <v>0</v>
      </c>
      <c r="F87" s="11">
        <f>+C87</f>
        <v>0</v>
      </c>
      <c r="G87" s="11">
        <f>+D87</f>
        <v>10023</v>
      </c>
      <c r="H87" s="11">
        <f>+E87</f>
        <v>0</v>
      </c>
      <c r="I87" s="63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1:61" s="10" customFormat="1" ht="18.75" customHeight="1">
      <c r="A88" s="12" t="s">
        <v>148</v>
      </c>
      <c r="B88" s="11">
        <v>0</v>
      </c>
      <c r="C88" s="11">
        <v>75</v>
      </c>
      <c r="D88" s="11">
        <f t="shared" si="8"/>
        <v>75</v>
      </c>
      <c r="E88" s="11">
        <f t="shared" si="9"/>
        <v>75</v>
      </c>
      <c r="F88" s="11">
        <f t="shared" si="10"/>
        <v>75</v>
      </c>
      <c r="G88" s="11">
        <f t="shared" si="11"/>
        <v>75</v>
      </c>
      <c r="H88" s="58">
        <f t="shared" si="12"/>
        <v>75</v>
      </c>
      <c r="I88" s="63" t="s">
        <v>141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</row>
    <row r="89" spans="1:61" s="19" customFormat="1" ht="24.75" customHeight="1">
      <c r="A89" s="16" t="s">
        <v>75</v>
      </c>
      <c r="B89" s="17">
        <f>SUM(B82:B88)</f>
        <v>235531</v>
      </c>
      <c r="C89" s="17">
        <f>SUM(C82:C88)</f>
        <v>75</v>
      </c>
      <c r="D89" s="17">
        <f t="shared" si="8"/>
        <v>235606</v>
      </c>
      <c r="E89" s="17">
        <f t="shared" si="9"/>
        <v>75</v>
      </c>
      <c r="F89" s="17">
        <f t="shared" si="10"/>
        <v>75</v>
      </c>
      <c r="G89" s="17">
        <f t="shared" si="11"/>
        <v>235606</v>
      </c>
      <c r="H89" s="60">
        <f t="shared" si="12"/>
        <v>75</v>
      </c>
      <c r="I89" s="66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</row>
    <row r="90" spans="1:61" s="19" customFormat="1" ht="24.75" customHeight="1">
      <c r="A90" s="3" t="s">
        <v>76</v>
      </c>
      <c r="B90" s="20"/>
      <c r="C90" s="20"/>
      <c r="D90" s="20">
        <f t="shared" si="8"/>
        <v>0</v>
      </c>
      <c r="E90" s="20">
        <f t="shared" si="9"/>
        <v>0</v>
      </c>
      <c r="F90" s="20"/>
      <c r="G90" s="20"/>
      <c r="H90" s="20"/>
      <c r="I90" s="5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</row>
    <row r="91" spans="1:61" s="10" customFormat="1" ht="21.75" customHeight="1">
      <c r="A91" s="21" t="s">
        <v>77</v>
      </c>
      <c r="B91" s="11">
        <v>6396</v>
      </c>
      <c r="C91" s="11"/>
      <c r="D91" s="11">
        <f t="shared" si="8"/>
        <v>6396</v>
      </c>
      <c r="E91" s="11">
        <f t="shared" si="9"/>
        <v>0</v>
      </c>
      <c r="F91" s="11">
        <f t="shared" si="10"/>
        <v>0</v>
      </c>
      <c r="G91" s="11">
        <f t="shared" si="11"/>
        <v>6396</v>
      </c>
      <c r="H91" s="11">
        <f t="shared" si="12"/>
        <v>0</v>
      </c>
      <c r="I91" s="6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1:61" s="10" customFormat="1" ht="21.75" customHeight="1">
      <c r="A92" s="12" t="s">
        <v>78</v>
      </c>
      <c r="B92" s="11">
        <f>3312-504-352</f>
        <v>2456</v>
      </c>
      <c r="C92" s="11"/>
      <c r="D92" s="11">
        <f t="shared" si="8"/>
        <v>2456</v>
      </c>
      <c r="E92" s="11">
        <f t="shared" si="9"/>
        <v>0</v>
      </c>
      <c r="F92" s="11">
        <f t="shared" si="10"/>
        <v>0</v>
      </c>
      <c r="G92" s="11">
        <f t="shared" si="11"/>
        <v>2456</v>
      </c>
      <c r="H92" s="11">
        <f t="shared" si="12"/>
        <v>0</v>
      </c>
      <c r="I92" s="63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1:61" s="10" customFormat="1" ht="21.75" customHeight="1">
      <c r="A93" s="12" t="s">
        <v>151</v>
      </c>
      <c r="B93" s="11">
        <v>51250</v>
      </c>
      <c r="C93" s="11"/>
      <c r="D93" s="11">
        <f t="shared" si="8"/>
        <v>51250</v>
      </c>
      <c r="E93" s="11">
        <f t="shared" si="9"/>
        <v>0</v>
      </c>
      <c r="F93" s="11">
        <f t="shared" si="10"/>
        <v>0</v>
      </c>
      <c r="G93" s="11">
        <f t="shared" si="11"/>
        <v>51250</v>
      </c>
      <c r="H93" s="11">
        <f t="shared" si="12"/>
        <v>0</v>
      </c>
      <c r="I93" s="63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1:61" s="10" customFormat="1" ht="21.75" customHeight="1">
      <c r="A94" s="21" t="s">
        <v>169</v>
      </c>
      <c r="B94" s="11">
        <v>1220</v>
      </c>
      <c r="C94" s="11"/>
      <c r="D94" s="11">
        <f t="shared" si="8"/>
        <v>1220</v>
      </c>
      <c r="E94" s="11">
        <f t="shared" si="9"/>
        <v>0</v>
      </c>
      <c r="F94" s="11">
        <f t="shared" si="10"/>
        <v>0</v>
      </c>
      <c r="G94" s="11">
        <f t="shared" si="11"/>
        <v>1220</v>
      </c>
      <c r="H94" s="11">
        <f t="shared" si="12"/>
        <v>0</v>
      </c>
      <c r="I94" s="63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  <row r="95" spans="1:61" s="10" customFormat="1" ht="21.75" customHeight="1">
      <c r="A95" s="21" t="s">
        <v>79</v>
      </c>
      <c r="B95" s="11">
        <v>8000</v>
      </c>
      <c r="C95" s="11"/>
      <c r="D95" s="11">
        <f t="shared" si="8"/>
        <v>8000</v>
      </c>
      <c r="E95" s="11">
        <f t="shared" si="9"/>
        <v>0</v>
      </c>
      <c r="F95" s="11">
        <f t="shared" si="10"/>
        <v>0</v>
      </c>
      <c r="G95" s="11">
        <f t="shared" si="11"/>
        <v>8000</v>
      </c>
      <c r="H95" s="11">
        <f t="shared" si="12"/>
        <v>0</v>
      </c>
      <c r="I95" s="63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</row>
    <row r="96" spans="1:61" s="29" customFormat="1" ht="21.75" customHeight="1">
      <c r="A96" s="26" t="s">
        <v>80</v>
      </c>
      <c r="B96" s="27">
        <v>20000</v>
      </c>
      <c r="C96" s="27"/>
      <c r="D96" s="27">
        <f t="shared" si="8"/>
        <v>20000</v>
      </c>
      <c r="E96" s="27">
        <f t="shared" si="9"/>
        <v>0</v>
      </c>
      <c r="F96" s="27">
        <f t="shared" si="10"/>
        <v>0</v>
      </c>
      <c r="G96" s="27">
        <f t="shared" si="11"/>
        <v>20000</v>
      </c>
      <c r="H96" s="27">
        <f t="shared" si="12"/>
        <v>0</v>
      </c>
      <c r="I96" s="6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</row>
    <row r="97" spans="1:9" ht="23.25" customHeight="1">
      <c r="A97" s="31" t="s">
        <v>81</v>
      </c>
      <c r="B97" s="13">
        <v>150</v>
      </c>
      <c r="C97" s="13"/>
      <c r="D97" s="13">
        <f t="shared" si="8"/>
        <v>150</v>
      </c>
      <c r="E97" s="13">
        <f t="shared" si="9"/>
        <v>0</v>
      </c>
      <c r="F97" s="13">
        <f t="shared" si="10"/>
        <v>0</v>
      </c>
      <c r="G97" s="13">
        <f t="shared" si="11"/>
        <v>150</v>
      </c>
      <c r="H97" s="13">
        <f t="shared" si="12"/>
        <v>0</v>
      </c>
      <c r="I97" s="62"/>
    </row>
    <row r="98" spans="1:9" ht="24.75" customHeight="1">
      <c r="A98" s="31" t="s">
        <v>82</v>
      </c>
      <c r="B98" s="13">
        <v>200</v>
      </c>
      <c r="C98" s="13"/>
      <c r="D98" s="13">
        <f>+B98+C98</f>
        <v>200</v>
      </c>
      <c r="E98" s="13">
        <f>+D98-B98</f>
        <v>0</v>
      </c>
      <c r="F98" s="13">
        <f aca="true" t="shared" si="13" ref="F98:H99">+C98</f>
        <v>0</v>
      </c>
      <c r="G98" s="13">
        <f t="shared" si="13"/>
        <v>200</v>
      </c>
      <c r="H98" s="13">
        <f t="shared" si="13"/>
        <v>0</v>
      </c>
      <c r="I98" s="62"/>
    </row>
    <row r="99" spans="1:61" s="32" customFormat="1" ht="21.75" customHeight="1">
      <c r="A99" s="54" t="s">
        <v>168</v>
      </c>
      <c r="B99" s="107">
        <v>0</v>
      </c>
      <c r="C99" s="107">
        <v>3000</v>
      </c>
      <c r="D99" s="107">
        <f>+B99+C99</f>
        <v>3000</v>
      </c>
      <c r="E99" s="107">
        <f>+D99-B99</f>
        <v>3000</v>
      </c>
      <c r="F99" s="107">
        <f t="shared" si="13"/>
        <v>3000</v>
      </c>
      <c r="G99" s="107">
        <f t="shared" si="13"/>
        <v>3000</v>
      </c>
      <c r="H99" s="58">
        <f t="shared" si="13"/>
        <v>3000</v>
      </c>
      <c r="I99" s="108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</row>
    <row r="100" spans="1:61" s="19" customFormat="1" ht="24.75" customHeight="1">
      <c r="A100" s="16" t="s">
        <v>83</v>
      </c>
      <c r="B100" s="17">
        <f>SUM(B91:B99)</f>
        <v>89672</v>
      </c>
      <c r="C100" s="17">
        <f>SUM(C91:C99)</f>
        <v>3000</v>
      </c>
      <c r="D100" s="17">
        <f t="shared" si="8"/>
        <v>92672</v>
      </c>
      <c r="E100" s="17">
        <f t="shared" si="9"/>
        <v>3000</v>
      </c>
      <c r="F100" s="17">
        <f t="shared" si="10"/>
        <v>3000</v>
      </c>
      <c r="G100" s="17">
        <f t="shared" si="11"/>
        <v>92672</v>
      </c>
      <c r="H100" s="17">
        <f t="shared" si="12"/>
        <v>3000</v>
      </c>
      <c r="I100" s="66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</row>
    <row r="101" spans="1:61" s="19" customFormat="1" ht="24.75" customHeight="1">
      <c r="A101" s="3" t="s">
        <v>84</v>
      </c>
      <c r="B101" s="20"/>
      <c r="C101" s="20"/>
      <c r="D101" s="20">
        <f t="shared" si="8"/>
        <v>0</v>
      </c>
      <c r="E101" s="20">
        <f t="shared" si="9"/>
        <v>0</v>
      </c>
      <c r="F101" s="20"/>
      <c r="G101" s="20"/>
      <c r="H101" s="20"/>
      <c r="I101" s="59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</row>
    <row r="102" spans="1:61" s="10" customFormat="1" ht="21" customHeight="1">
      <c r="A102" s="21" t="s">
        <v>85</v>
      </c>
      <c r="B102" s="79">
        <f>2723+112</f>
        <v>2835</v>
      </c>
      <c r="C102" s="79">
        <v>-79</v>
      </c>
      <c r="D102" s="79">
        <f t="shared" si="8"/>
        <v>2756</v>
      </c>
      <c r="E102" s="79">
        <f t="shared" si="9"/>
        <v>-79</v>
      </c>
      <c r="F102" s="79">
        <f t="shared" si="10"/>
        <v>-79</v>
      </c>
      <c r="G102" s="79">
        <f t="shared" si="11"/>
        <v>2756</v>
      </c>
      <c r="H102" s="79">
        <f t="shared" si="12"/>
        <v>-79</v>
      </c>
      <c r="I102" s="78" t="s">
        <v>143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1:61" s="10" customFormat="1" ht="21" customHeight="1">
      <c r="A103" s="12" t="s">
        <v>86</v>
      </c>
      <c r="B103" s="11">
        <v>80</v>
      </c>
      <c r="C103" s="11"/>
      <c r="D103" s="11">
        <f t="shared" si="8"/>
        <v>80</v>
      </c>
      <c r="E103" s="11">
        <f t="shared" si="9"/>
        <v>0</v>
      </c>
      <c r="F103" s="11">
        <f t="shared" si="10"/>
        <v>0</v>
      </c>
      <c r="G103" s="11">
        <f t="shared" si="11"/>
        <v>80</v>
      </c>
      <c r="H103" s="11">
        <f t="shared" si="12"/>
        <v>0</v>
      </c>
      <c r="I103" s="6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1:61" s="10" customFormat="1" ht="21" customHeight="1">
      <c r="A104" s="12" t="s">
        <v>87</v>
      </c>
      <c r="B104" s="11">
        <v>501</v>
      </c>
      <c r="C104" s="11"/>
      <c r="D104" s="11">
        <f t="shared" si="8"/>
        <v>501</v>
      </c>
      <c r="E104" s="11">
        <f t="shared" si="9"/>
        <v>0</v>
      </c>
      <c r="F104" s="11">
        <f t="shared" si="10"/>
        <v>0</v>
      </c>
      <c r="G104" s="11">
        <f t="shared" si="11"/>
        <v>501</v>
      </c>
      <c r="H104" s="11">
        <f t="shared" si="12"/>
        <v>0</v>
      </c>
      <c r="I104" s="63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1:61" s="10" customFormat="1" ht="24" customHeight="1">
      <c r="A105" s="12" t="s">
        <v>88</v>
      </c>
      <c r="B105" s="11">
        <f>625+200</f>
        <v>825</v>
      </c>
      <c r="C105" s="11"/>
      <c r="D105" s="11">
        <f t="shared" si="8"/>
        <v>825</v>
      </c>
      <c r="E105" s="11">
        <f t="shared" si="9"/>
        <v>0</v>
      </c>
      <c r="F105" s="11">
        <f t="shared" si="10"/>
        <v>0</v>
      </c>
      <c r="G105" s="11">
        <f t="shared" si="11"/>
        <v>825</v>
      </c>
      <c r="H105" s="11">
        <f t="shared" si="12"/>
        <v>0</v>
      </c>
      <c r="I105" s="63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1:9" ht="22.5" customHeight="1">
      <c r="A106" s="22" t="s">
        <v>149</v>
      </c>
      <c r="B106" s="13">
        <v>1500</v>
      </c>
      <c r="C106" s="13">
        <v>763</v>
      </c>
      <c r="D106" s="13">
        <f t="shared" si="8"/>
        <v>2263</v>
      </c>
      <c r="E106" s="13">
        <f t="shared" si="9"/>
        <v>763</v>
      </c>
      <c r="F106" s="13">
        <f t="shared" si="10"/>
        <v>763</v>
      </c>
      <c r="G106" s="13">
        <f t="shared" si="11"/>
        <v>2263</v>
      </c>
      <c r="H106" s="58">
        <f t="shared" si="12"/>
        <v>763</v>
      </c>
      <c r="I106" s="53" t="s">
        <v>131</v>
      </c>
    </row>
    <row r="107" spans="1:61" s="19" customFormat="1" ht="24.75" customHeight="1">
      <c r="A107" s="16" t="s">
        <v>89</v>
      </c>
      <c r="B107" s="17">
        <f>SUM(B102:B106)</f>
        <v>5741</v>
      </c>
      <c r="C107" s="17">
        <f>SUM(C102:C106)</f>
        <v>684</v>
      </c>
      <c r="D107" s="17">
        <f t="shared" si="8"/>
        <v>6425</v>
      </c>
      <c r="E107" s="17">
        <f t="shared" si="9"/>
        <v>684</v>
      </c>
      <c r="F107" s="17">
        <f t="shared" si="10"/>
        <v>684</v>
      </c>
      <c r="G107" s="17">
        <f t="shared" si="11"/>
        <v>6425</v>
      </c>
      <c r="H107" s="60">
        <f t="shared" si="12"/>
        <v>684</v>
      </c>
      <c r="I107" s="66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</row>
    <row r="108" spans="1:61" s="19" customFormat="1" ht="24.75" customHeight="1">
      <c r="A108" s="3" t="s">
        <v>90</v>
      </c>
      <c r="B108" s="34"/>
      <c r="C108" s="34"/>
      <c r="D108" s="34">
        <f t="shared" si="8"/>
        <v>0</v>
      </c>
      <c r="E108" s="34">
        <f t="shared" si="9"/>
        <v>0</v>
      </c>
      <c r="F108" s="34"/>
      <c r="G108" s="34"/>
      <c r="H108" s="34"/>
      <c r="I108" s="59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</row>
    <row r="109" spans="1:61" s="10" customFormat="1" ht="19.5" customHeight="1">
      <c r="A109" s="21" t="s">
        <v>91</v>
      </c>
      <c r="B109" s="11">
        <v>2225</v>
      </c>
      <c r="C109" s="11"/>
      <c r="D109" s="11">
        <f t="shared" si="8"/>
        <v>2225</v>
      </c>
      <c r="E109" s="11">
        <f t="shared" si="9"/>
        <v>0</v>
      </c>
      <c r="F109" s="11">
        <f t="shared" si="10"/>
        <v>0</v>
      </c>
      <c r="G109" s="11">
        <f t="shared" si="11"/>
        <v>2225</v>
      </c>
      <c r="H109" s="11">
        <f t="shared" si="12"/>
        <v>0</v>
      </c>
      <c r="I109" s="6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s="10" customFormat="1" ht="28.5" customHeight="1">
      <c r="A110" s="12" t="s">
        <v>150</v>
      </c>
      <c r="B110" s="8">
        <v>745</v>
      </c>
      <c r="C110" s="8"/>
      <c r="D110" s="8">
        <f t="shared" si="8"/>
        <v>745</v>
      </c>
      <c r="E110" s="8">
        <f t="shared" si="9"/>
        <v>0</v>
      </c>
      <c r="F110" s="8">
        <f t="shared" si="10"/>
        <v>0</v>
      </c>
      <c r="G110" s="8">
        <f t="shared" si="11"/>
        <v>745</v>
      </c>
      <c r="H110" s="8">
        <f t="shared" si="12"/>
        <v>0</v>
      </c>
      <c r="I110" s="6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1:9" ht="21.75" customHeight="1">
      <c r="A111" s="22" t="s">
        <v>92</v>
      </c>
      <c r="B111" s="13">
        <v>1500</v>
      </c>
      <c r="C111" s="13"/>
      <c r="D111" s="13">
        <f>+B111+C111</f>
        <v>1500</v>
      </c>
      <c r="E111" s="13">
        <f>+D111-B111</f>
        <v>0</v>
      </c>
      <c r="F111" s="13">
        <f>+C111</f>
        <v>0</v>
      </c>
      <c r="G111" s="13">
        <f>+D111</f>
        <v>1500</v>
      </c>
      <c r="H111" s="13">
        <f>+E111</f>
        <v>0</v>
      </c>
      <c r="I111" s="62"/>
    </row>
    <row r="112" spans="1:61" s="51" customFormat="1" ht="25.5" customHeight="1">
      <c r="A112" s="10" t="s">
        <v>163</v>
      </c>
      <c r="B112" s="95"/>
      <c r="C112" s="99">
        <v>263</v>
      </c>
      <c r="D112" s="99">
        <v>263</v>
      </c>
      <c r="E112" s="99">
        <v>263</v>
      </c>
      <c r="F112" s="100">
        <f>+C112</f>
        <v>263</v>
      </c>
      <c r="G112" s="33">
        <v>263</v>
      </c>
      <c r="H112" s="58">
        <v>263</v>
      </c>
      <c r="I112" s="96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</row>
    <row r="113" spans="1:61" s="19" customFormat="1" ht="24.75" customHeight="1">
      <c r="A113" s="16" t="s">
        <v>93</v>
      </c>
      <c r="B113" s="17">
        <f>SUM(B109:B112)</f>
        <v>4470</v>
      </c>
      <c r="C113" s="17">
        <f>SUM(C109:C112)</f>
        <v>263</v>
      </c>
      <c r="D113" s="17">
        <f t="shared" si="8"/>
        <v>4733</v>
      </c>
      <c r="E113" s="17">
        <f t="shared" si="9"/>
        <v>263</v>
      </c>
      <c r="F113" s="17">
        <f t="shared" si="10"/>
        <v>263</v>
      </c>
      <c r="G113" s="17">
        <f t="shared" si="11"/>
        <v>4733</v>
      </c>
      <c r="H113" s="17">
        <f t="shared" si="12"/>
        <v>263</v>
      </c>
      <c r="I113" s="66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</row>
    <row r="114" spans="1:61" s="19" customFormat="1" ht="24.75" customHeight="1">
      <c r="A114" s="3" t="s">
        <v>94</v>
      </c>
      <c r="B114" s="20"/>
      <c r="C114" s="20"/>
      <c r="D114" s="20">
        <f t="shared" si="8"/>
        <v>0</v>
      </c>
      <c r="E114" s="20">
        <f t="shared" si="9"/>
        <v>0</v>
      </c>
      <c r="F114" s="20"/>
      <c r="G114" s="20"/>
      <c r="H114" s="20"/>
      <c r="I114" s="59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</row>
    <row r="115" spans="1:61" s="10" customFormat="1" ht="15.75" customHeight="1">
      <c r="A115" s="10" t="s">
        <v>95</v>
      </c>
      <c r="B115" s="11">
        <f>1200+20000</f>
        <v>21200</v>
      </c>
      <c r="C115" s="11"/>
      <c r="D115" s="11">
        <f t="shared" si="8"/>
        <v>21200</v>
      </c>
      <c r="E115" s="11">
        <f t="shared" si="9"/>
        <v>0</v>
      </c>
      <c r="F115" s="11">
        <f t="shared" si="10"/>
        <v>0</v>
      </c>
      <c r="G115" s="11">
        <f t="shared" si="11"/>
        <v>21200</v>
      </c>
      <c r="H115" s="11">
        <f t="shared" si="12"/>
        <v>0</v>
      </c>
      <c r="I115" s="6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1:9" ht="16.5" customHeight="1">
      <c r="A116" s="10" t="s">
        <v>96</v>
      </c>
      <c r="B116" s="13">
        <v>1000</v>
      </c>
      <c r="C116" s="13"/>
      <c r="D116" s="13">
        <f t="shared" si="8"/>
        <v>1000</v>
      </c>
      <c r="E116" s="13">
        <f t="shared" si="9"/>
        <v>0</v>
      </c>
      <c r="F116" s="13">
        <f t="shared" si="10"/>
        <v>0</v>
      </c>
      <c r="G116" s="13">
        <f t="shared" si="11"/>
        <v>1000</v>
      </c>
      <c r="H116" s="13">
        <f t="shared" si="12"/>
        <v>0</v>
      </c>
      <c r="I116" s="62"/>
    </row>
    <row r="117" spans="1:9" ht="16.5" customHeight="1">
      <c r="A117" s="10" t="s">
        <v>97</v>
      </c>
      <c r="B117" s="13">
        <v>6000</v>
      </c>
      <c r="C117" s="13"/>
      <c r="D117" s="13">
        <f t="shared" si="8"/>
        <v>6000</v>
      </c>
      <c r="E117" s="13">
        <f t="shared" si="9"/>
        <v>0</v>
      </c>
      <c r="F117" s="13">
        <f t="shared" si="10"/>
        <v>0</v>
      </c>
      <c r="G117" s="13">
        <f t="shared" si="11"/>
        <v>6000</v>
      </c>
      <c r="H117" s="13">
        <f t="shared" si="12"/>
        <v>0</v>
      </c>
      <c r="I117" s="62"/>
    </row>
    <row r="118" spans="1:9" ht="16.5" customHeight="1">
      <c r="A118" s="10" t="s">
        <v>98</v>
      </c>
      <c r="B118" s="13">
        <v>7000</v>
      </c>
      <c r="C118" s="13"/>
      <c r="D118" s="13">
        <f t="shared" si="8"/>
        <v>7000</v>
      </c>
      <c r="E118" s="13">
        <f t="shared" si="9"/>
        <v>0</v>
      </c>
      <c r="F118" s="13">
        <f t="shared" si="10"/>
        <v>0</v>
      </c>
      <c r="G118" s="13">
        <f t="shared" si="11"/>
        <v>7000</v>
      </c>
      <c r="H118" s="13">
        <f t="shared" si="12"/>
        <v>0</v>
      </c>
      <c r="I118" s="62"/>
    </row>
    <row r="119" spans="1:61" s="10" customFormat="1" ht="18" customHeight="1">
      <c r="A119" s="35" t="s">
        <v>99</v>
      </c>
      <c r="B119" s="11">
        <f>2610+3000</f>
        <v>5610</v>
      </c>
      <c r="C119" s="11"/>
      <c r="D119" s="11">
        <f t="shared" si="8"/>
        <v>5610</v>
      </c>
      <c r="E119" s="11">
        <f t="shared" si="9"/>
        <v>0</v>
      </c>
      <c r="F119" s="11">
        <f t="shared" si="10"/>
        <v>0</v>
      </c>
      <c r="G119" s="11">
        <f t="shared" si="11"/>
        <v>5610</v>
      </c>
      <c r="H119" s="11">
        <f t="shared" si="12"/>
        <v>0</v>
      </c>
      <c r="I119" s="6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1:61" s="73" customFormat="1" ht="66.75" customHeight="1">
      <c r="A120" s="73" t="s">
        <v>100</v>
      </c>
      <c r="B120" s="74">
        <f>937+6000</f>
        <v>6937</v>
      </c>
      <c r="C120" s="74">
        <f>-763-210-150-75-50+5000-100</f>
        <v>3652</v>
      </c>
      <c r="D120" s="74">
        <f t="shared" si="8"/>
        <v>10589</v>
      </c>
      <c r="E120" s="74">
        <f t="shared" si="9"/>
        <v>3652</v>
      </c>
      <c r="F120" s="74">
        <f t="shared" si="10"/>
        <v>3652</v>
      </c>
      <c r="G120" s="74">
        <f t="shared" si="11"/>
        <v>10589</v>
      </c>
      <c r="H120" s="77">
        <f t="shared" si="12"/>
        <v>3652</v>
      </c>
      <c r="I120" s="75" t="s">
        <v>144</v>
      </c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</row>
    <row r="121" spans="1:9" ht="20.25" customHeight="1">
      <c r="A121" s="22" t="s">
        <v>101</v>
      </c>
      <c r="B121" s="13">
        <v>2000</v>
      </c>
      <c r="C121" s="13"/>
      <c r="D121" s="13">
        <f t="shared" si="8"/>
        <v>2000</v>
      </c>
      <c r="E121" s="13">
        <f t="shared" si="9"/>
        <v>0</v>
      </c>
      <c r="F121" s="13">
        <f t="shared" si="10"/>
        <v>0</v>
      </c>
      <c r="G121" s="13">
        <f t="shared" si="11"/>
        <v>2000</v>
      </c>
      <c r="H121" s="13">
        <f t="shared" si="12"/>
        <v>0</v>
      </c>
      <c r="I121" s="62"/>
    </row>
    <row r="122" spans="1:61" s="10" customFormat="1" ht="27.75" customHeight="1">
      <c r="A122" s="36" t="s">
        <v>102</v>
      </c>
      <c r="B122" s="11">
        <v>1250</v>
      </c>
      <c r="C122" s="11"/>
      <c r="D122" s="11">
        <f t="shared" si="8"/>
        <v>1250</v>
      </c>
      <c r="E122" s="11">
        <f t="shared" si="9"/>
        <v>0</v>
      </c>
      <c r="F122" s="11">
        <f t="shared" si="10"/>
        <v>0</v>
      </c>
      <c r="G122" s="11">
        <f t="shared" si="11"/>
        <v>1250</v>
      </c>
      <c r="H122" s="11">
        <f t="shared" si="12"/>
        <v>0</v>
      </c>
      <c r="I122" s="6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1:9" ht="20.25" customHeight="1">
      <c r="A123" s="22" t="s">
        <v>103</v>
      </c>
      <c r="B123" s="13">
        <v>20000</v>
      </c>
      <c r="C123" s="13"/>
      <c r="D123" s="13">
        <f t="shared" si="8"/>
        <v>20000</v>
      </c>
      <c r="E123" s="13">
        <f t="shared" si="9"/>
        <v>0</v>
      </c>
      <c r="F123" s="13">
        <f t="shared" si="10"/>
        <v>0</v>
      </c>
      <c r="G123" s="13">
        <f t="shared" si="11"/>
        <v>20000</v>
      </c>
      <c r="H123" s="13">
        <f t="shared" si="12"/>
        <v>0</v>
      </c>
      <c r="I123" s="62"/>
    </row>
    <row r="124" spans="1:61" s="10" customFormat="1" ht="30.75" customHeight="1">
      <c r="A124" s="89" t="s">
        <v>142</v>
      </c>
      <c r="B124" s="84">
        <v>1563</v>
      </c>
      <c r="C124" s="84"/>
      <c r="D124" s="84">
        <f t="shared" si="8"/>
        <v>1563</v>
      </c>
      <c r="E124" s="84">
        <f t="shared" si="9"/>
        <v>0</v>
      </c>
      <c r="F124" s="84">
        <f t="shared" si="10"/>
        <v>0</v>
      </c>
      <c r="G124" s="84">
        <f t="shared" si="11"/>
        <v>1563</v>
      </c>
      <c r="H124" s="84">
        <f t="shared" si="12"/>
        <v>0</v>
      </c>
      <c r="I124" s="85" t="s">
        <v>161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1:61" s="10" customFormat="1" ht="21.75" customHeight="1">
      <c r="A125" s="12" t="s">
        <v>104</v>
      </c>
      <c r="B125" s="11">
        <v>3000</v>
      </c>
      <c r="C125" s="11"/>
      <c r="D125" s="11">
        <f t="shared" si="8"/>
        <v>3000</v>
      </c>
      <c r="E125" s="11">
        <f t="shared" si="9"/>
        <v>0</v>
      </c>
      <c r="F125" s="11">
        <f t="shared" si="10"/>
        <v>0</v>
      </c>
      <c r="G125" s="11">
        <f t="shared" si="11"/>
        <v>3000</v>
      </c>
      <c r="H125" s="11">
        <f t="shared" si="12"/>
        <v>0</v>
      </c>
      <c r="I125" s="6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1:9" ht="18.75" customHeight="1">
      <c r="A126" s="22" t="s">
        <v>105</v>
      </c>
      <c r="B126" s="13">
        <v>21242</v>
      </c>
      <c r="C126" s="13"/>
      <c r="D126" s="13">
        <f t="shared" si="8"/>
        <v>21242</v>
      </c>
      <c r="E126" s="13">
        <f t="shared" si="9"/>
        <v>0</v>
      </c>
      <c r="F126" s="13">
        <f t="shared" si="10"/>
        <v>0</v>
      </c>
      <c r="G126" s="13">
        <f t="shared" si="11"/>
        <v>21242</v>
      </c>
      <c r="H126" s="13">
        <f t="shared" si="12"/>
        <v>0</v>
      </c>
      <c r="I126" s="62"/>
    </row>
    <row r="127" spans="1:61" s="10" customFormat="1" ht="18.75" customHeight="1">
      <c r="A127" s="12" t="s">
        <v>106</v>
      </c>
      <c r="B127" s="11">
        <v>150</v>
      </c>
      <c r="C127" s="11">
        <v>-150</v>
      </c>
      <c r="D127" s="11">
        <f t="shared" si="8"/>
        <v>0</v>
      </c>
      <c r="E127" s="11">
        <f t="shared" si="9"/>
        <v>-150</v>
      </c>
      <c r="F127" s="11">
        <f t="shared" si="10"/>
        <v>-150</v>
      </c>
      <c r="G127" s="11">
        <f t="shared" si="11"/>
        <v>0</v>
      </c>
      <c r="H127" s="11">
        <f t="shared" si="12"/>
        <v>-150</v>
      </c>
      <c r="I127" s="63" t="s">
        <v>139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</row>
    <row r="128" spans="1:9" ht="18" customHeight="1">
      <c r="A128" s="22" t="s">
        <v>107</v>
      </c>
      <c r="B128" s="30">
        <v>2469</v>
      </c>
      <c r="C128" s="30"/>
      <c r="D128" s="30">
        <f t="shared" si="8"/>
        <v>2469</v>
      </c>
      <c r="E128" s="30">
        <f t="shared" si="9"/>
        <v>0</v>
      </c>
      <c r="F128" s="30">
        <f t="shared" si="10"/>
        <v>0</v>
      </c>
      <c r="G128" s="30">
        <f t="shared" si="11"/>
        <v>2469</v>
      </c>
      <c r="H128" s="30">
        <f t="shared" si="12"/>
        <v>0</v>
      </c>
      <c r="I128" s="69"/>
    </row>
    <row r="129" spans="1:9" ht="19.5" customHeight="1">
      <c r="A129" s="22" t="s">
        <v>108</v>
      </c>
      <c r="B129" s="30">
        <v>100</v>
      </c>
      <c r="C129" s="30"/>
      <c r="D129" s="30">
        <f t="shared" si="8"/>
        <v>100</v>
      </c>
      <c r="E129" s="30">
        <f t="shared" si="9"/>
        <v>0</v>
      </c>
      <c r="F129" s="30">
        <f t="shared" si="10"/>
        <v>0</v>
      </c>
      <c r="G129" s="30">
        <f t="shared" si="11"/>
        <v>100</v>
      </c>
      <c r="H129" s="30">
        <f t="shared" si="12"/>
        <v>0</v>
      </c>
      <c r="I129" s="69"/>
    </row>
    <row r="130" spans="1:9" ht="20.25" customHeight="1">
      <c r="A130" s="22" t="s">
        <v>109</v>
      </c>
      <c r="B130" s="30">
        <v>1875</v>
      </c>
      <c r="C130" s="30"/>
      <c r="D130" s="30">
        <f t="shared" si="8"/>
        <v>1875</v>
      </c>
      <c r="E130" s="30">
        <f t="shared" si="9"/>
        <v>0</v>
      </c>
      <c r="F130" s="30">
        <f t="shared" si="10"/>
        <v>0</v>
      </c>
      <c r="G130" s="30">
        <f t="shared" si="11"/>
        <v>1875</v>
      </c>
      <c r="H130" s="30">
        <f t="shared" si="12"/>
        <v>0</v>
      </c>
      <c r="I130" s="69"/>
    </row>
    <row r="131" spans="1:9" ht="18.75" customHeight="1">
      <c r="A131" s="22" t="s">
        <v>110</v>
      </c>
      <c r="B131" s="27">
        <v>1013</v>
      </c>
      <c r="C131" s="27"/>
      <c r="D131" s="27">
        <f>+B131+C131</f>
        <v>1013</v>
      </c>
      <c r="E131" s="27">
        <f>+D131-B131</f>
        <v>0</v>
      </c>
      <c r="F131" s="27">
        <f aca="true" t="shared" si="14" ref="F131:H133">+C131</f>
        <v>0</v>
      </c>
      <c r="G131" s="27">
        <f t="shared" si="14"/>
        <v>1013</v>
      </c>
      <c r="H131" s="27">
        <f t="shared" si="14"/>
        <v>0</v>
      </c>
      <c r="I131" s="68"/>
    </row>
    <row r="132" spans="1:9" ht="18.75" customHeight="1">
      <c r="A132" s="22" t="s">
        <v>153</v>
      </c>
      <c r="B132" s="27"/>
      <c r="C132" s="27">
        <v>100</v>
      </c>
      <c r="D132" s="27">
        <f>+B132+C132</f>
        <v>100</v>
      </c>
      <c r="E132" s="27">
        <f>+D132-B132</f>
        <v>100</v>
      </c>
      <c r="F132" s="27">
        <f t="shared" si="14"/>
        <v>100</v>
      </c>
      <c r="G132" s="27">
        <f t="shared" si="14"/>
        <v>100</v>
      </c>
      <c r="H132" s="58">
        <f t="shared" si="14"/>
        <v>100</v>
      </c>
      <c r="I132" s="53" t="s">
        <v>131</v>
      </c>
    </row>
    <row r="133" spans="1:9" ht="18.75" customHeight="1">
      <c r="A133" s="22" t="s">
        <v>160</v>
      </c>
      <c r="B133" s="27"/>
      <c r="C133" s="27">
        <v>120</v>
      </c>
      <c r="D133" s="27">
        <f>+B133+C133</f>
        <v>120</v>
      </c>
      <c r="E133" s="27">
        <f>+D133-B133</f>
        <v>120</v>
      </c>
      <c r="F133" s="27">
        <f t="shared" si="14"/>
        <v>120</v>
      </c>
      <c r="G133" s="27">
        <f t="shared" si="14"/>
        <v>120</v>
      </c>
      <c r="H133" s="58">
        <f t="shared" si="14"/>
        <v>120</v>
      </c>
      <c r="I133" s="68" t="s">
        <v>152</v>
      </c>
    </row>
    <row r="134" spans="1:9" ht="18.75" customHeight="1">
      <c r="A134" s="22" t="s">
        <v>130</v>
      </c>
      <c r="B134" s="27"/>
      <c r="C134" s="27">
        <v>210</v>
      </c>
      <c r="D134" s="27">
        <f t="shared" si="8"/>
        <v>210</v>
      </c>
      <c r="E134" s="27">
        <f t="shared" si="9"/>
        <v>210</v>
      </c>
      <c r="F134" s="27">
        <f t="shared" si="10"/>
        <v>210</v>
      </c>
      <c r="G134" s="27">
        <f t="shared" si="11"/>
        <v>210</v>
      </c>
      <c r="H134" s="58">
        <f t="shared" si="12"/>
        <v>210</v>
      </c>
      <c r="I134" s="53" t="s">
        <v>131</v>
      </c>
    </row>
    <row r="135" spans="1:61" s="19" customFormat="1" ht="24.75" customHeight="1">
      <c r="A135" s="16" t="s">
        <v>111</v>
      </c>
      <c r="B135" s="17">
        <f>SUM(B115:B134)</f>
        <v>102409</v>
      </c>
      <c r="C135" s="17">
        <f>SUM(C115:C134)</f>
        <v>3932</v>
      </c>
      <c r="D135" s="17">
        <f t="shared" si="8"/>
        <v>106341</v>
      </c>
      <c r="E135" s="17">
        <f t="shared" si="9"/>
        <v>3932</v>
      </c>
      <c r="F135" s="17">
        <f t="shared" si="10"/>
        <v>3932</v>
      </c>
      <c r="G135" s="17">
        <f t="shared" si="11"/>
        <v>106341</v>
      </c>
      <c r="H135" s="60">
        <f t="shared" si="12"/>
        <v>3932</v>
      </c>
      <c r="I135" s="66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</row>
    <row r="136" spans="1:61" s="41" customFormat="1" ht="28.5" customHeight="1" hidden="1" outlineLevel="1">
      <c r="A136" s="38" t="s">
        <v>112</v>
      </c>
      <c r="B136" s="39">
        <f>+B17+B37+B39+B66+B74+B80+B89+B100+B107+B113+B135</f>
        <v>2107914</v>
      </c>
      <c r="C136" s="39">
        <f>+C17+C37+C39+C66+C74+C80+C89+C100+C107+C113+C135</f>
        <v>43831</v>
      </c>
      <c r="D136" s="39">
        <f t="shared" si="8"/>
        <v>2151745</v>
      </c>
      <c r="E136" s="39">
        <f t="shared" si="9"/>
        <v>43831</v>
      </c>
      <c r="F136" s="39">
        <f t="shared" si="10"/>
        <v>43831</v>
      </c>
      <c r="G136" s="39">
        <f t="shared" si="11"/>
        <v>2151745</v>
      </c>
      <c r="H136" s="61">
        <f t="shared" si="12"/>
        <v>43831</v>
      </c>
      <c r="I136" s="7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</row>
    <row r="137" spans="1:61" s="45" customFormat="1" ht="17.25" customHeight="1" collapsed="1">
      <c r="A137" s="42" t="s">
        <v>113</v>
      </c>
      <c r="B137" s="43"/>
      <c r="C137" s="43"/>
      <c r="D137" s="43">
        <f t="shared" si="8"/>
        <v>0</v>
      </c>
      <c r="E137" s="43">
        <f t="shared" si="9"/>
        <v>0</v>
      </c>
      <c r="F137" s="43"/>
      <c r="G137" s="43"/>
      <c r="H137" s="43"/>
      <c r="I137" s="67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</row>
    <row r="138" spans="1:9" ht="20.25" customHeight="1">
      <c r="A138" s="10" t="s">
        <v>114</v>
      </c>
      <c r="B138" s="13">
        <v>80000</v>
      </c>
      <c r="C138" s="13"/>
      <c r="D138" s="13">
        <f t="shared" si="8"/>
        <v>80000</v>
      </c>
      <c r="E138" s="13">
        <f t="shared" si="9"/>
        <v>0</v>
      </c>
      <c r="F138" s="13">
        <f t="shared" si="10"/>
        <v>0</v>
      </c>
      <c r="G138" s="13">
        <f t="shared" si="11"/>
        <v>80000</v>
      </c>
      <c r="H138" s="13">
        <f t="shared" si="12"/>
        <v>0</v>
      </c>
      <c r="I138" s="62"/>
    </row>
    <row r="139" spans="1:9" ht="20.25" customHeight="1">
      <c r="A139" s="10" t="s">
        <v>115</v>
      </c>
      <c r="B139" s="13">
        <v>30000</v>
      </c>
      <c r="C139" s="13">
        <v>10000</v>
      </c>
      <c r="D139" s="13">
        <f t="shared" si="8"/>
        <v>40000</v>
      </c>
      <c r="E139" s="13">
        <f t="shared" si="9"/>
        <v>10000</v>
      </c>
      <c r="F139" s="13">
        <f t="shared" si="10"/>
        <v>10000</v>
      </c>
      <c r="G139" s="13">
        <f t="shared" si="11"/>
        <v>40000</v>
      </c>
      <c r="H139" s="58">
        <f t="shared" si="12"/>
        <v>10000</v>
      </c>
      <c r="I139" s="62" t="s">
        <v>157</v>
      </c>
    </row>
    <row r="140" spans="1:9" ht="20.25" customHeight="1">
      <c r="A140" s="10" t="s">
        <v>116</v>
      </c>
      <c r="B140" s="13">
        <v>48000</v>
      </c>
      <c r="C140" s="13"/>
      <c r="D140" s="13">
        <f t="shared" si="8"/>
        <v>48000</v>
      </c>
      <c r="E140" s="13">
        <f t="shared" si="9"/>
        <v>0</v>
      </c>
      <c r="F140" s="13">
        <f t="shared" si="10"/>
        <v>0</v>
      </c>
      <c r="G140" s="13">
        <f t="shared" si="11"/>
        <v>48000</v>
      </c>
      <c r="H140" s="13">
        <f t="shared" si="12"/>
        <v>0</v>
      </c>
      <c r="I140" s="62"/>
    </row>
    <row r="141" spans="1:9" ht="20.25" customHeight="1">
      <c r="A141" s="10" t="s">
        <v>117</v>
      </c>
      <c r="B141" s="13">
        <v>25000</v>
      </c>
      <c r="C141" s="13"/>
      <c r="D141" s="13">
        <f t="shared" si="8"/>
        <v>25000</v>
      </c>
      <c r="E141" s="13">
        <f t="shared" si="9"/>
        <v>0</v>
      </c>
      <c r="F141" s="13">
        <f t="shared" si="10"/>
        <v>0</v>
      </c>
      <c r="G141" s="13">
        <f t="shared" si="11"/>
        <v>25000</v>
      </c>
      <c r="H141" s="13">
        <f t="shared" si="12"/>
        <v>0</v>
      </c>
      <c r="I141" s="62"/>
    </row>
    <row r="142" spans="1:61" s="19" customFormat="1" ht="24.75" customHeight="1">
      <c r="A142" s="37" t="s">
        <v>118</v>
      </c>
      <c r="B142" s="17">
        <f>SUM(B138:B141)</f>
        <v>183000</v>
      </c>
      <c r="C142" s="17">
        <f>SUM(C138:C141)</f>
        <v>10000</v>
      </c>
      <c r="D142" s="17">
        <f t="shared" si="8"/>
        <v>193000</v>
      </c>
      <c r="E142" s="17">
        <f t="shared" si="9"/>
        <v>10000</v>
      </c>
      <c r="F142" s="17">
        <f t="shared" si="10"/>
        <v>10000</v>
      </c>
      <c r="G142" s="17">
        <f t="shared" si="11"/>
        <v>193000</v>
      </c>
      <c r="H142" s="60">
        <f t="shared" si="12"/>
        <v>10000</v>
      </c>
      <c r="I142" s="66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</row>
    <row r="143" spans="1:61" s="49" customFormat="1" ht="27.75" customHeight="1">
      <c r="A143" s="46" t="s">
        <v>119</v>
      </c>
      <c r="B143" s="47">
        <f>+B136+B142</f>
        <v>2290914</v>
      </c>
      <c r="C143" s="47">
        <f>+C136+C142</f>
        <v>53831</v>
      </c>
      <c r="D143" s="47">
        <f>+B143+C143</f>
        <v>2344745</v>
      </c>
      <c r="E143" s="47">
        <f>+D143-B143</f>
        <v>53831</v>
      </c>
      <c r="F143" s="47">
        <f t="shared" si="10"/>
        <v>53831</v>
      </c>
      <c r="G143" s="47">
        <f t="shared" si="11"/>
        <v>2344745</v>
      </c>
      <c r="H143" s="61">
        <f t="shared" si="12"/>
        <v>53831</v>
      </c>
      <c r="I143" s="71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</row>
    <row r="144" spans="1:61" s="51" customFormat="1" ht="33.75" customHeight="1" hidden="1" outlineLevel="1">
      <c r="A144" s="91" t="s">
        <v>158</v>
      </c>
      <c r="B144" s="94"/>
      <c r="C144" s="93"/>
      <c r="D144" s="93"/>
      <c r="E144" s="93"/>
      <c r="F144" s="92"/>
      <c r="G144" s="90"/>
      <c r="H144" s="90"/>
      <c r="I144" s="82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</row>
    <row r="145" spans="1:9" ht="24" customHeight="1" hidden="1" outlineLevel="1">
      <c r="A145" s="98" t="s">
        <v>159</v>
      </c>
      <c r="B145" s="23"/>
      <c r="C145" s="99">
        <v>14750</v>
      </c>
      <c r="D145" s="99">
        <v>14750</v>
      </c>
      <c r="E145" s="99">
        <v>14750</v>
      </c>
      <c r="F145" s="101">
        <f>+C145</f>
        <v>14750</v>
      </c>
      <c r="G145" s="13">
        <v>14750</v>
      </c>
      <c r="H145" s="58">
        <v>14750</v>
      </c>
      <c r="I145" s="96"/>
    </row>
    <row r="146" spans="1:61" s="51" customFormat="1" ht="25.5" customHeight="1" hidden="1" outlineLevel="1">
      <c r="A146" s="10" t="s">
        <v>163</v>
      </c>
      <c r="B146" s="95"/>
      <c r="C146" s="99">
        <v>263</v>
      </c>
      <c r="D146" s="99">
        <v>263</v>
      </c>
      <c r="E146" s="99">
        <v>263</v>
      </c>
      <c r="F146" s="100">
        <f>+C146</f>
        <v>263</v>
      </c>
      <c r="G146" s="33">
        <v>263</v>
      </c>
      <c r="H146" s="58">
        <v>263</v>
      </c>
      <c r="I146" s="96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</row>
    <row r="147" spans="1:61" s="25" customFormat="1" ht="23.25" customHeight="1" hidden="1" outlineLevel="1">
      <c r="A147" s="16" t="s">
        <v>162</v>
      </c>
      <c r="B147" s="97"/>
      <c r="C147" s="97">
        <f aca="true" t="shared" si="15" ref="C147:H147">SUM(C145:C146)</f>
        <v>15013</v>
      </c>
      <c r="D147" s="97">
        <f t="shared" si="15"/>
        <v>15013</v>
      </c>
      <c r="E147" s="97">
        <f t="shared" si="15"/>
        <v>15013</v>
      </c>
      <c r="F147" s="97">
        <f t="shared" si="15"/>
        <v>15013</v>
      </c>
      <c r="G147" s="97">
        <f t="shared" si="15"/>
        <v>15013</v>
      </c>
      <c r="H147" s="60">
        <f t="shared" si="15"/>
        <v>15013</v>
      </c>
      <c r="I147" s="10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</row>
    <row r="148" spans="1:61" s="25" customFormat="1" ht="23.25" customHeight="1" hidden="1" outlineLevel="1">
      <c r="A148" s="104" t="s">
        <v>165</v>
      </c>
      <c r="B148" s="105">
        <f>B143+B147</f>
        <v>2290914</v>
      </c>
      <c r="C148" s="105">
        <f aca="true" t="shared" si="16" ref="C148:H148">C143+C147</f>
        <v>68844</v>
      </c>
      <c r="D148" s="105">
        <f t="shared" si="16"/>
        <v>2359758</v>
      </c>
      <c r="E148" s="105">
        <f t="shared" si="16"/>
        <v>68844</v>
      </c>
      <c r="F148" s="105">
        <f t="shared" si="16"/>
        <v>68844</v>
      </c>
      <c r="G148" s="105">
        <f t="shared" si="16"/>
        <v>2359758</v>
      </c>
      <c r="H148" s="106">
        <f t="shared" si="16"/>
        <v>68844</v>
      </c>
      <c r="I148" s="105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</row>
    <row r="149" ht="12.75" collapsed="1"/>
  </sheetData>
  <printOptions horizontalCentered="1"/>
  <pageMargins left="0.61" right="0.39" top="0.89" bottom="0.61" header="0.5" footer="0.39"/>
  <pageSetup blackAndWhite="1" horizontalDpi="300" verticalDpi="300" orientation="landscape" paperSize="9" scale="78" r:id="rId1"/>
  <headerFooter alignWithMargins="0">
    <oddHeader>&amp;C&amp;"Arial CE,Félkövér"&amp;12FELHALMOZÁSI KIADÁSOK&amp;"Arial CE,Normál"&amp;10
&amp;R&amp;9 35/2004.(VI.11.) önkormányzati rendelet
9.sz.melléklet
ezer Ft-ban</oddHeader>
    <oddFooter>&amp;L&amp;8Kaposvár, Nyomt: &amp;D  &amp;T&amp;C&amp;8&amp;F _ &amp;A     &amp;"Arial CE,Dőlt"Szabó Tiborné&amp;R&amp;8&amp;P/&amp;N</oddFooter>
  </headerFooter>
  <rowBreaks count="5" manualBreakCount="5">
    <brk id="26" max="255" man="1"/>
    <brk id="49" max="255" man="1"/>
    <brk id="74" max="255" man="1"/>
    <brk id="100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2004-06-08T12:52:40Z</cp:lastPrinted>
  <dcterms:created xsi:type="dcterms:W3CDTF">2004-03-30T13:55:25Z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