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activeTab="1"/>
  </bookViews>
  <sheets>
    <sheet name="mérleg2005-ig" sheetId="1" r:id="rId1"/>
    <sheet name="egyensúly2005-ig" sheetId="2" r:id="rId2"/>
    <sheet name="mérleg" sheetId="3" state="hidden" r:id="rId3"/>
    <sheet name="egyensúly" sheetId="4" state="hidden" r:id="rId4"/>
    <sheet name="önkgazdkiad" sheetId="5" r:id="rId5"/>
    <sheet name="egyébszerv.tám." sheetId="6" r:id="rId6"/>
    <sheet name="szoc.pol." sheetId="7" r:id="rId7"/>
    <sheet name="céltart." sheetId="8" r:id="rId8"/>
    <sheet name="Kisebbségi Önk." sheetId="9" r:id="rId9"/>
    <sheet name="felh.ü.kiad." sheetId="10" r:id="rId10"/>
    <sheet name="felh.ü.bev." sheetId="11" r:id="rId11"/>
    <sheet name="Munka1" sheetId="12" state="hidden" r:id="rId12"/>
  </sheets>
  <definedNames>
    <definedName name="_xlnm.Print_Area" localSheetId="7">'céltart.'!$A$1:$D$182</definedName>
    <definedName name="_xlnm.Print_Area" localSheetId="5">'egyébszerv.tám.'!$A$1:$D$76</definedName>
    <definedName name="_xlnm.Print_Area" localSheetId="10">'felh.ü.bev.'!$A$1:$N$40</definedName>
    <definedName name="_xlnm.Print_Area" localSheetId="9">'felh.ü.kiad.'!$A$1:$N$31</definedName>
    <definedName name="_xlnm.Print_Area" localSheetId="2">'mérleg'!$A$1:$F$134</definedName>
    <definedName name="_xlnm.Print_Area" localSheetId="0">'mérleg2005-ig'!$A$1:$H$135</definedName>
    <definedName name="_xlnm.Print_Area" localSheetId="4">'önkgazdkiad'!$A$1:$I$96</definedName>
  </definedNames>
  <calcPr fullCalcOnLoad="1"/>
</workbook>
</file>

<file path=xl/sharedStrings.xml><?xml version="1.0" encoding="utf-8"?>
<sst xmlns="http://schemas.openxmlformats.org/spreadsheetml/2006/main" count="1239" uniqueCount="727">
  <si>
    <t>Megnevezés</t>
  </si>
  <si>
    <t xml:space="preserve">Személyi </t>
  </si>
  <si>
    <t>juttatás</t>
  </si>
  <si>
    <t>Munkaadót</t>
  </si>
  <si>
    <t>terhelő jár.</t>
  </si>
  <si>
    <t>Dologi jell.</t>
  </si>
  <si>
    <t>kiadás</t>
  </si>
  <si>
    <t>ebből:</t>
  </si>
  <si>
    <t>tartalék</t>
  </si>
  <si>
    <t>Átadás</t>
  </si>
  <si>
    <t>támogatás</t>
  </si>
  <si>
    <t>Felújítási, felhal-</t>
  </si>
  <si>
    <t>mozási kiadás</t>
  </si>
  <si>
    <t>Kiadás</t>
  </si>
  <si>
    <t>összesen</t>
  </si>
  <si>
    <t>Megyei - Városi Könyvtár</t>
  </si>
  <si>
    <t>Kapos TV és Rádió támogatása</t>
  </si>
  <si>
    <t>Egyéb támogatás  (4/a. sz. melléklet)</t>
  </si>
  <si>
    <t>ÁFA befizetés    -  felhalmozási</t>
  </si>
  <si>
    <t xml:space="preserve">                         -  működési</t>
  </si>
  <si>
    <t>Könyvvizsgálói díj</t>
  </si>
  <si>
    <t>Bank és postaktg</t>
  </si>
  <si>
    <t>Kaposvári Kiskönyvtár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</si>
  <si>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</si>
  <si>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</si>
  <si>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</si>
  <si>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</si>
  <si>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Helyiség és garázsforgalmazás</t>
  </si>
  <si>
    <t>Lakásforgalmazás</t>
  </si>
  <si>
    <t>Bontási munkák</t>
  </si>
  <si>
    <t>Vagyonkezelő Rt-nek átadás</t>
  </si>
  <si>
    <t xml:space="preserve">  (behajthatatlan lakbérek miatt)</t>
  </si>
  <si>
    <t>Közoktatási Közalapítvány támogatása</t>
  </si>
  <si>
    <t>Répáspusztai tanulók szállítása</t>
  </si>
  <si>
    <t>Hatósági kényszerintézkedések</t>
  </si>
  <si>
    <t>Kiadványok</t>
  </si>
  <si>
    <t>Tömegközlekedési Rt. -  65 év felettiek</t>
  </si>
  <si>
    <t>Digitalizált közműtérképek vezetése</t>
  </si>
  <si>
    <t xml:space="preserve"> Összesen:</t>
  </si>
  <si>
    <t>Polgármesteri Hivatal Gondnoksága</t>
  </si>
  <si>
    <t xml:space="preserve">Polgármesteri Hivatal </t>
  </si>
  <si>
    <t>Gondnokság</t>
  </si>
  <si>
    <t>Szociálpolitikai feladatok</t>
  </si>
  <si>
    <t>Gyámhivatal támogatása</t>
  </si>
  <si>
    <t>Polgári védelem</t>
  </si>
  <si>
    <t>Tourinform Iroda</t>
  </si>
  <si>
    <t>Cigány Kisebbségi Önkormányzat</t>
  </si>
  <si>
    <t>Összesen:</t>
  </si>
  <si>
    <t>Mindösszesen:</t>
  </si>
  <si>
    <t xml:space="preserve">   Működési célú kiadások</t>
  </si>
  <si>
    <t xml:space="preserve">   Felhalmozási célú kiadások</t>
  </si>
  <si>
    <t>mód.előir.</t>
  </si>
  <si>
    <t>terv</t>
  </si>
  <si>
    <t>Megjegyzés</t>
  </si>
  <si>
    <t>Tömegközlekedési Rt. működési támogatása</t>
  </si>
  <si>
    <t>Kiemelt sportegyesületek támogatása</t>
  </si>
  <si>
    <t xml:space="preserve">         működési támogatás</t>
  </si>
  <si>
    <t>Dózsa Edzőcsarnok</t>
  </si>
  <si>
    <t>Nyugdíjasok Kaposvári Egyesülete</t>
  </si>
  <si>
    <t>Kaposvári Polgárőr Egyesület</t>
  </si>
  <si>
    <t>Mozgáskorlátozottak Sm. Egyesülete</t>
  </si>
  <si>
    <t>Működési célú támogatások összesen:</t>
  </si>
  <si>
    <t>saját forrás</t>
  </si>
  <si>
    <t>közp.támogatás</t>
  </si>
  <si>
    <t>Munkanélküliek jövedelempótló támogatása</t>
  </si>
  <si>
    <t>Rendszeres szociális segély</t>
  </si>
  <si>
    <t>30 napos foglalkoztatás költsége</t>
  </si>
  <si>
    <t>Rendkivüli gyermekvédelmi támogatás</t>
  </si>
  <si>
    <t>Ápolási díj</t>
  </si>
  <si>
    <t>Lakásfenntartási támogatás</t>
  </si>
  <si>
    <t>Buszbérletek vásárlása</t>
  </si>
  <si>
    <t>Rendkivüli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</si>
  <si>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</si>
  <si>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</si>
  <si>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</si>
  <si>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</si>
  <si>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támogatása</t>
  </si>
  <si>
    <t>Közgyógyellátás</t>
  </si>
  <si>
    <t>Gyógyszertámogatás</t>
  </si>
  <si>
    <t>1.</t>
  </si>
  <si>
    <t>2.</t>
  </si>
  <si>
    <t>3.</t>
  </si>
  <si>
    <t>5.</t>
  </si>
  <si>
    <t>6.</t>
  </si>
  <si>
    <t>7.</t>
  </si>
  <si>
    <t>I. Felhalmozási célú tartalékok</t>
  </si>
  <si>
    <t xml:space="preserve">     - Idegenforgalmi Alap</t>
  </si>
  <si>
    <t xml:space="preserve">     - Vállalkozási Alap</t>
  </si>
  <si>
    <t xml:space="preserve">     - Munkahelyteremtő Beruh. Alap</t>
  </si>
  <si>
    <t xml:space="preserve">   Városfejlesztési, Környezetvédelmi és Műszaki Bizottsági Alapok</t>
  </si>
  <si>
    <t xml:space="preserve">     - Városfejlesztési és Kommunális Alap</t>
  </si>
  <si>
    <t xml:space="preserve">     - Környezetvédelmi Alap</t>
  </si>
  <si>
    <t xml:space="preserve">     - Hegygazdák Közösségi Alap</t>
  </si>
  <si>
    <t xml:space="preserve">     - Külterületi Közműberuházási Alap</t>
  </si>
  <si>
    <t xml:space="preserve">   Pályázati saját erő</t>
  </si>
  <si>
    <t xml:space="preserve">   Fogyatékos személyek jogairól és esélyegyenlőségük biztosításáról </t>
  </si>
  <si>
    <t xml:space="preserve">   Önkormányzati intézmények pályázataihoz saját erő keret</t>
  </si>
  <si>
    <t>I. Felhalmozási célú tartalékok összesen:</t>
  </si>
  <si>
    <t>II. Működési célú tartalékok</t>
  </si>
  <si>
    <t xml:space="preserve">   Oktatási, Tudományos és Kulturális Bizottság</t>
  </si>
  <si>
    <t xml:space="preserve">   Sportbizottság</t>
  </si>
  <si>
    <t xml:space="preserve">   Népjóléti és Családvédelmi Bizottság</t>
  </si>
  <si>
    <t xml:space="preserve">     - Egészségügyi és Szociális Alap</t>
  </si>
  <si>
    <t xml:space="preserve">   Megyei- Városi Tudományos, Kulturális és Sport Alap</t>
  </si>
  <si>
    <t xml:space="preserve">   Polgármesteri keret</t>
  </si>
  <si>
    <t xml:space="preserve">   Betegszabadság, jubileumi jutalom, végkielégítés, táppénz hozzájárulás,</t>
  </si>
  <si>
    <t xml:space="preserve">     nyugdíjazás előtti felmentés</t>
  </si>
  <si>
    <t xml:space="preserve">   Energia áremelés kompenzálása</t>
  </si>
  <si>
    <t xml:space="preserve">   Víz- és csatornadíj emelés kompenzálása</t>
  </si>
  <si>
    <t xml:space="preserve">   Köztisztasági díjemelés kompenzálása</t>
  </si>
  <si>
    <t xml:space="preserve">   Részönkormányzatok kerete</t>
  </si>
  <si>
    <t xml:space="preserve">       Kaposfüred</t>
  </si>
  <si>
    <t xml:space="preserve">       Toponár</t>
  </si>
  <si>
    <t xml:space="preserve">       Töröcske</t>
  </si>
  <si>
    <t xml:space="preserve">   Szennyvízszippantás támogatása </t>
  </si>
  <si>
    <t xml:space="preserve">   Peres ügyek</t>
  </si>
  <si>
    <t xml:space="preserve">   Állami, városi ünnepek megrendezésére</t>
  </si>
  <si>
    <t xml:space="preserve">   Intézményvezetők jutalmazása</t>
  </si>
  <si>
    <t xml:space="preserve">   Nyári napközis tábor költségeire</t>
  </si>
  <si>
    <t xml:space="preserve">   Táborozás támogatására 1500 fő x 2.700 Ft</t>
  </si>
  <si>
    <t xml:space="preserve">   Pedagógus Szolgálati Emlékérem kitüntetés és vendéglátás</t>
  </si>
  <si>
    <t xml:space="preserve">   Év közben képesítést szerző intézményi dolgozók átsorolására</t>
  </si>
  <si>
    <t xml:space="preserve">   Három nagy városi sportegyesület támogatása</t>
  </si>
  <si>
    <t xml:space="preserve">          II. félévi működési támogatás</t>
  </si>
  <si>
    <t xml:space="preserve">          eredményességi támogatás</t>
  </si>
  <si>
    <t xml:space="preserve">          II. félév működési támogatás</t>
  </si>
  <si>
    <t xml:space="preserve">   Tanulók tankönyvvásárlásának támogatása</t>
  </si>
  <si>
    <t xml:space="preserve">   Diáksport támogatása</t>
  </si>
  <si>
    <t xml:space="preserve">   Érettségi és szakmai vizsgáztatás kiadásai</t>
  </si>
  <si>
    <t xml:space="preserve">   Pályázati alap panelházak hőtérképének készítésére</t>
  </si>
  <si>
    <t xml:space="preserve">   Zsalakó Lászlóné ellátására </t>
  </si>
  <si>
    <t xml:space="preserve">                     Mindösszesen:</t>
  </si>
  <si>
    <t>Cigánytanulók ösztöndíja</t>
  </si>
  <si>
    <t>Összesen</t>
  </si>
  <si>
    <t xml:space="preserve"> </t>
  </si>
  <si>
    <t>Köztisztviselők nyelvi képzése</t>
  </si>
  <si>
    <t>eredeti előirányzat</t>
  </si>
  <si>
    <t xml:space="preserve">      ebből: egyéni képviselői keret</t>
  </si>
  <si>
    <t xml:space="preserve">   Be nem hajtható hulladékszállítási díj megtérítése</t>
  </si>
  <si>
    <t xml:space="preserve">   ECDL vizsgát szerző tanulók vizsgadíjára</t>
  </si>
  <si>
    <t xml:space="preserve">   Arany János tehetséggondozó program támogatása</t>
  </si>
  <si>
    <t xml:space="preserve">   Közművelődési programok</t>
  </si>
  <si>
    <t>mód.előirányzat</t>
  </si>
  <si>
    <t>Gyámhivatal</t>
  </si>
  <si>
    <t>Otthonteremtési támogatás</t>
  </si>
  <si>
    <t>Tartásdíj megelőlegezés</t>
  </si>
  <si>
    <t xml:space="preserve">   utazási díjának támogatása</t>
  </si>
  <si>
    <t>Ifjúsági Önkormányzati Szövetség tagdíja</t>
  </si>
  <si>
    <t xml:space="preserve">Felújítási, </t>
  </si>
  <si>
    <t>felhalm. kiadás</t>
  </si>
  <si>
    <t xml:space="preserve">Felső tagozatos tanulók részére </t>
  </si>
  <si>
    <t xml:space="preserve">   politechnikai anyagok</t>
  </si>
  <si>
    <r>
      <t xml:space="preserve">   Közhasznú foglalkoztatottak költségeinek önrésze </t>
    </r>
    <r>
      <rPr>
        <sz val="11"/>
        <rFont val="Times New Roman CE"/>
        <family val="1"/>
      </rPr>
      <t>(Munkaügyi Központ pályázata)</t>
    </r>
  </si>
  <si>
    <t xml:space="preserve">   Ifjúsági Alap</t>
  </si>
  <si>
    <t xml:space="preserve">                - Kaposvári Farsang</t>
  </si>
  <si>
    <t xml:space="preserve">                - Festők városa hangulatfesztivál</t>
  </si>
  <si>
    <t xml:space="preserve">                - Szentjakabi nyári esték</t>
  </si>
  <si>
    <t xml:space="preserve">   Iparosított technológiával épült lakóépületek felújításának támogatása</t>
  </si>
  <si>
    <t>Intézményi működési célú bevételek</t>
  </si>
  <si>
    <t>Illetékek</t>
  </si>
  <si>
    <t>Helyi adók</t>
  </si>
  <si>
    <t>Átengedett központi adók</t>
  </si>
  <si>
    <t xml:space="preserve">       - személyi jövedelem adó</t>
  </si>
  <si>
    <t xml:space="preserve">       - gépjárműadó</t>
  </si>
  <si>
    <t xml:space="preserve">       - termőföld bérbeadás</t>
  </si>
  <si>
    <t>Működési célú egyéb bevételek</t>
  </si>
  <si>
    <t>Nem lakáscélú bérlemények bérleti díja</t>
  </si>
  <si>
    <t>Kamatbevételek</t>
  </si>
  <si>
    <t>Normatív állami hozzájárulás</t>
  </si>
  <si>
    <t>Normatív felh.kötöttséggel bizt.támogatás</t>
  </si>
  <si>
    <t>Színház támogatás</t>
  </si>
  <si>
    <t>Működési célú egyéb központi támogatások</t>
  </si>
  <si>
    <t>ÁFA megtérülés</t>
  </si>
  <si>
    <t>Működési célú átvett pénzeszközök</t>
  </si>
  <si>
    <t>Polg. H. Gondn. műk.célú pénzmaradványa</t>
  </si>
  <si>
    <t>Polg. H. Gondn. műk.célú bevételei</t>
  </si>
  <si>
    <t>Intézmények és Önkormányzat műk.célú bevételei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</si>
  <si>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</si>
  <si>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</si>
  <si>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</si>
  <si>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</si>
  <si>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</si>
  <si>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</si>
  <si>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</si>
  <si>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</si>
  <si>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</si>
  <si>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</si>
  <si>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</si>
  <si>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</si>
  <si>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Intézményi műk. célú kiadások</t>
  </si>
  <si>
    <t>Önkormányzati műk.kiadások</t>
  </si>
  <si>
    <t>Folyószámla hitel kamata</t>
  </si>
  <si>
    <t>Működési célú céltartalékok</t>
  </si>
  <si>
    <t>Intézményi felhalmozási célú bevételek</t>
  </si>
  <si>
    <t>Önkormányzat felhalmozási célú egyéb bevételek</t>
  </si>
  <si>
    <t>Áfa megtérülés</t>
  </si>
  <si>
    <t>Vizi közmű koncessziós díj</t>
  </si>
  <si>
    <t>Építési telek - és ingatlaneladás</t>
  </si>
  <si>
    <t>Részvények, értékpapírok értékesítése</t>
  </si>
  <si>
    <t>Privatizációs bevételek</t>
  </si>
  <si>
    <t>Céltámogatás, címzett támogatás</t>
  </si>
  <si>
    <t>Felhalmozási célú átvett pénzeszközök</t>
  </si>
  <si>
    <t>Fejlesztési célú egyéb központi támogatás</t>
  </si>
  <si>
    <t>Önkormányzat felhalmozási célú pénzmaradványa</t>
  </si>
  <si>
    <t>Polg.Hivatal Gondn. felh. célú bevételei</t>
  </si>
  <si>
    <t xml:space="preserve">Intézmények és Önkormányzat felh.célú bevételei </t>
  </si>
  <si>
    <t>I. Működési célú bevételek</t>
  </si>
  <si>
    <t>II. Felhalmozási célú bevételek</t>
  </si>
  <si>
    <t>Intézményi felhalmozási célú kiadások</t>
  </si>
  <si>
    <t>Önkormányzatnál: intézményi felújítás</t>
  </si>
  <si>
    <t>Kiadások mindösszesen</t>
  </si>
  <si>
    <t>Lakás- és nem lakás célú ingatlanok felújítása</t>
  </si>
  <si>
    <t>Út-járda-híd felújítás</t>
  </si>
  <si>
    <t>Vizi közművek koncessziós értéknövelő felújítása</t>
  </si>
  <si>
    <t>Fejlesztési c. hitel törlesztése és kamata</t>
  </si>
  <si>
    <t>Önkormányzati felh. és felh.jell.kiadások, átadások</t>
  </si>
  <si>
    <t>Felhalmozási célú egyéb kiadások, átadások</t>
  </si>
  <si>
    <t>Polgármesteri Hivatal Gondnokság felhalm.c.kiadásai</t>
  </si>
  <si>
    <t>Bérlakások és garázsértékesítésből HM-et megillető rész</t>
  </si>
  <si>
    <t>Felhalmozási célú céltartalékok</t>
  </si>
  <si>
    <t>Intézmény és Önkormányzat felhalm.c.kiadásai</t>
  </si>
  <si>
    <t>I. Működési célú kiadások</t>
  </si>
  <si>
    <t>II. Felhalmozási célú kiadások</t>
  </si>
  <si>
    <t xml:space="preserve">   -ebből:  - Személyi juttatás</t>
  </si>
  <si>
    <t xml:space="preserve">                 - Munkaadót terh. Járulék</t>
  </si>
  <si>
    <t xml:space="preserve">                 - Dologi jell. Kiadások</t>
  </si>
  <si>
    <t xml:space="preserve">                 - Pénzeszk. Átadás,tám.</t>
  </si>
  <si>
    <t xml:space="preserve">                       ebből: szoc.pol.feladat</t>
  </si>
  <si>
    <t>Intézmény és Önkormányzat működési c.kiadásai</t>
  </si>
  <si>
    <t>Bevételek mindösszesen</t>
  </si>
  <si>
    <t>Sor-</t>
  </si>
  <si>
    <t>2003.évi</t>
  </si>
  <si>
    <t>2004.évi</t>
  </si>
  <si>
    <t>szám</t>
  </si>
  <si>
    <t>Bevételek</t>
  </si>
  <si>
    <t>eredeti ei.</t>
  </si>
  <si>
    <t>mód.ei.</t>
  </si>
  <si>
    <t>koncepció</t>
  </si>
  <si>
    <t>számítás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</si>
  <si>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</si>
  <si>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</si>
  <si>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</si>
  <si>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</si>
  <si>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</si>
  <si>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2,1,2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</si>
  <si>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</si>
  <si>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</si>
  <si>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</si>
  <si>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</si>
  <si>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</si>
  <si>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</si>
  <si>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</si>
  <si>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</si>
  <si>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</si>
  <si>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</si>
  <si>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</si>
  <si>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</si>
  <si>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</si>
  <si>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</si>
  <si>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</si>
  <si>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</si>
  <si>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</si>
  <si>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</si>
  <si>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</si>
  <si>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</si>
  <si>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</si>
  <si>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</si>
  <si>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</si>
  <si>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</si>
  <si>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</si>
  <si>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</si>
  <si>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</si>
  <si>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</si>
  <si>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</si>
  <si>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</si>
  <si>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</si>
  <si>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</si>
  <si>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</si>
  <si>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</si>
  <si>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</si>
  <si>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</si>
  <si>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</si>
  <si>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</si>
  <si>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</si>
  <si>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</si>
  <si>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</si>
  <si>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</si>
  <si>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</si>
  <si>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</si>
  <si>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</si>
  <si>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</si>
  <si>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</si>
  <si>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</si>
  <si>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</si>
  <si>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</si>
  <si>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</si>
  <si>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</si>
  <si>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</si>
  <si>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</si>
  <si>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</si>
  <si>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</si>
  <si>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</si>
  <si>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</si>
  <si>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</si>
  <si>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</si>
  <si>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</si>
  <si>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</si>
  <si>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</si>
  <si>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</si>
  <si>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</si>
  <si>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</si>
  <si>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</si>
  <si>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</si>
  <si>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</si>
  <si>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</si>
  <si>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</si>
  <si>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</si>
  <si>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</si>
  <si>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</si>
  <si>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</si>
  <si>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</si>
  <si>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</si>
  <si>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</si>
  <si>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</si>
  <si>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</si>
  <si>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</si>
  <si>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</si>
  <si>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</si>
  <si>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</si>
  <si>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</si>
  <si>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</si>
  <si>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</si>
  <si>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</si>
  <si>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</si>
  <si>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</si>
  <si>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</si>
  <si>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</si>
  <si>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</si>
  <si>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</si>
  <si>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</si>
  <si>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</si>
  <si>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</si>
  <si>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</si>
  <si>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</si>
  <si>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</si>
  <si>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</si>
  <si>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</si>
  <si>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</si>
  <si>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</si>
  <si>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</si>
  <si>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</si>
  <si>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</si>
  <si>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</si>
  <si>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</si>
  <si>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</si>
  <si>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</si>
  <si>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</si>
  <si>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</si>
  <si>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</si>
  <si>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</si>
  <si>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</si>
  <si>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</si>
  <si>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</si>
  <si>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</si>
  <si>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</si>
  <si>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Előirányzat</t>
  </si>
  <si>
    <t>II.Felhalmozási célu bevételek</t>
  </si>
  <si>
    <t>Összesen  bevételek (I+II)</t>
  </si>
  <si>
    <t>ei.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</si>
  <si>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</si>
  <si>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</si>
  <si>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</si>
  <si>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</si>
  <si>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felh.c.tám. (halmozódás )</t>
  </si>
  <si>
    <t>Intézményi támogatás</t>
  </si>
  <si>
    <t>Intézm. műk. c.bevételek (halmozódás nélkül)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</si>
  <si>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</si>
  <si>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</si>
  <si>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</si>
  <si>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</si>
  <si>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</si>
  <si>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</si>
  <si>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</si>
  <si>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</si>
  <si>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</si>
  <si>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</si>
  <si>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</si>
  <si>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</si>
  <si>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</si>
  <si>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</si>
  <si>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</si>
  <si>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</si>
  <si>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</si>
  <si>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</si>
  <si>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</si>
  <si>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</si>
  <si>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</si>
  <si>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</si>
  <si>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</si>
  <si>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</si>
  <si>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</si>
  <si>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</si>
  <si>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</si>
  <si>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</si>
  <si>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</si>
  <si>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</si>
  <si>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</si>
  <si>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</si>
  <si>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</si>
  <si>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eredeti</t>
  </si>
  <si>
    <t>mód.</t>
  </si>
  <si>
    <t>2, 10</t>
  </si>
  <si>
    <t xml:space="preserve">Biztosítási díj </t>
  </si>
  <si>
    <t>Rehabilitációs hozzájárulás</t>
  </si>
  <si>
    <t>Füredi II. laktanya őrzése</t>
  </si>
  <si>
    <t>Horvát Kisebbségi Önkormányzat</t>
  </si>
  <si>
    <t>Lengyel Kisebbségi Önkormányzat</t>
  </si>
  <si>
    <t xml:space="preserve">   Óvodai ingyenes étkeztetés támogatása 2003.IX.01-től</t>
  </si>
  <si>
    <t xml:space="preserve">     - Verseny és Élsport Támogatási Alap</t>
  </si>
  <si>
    <t xml:space="preserve">     - Oktatási Alap     </t>
  </si>
  <si>
    <t xml:space="preserve">     - Kulturális Alap    </t>
  </si>
  <si>
    <t>2003. évi</t>
  </si>
  <si>
    <t>Kaposvári Rendőrkapitányság videó térfigyelő rendszer</t>
  </si>
  <si>
    <t>Közös fogorvosi rendelőt megszüntető fogorvosok támogatása</t>
  </si>
  <si>
    <t>Mártírok és Hősök Közalapítvány (Alapító Okirat szerint)</t>
  </si>
  <si>
    <t>Rákóczi Stadion működési kiadásai</t>
  </si>
  <si>
    <t>2005.évi</t>
  </si>
  <si>
    <t xml:space="preserve">      - alanyi jogon</t>
  </si>
  <si>
    <t xml:space="preserve">      - méltányossági alapon</t>
  </si>
  <si>
    <t>Egyetemi, főiskolai hallgatók albérleti támogatása</t>
  </si>
  <si>
    <t>Iskolák által összegyüjtött szárazelemek</t>
  </si>
  <si>
    <t xml:space="preserve">     elszállítása és ártalmatlanítása</t>
  </si>
  <si>
    <t>Betlehem összeállítása, őrzése, műsor</t>
  </si>
  <si>
    <t>Orvosi rendelők privatizációjának költségei</t>
  </si>
  <si>
    <t>Alkalmi ünnepi vásárok (húsvéti, karácsonyi)</t>
  </si>
  <si>
    <t>Lakossági hulladékgyűjtés</t>
  </si>
  <si>
    <t>Német Kisebbségi Önkormányzat</t>
  </si>
  <si>
    <t xml:space="preserve">    - 3 db autóbusz (2003.évi vásárlás)</t>
  </si>
  <si>
    <t>Kecelhegyi kápolna felújításának támogatása</t>
  </si>
  <si>
    <t>Csíkszeredai templom építés támogatása</t>
  </si>
  <si>
    <t xml:space="preserve">       fűtési alapdíj</t>
  </si>
  <si>
    <t>Dr. Takáts Gyula írói munkásságának támogatása</t>
  </si>
  <si>
    <t>Sm Önkormányzat - egészségügyi gép-műszer beszerzés</t>
  </si>
  <si>
    <t>Kaposvári Tömegközlekedési Rt. Autóbusz vásárlási hitelének 2003.évi kamata</t>
  </si>
  <si>
    <t>Kaposvári Evangélikus templom felújításához támogatás</t>
  </si>
  <si>
    <t>Kaposvári Zsidó temető rekonstrukciójának támogatása</t>
  </si>
  <si>
    <t>Ivánfahegy Hegyközség földút javítás</t>
  </si>
  <si>
    <t>Kistérségi munkaszervezet támogatása</t>
  </si>
  <si>
    <t>Látássérült Fiatalok Rehabilitációs Speciális Szakiskola Pécs - 1 fő látássérült</t>
  </si>
  <si>
    <t xml:space="preserve">        gyermek intézeti elhelyezésének támogatása</t>
  </si>
  <si>
    <t>Tudományos Életért Alapítvány -  tanácsadói tiszteledíj 50 %-a</t>
  </si>
  <si>
    <t xml:space="preserve">2004-es Athéni Olimpián részvételi esélyes sportolók támogatása </t>
  </si>
  <si>
    <t xml:space="preserve">D-Dunántúli Tudomány Támogatásáért Alapítvány - Kaposvár Önkormányzatának pályadíja </t>
  </si>
  <si>
    <t>Berzsenyi Társaság Emlékek életrajza c. könyv kiadásának támogatása</t>
  </si>
  <si>
    <t>I. Felhalmozási célú támogatások</t>
  </si>
  <si>
    <t>I. Felhalmozási célú támogatások összesen:</t>
  </si>
  <si>
    <t>II. Működési célú támogatások</t>
  </si>
  <si>
    <t xml:space="preserve">Mindösszesen: </t>
  </si>
  <si>
    <t xml:space="preserve">   Játszótér építési és felújítási program </t>
  </si>
  <si>
    <t xml:space="preserve">   Közoktatási intézmények szakmai fejlesztése</t>
  </si>
  <si>
    <t xml:space="preserve">   PHARE tervpályázatok előkészítése</t>
  </si>
  <si>
    <t xml:space="preserve">   Jelzőrendszeres házigondozási szolgálat kialakítása</t>
  </si>
  <si>
    <t xml:space="preserve">   Toponári Óvoda tetőterében óvodamúzeum kialakítása</t>
  </si>
  <si>
    <t xml:space="preserve">   Jeles kaposvári személyek síremlékének felújítása</t>
  </si>
  <si>
    <t xml:space="preserve">   Szociális továbbképzés és szakvizsga</t>
  </si>
  <si>
    <t xml:space="preserve">   Pedagógus továbbképzés és szakvizsga</t>
  </si>
  <si>
    <t xml:space="preserve">   Megyei-Városi Könyvtár többletkiadás</t>
  </si>
  <si>
    <t xml:space="preserve">   Pedagógusnap, Semmelweis nap, szociális munka napja , Köztisztviselői nap rendezv.</t>
  </si>
  <si>
    <t xml:space="preserve">   Vaszary Emlékház </t>
  </si>
  <si>
    <t xml:space="preserve">    IX-X. emeletes társasházak liftkarbantartási költségeire</t>
  </si>
  <si>
    <t xml:space="preserve">    450 férőhelyes kollégium műk.ktg. 2003.IX.1-től</t>
  </si>
  <si>
    <t xml:space="preserve">    Országos tanulm. versenyen kiemelkedően szereplő tanulók jutalmazása</t>
  </si>
  <si>
    <t xml:space="preserve">    Taszári polgári terminál működtetési hozzájár. 2003.dec.1-től</t>
  </si>
  <si>
    <t xml:space="preserve">    Külterületek konténeres hulladékgyűjtésének működési költségei</t>
  </si>
  <si>
    <t xml:space="preserve">    Pedagógiai szakmai szolgáltatás</t>
  </si>
  <si>
    <t xml:space="preserve">    Elkülönített bérlakás számlák kötött célú maradványa</t>
  </si>
  <si>
    <t xml:space="preserve">    Pénzmaradvány elszámolás</t>
  </si>
  <si>
    <t xml:space="preserve">        szóló törvények végrehajtásának kiadása (pályázati önerő)</t>
  </si>
  <si>
    <t xml:space="preserve">          (Füredi II. laktanya, történelmi városmag infrastr. fejl. tervezése)</t>
  </si>
  <si>
    <t xml:space="preserve">   Okmányiroda tev. körének bővítésével összefüggő elhelyezési gondok kezelése</t>
  </si>
  <si>
    <t xml:space="preserve">         ebből:  Város Napja</t>
  </si>
  <si>
    <t xml:space="preserve">                    Október 23.</t>
  </si>
  <si>
    <t xml:space="preserve">                     Március 15.</t>
  </si>
  <si>
    <t xml:space="preserve">        kiadásaira 25 x 65 eFt + járulékok + ünnepségek dologi kiadásai</t>
  </si>
  <si>
    <t>kötött felhasználású támogatás</t>
  </si>
  <si>
    <t xml:space="preserve">    Atlétikai szakosztály működése</t>
  </si>
  <si>
    <t xml:space="preserve">    Vaszary Képtár vasárnapi nyitvatartására</t>
  </si>
  <si>
    <t xml:space="preserve">                - Augusztus 20. </t>
  </si>
  <si>
    <t xml:space="preserve">                - Lyra Műhely</t>
  </si>
  <si>
    <t xml:space="preserve">                - Káposztás ételek versenye</t>
  </si>
  <si>
    <t>Felhalmozási c. többlettámogatási igények</t>
  </si>
  <si>
    <t>Működési c. többlettámogatási igények</t>
  </si>
  <si>
    <t xml:space="preserve">    Közgazdasági SZKI - gépterem elektromos hálózatának átépítése</t>
  </si>
  <si>
    <t xml:space="preserve">    Zenepavilonban tervezett rendezvények költségeire (2001.évi)</t>
  </si>
  <si>
    <t>Csertán Márton Alapítvány támogatása</t>
  </si>
  <si>
    <t>Fazekas Háziipari Szövetkezet támogatása</t>
  </si>
  <si>
    <t>Gyermek és Ifjúsági Önkormányzati Szövetség támogatása</t>
  </si>
  <si>
    <t>Somogy Megyei Vállalkozói Központ Központ Közalapítvány támogatása</t>
  </si>
  <si>
    <t>Tüskevári Ifjúsági fasor telepítése, állomás környékének fásítása</t>
  </si>
  <si>
    <t xml:space="preserve">         nemzetközi mérközéseken való részvétel támogatása</t>
  </si>
  <si>
    <t>Görpark létesítésének támogatása</t>
  </si>
  <si>
    <t xml:space="preserve">    Élelmiszeripari SZKI - Tanszálló építése miatti többletktg</t>
  </si>
  <si>
    <t xml:space="preserve">    Németh István Ált.Iskola bérleti díjára</t>
  </si>
  <si>
    <t xml:space="preserve">     - Helyi védettségű épületek felújítási Alap</t>
  </si>
  <si>
    <t xml:space="preserve">     - Városrendezési és Építészeti Alap</t>
  </si>
  <si>
    <t>Önkormányzat</t>
  </si>
  <si>
    <t xml:space="preserve">      ebből: központi támogatás</t>
  </si>
  <si>
    <t xml:space="preserve">                önkormányzati kiegészítés</t>
  </si>
  <si>
    <t xml:space="preserve">     ebből: pénzmaradvány tartaléka</t>
  </si>
  <si>
    <t xml:space="preserve">               dologi kiadás</t>
  </si>
  <si>
    <t xml:space="preserve">Lengyel Kisebbségi Önkormányzat </t>
  </si>
  <si>
    <t xml:space="preserve">    Stíltex Szociális Foglalkoztató</t>
  </si>
  <si>
    <t xml:space="preserve">  Költségvetési támogatás</t>
  </si>
  <si>
    <t xml:space="preserve">  Átvett pénzeszközök</t>
  </si>
  <si>
    <t xml:space="preserve">  Előző évi maradvány</t>
  </si>
  <si>
    <t xml:space="preserve">  Személyi juttatás</t>
  </si>
  <si>
    <t xml:space="preserve">  Munkaadót terhelő járulékok</t>
  </si>
  <si>
    <t xml:space="preserve">  Dologi jellegű kiadások</t>
  </si>
  <si>
    <t xml:space="preserve">  Átadás, támogatás</t>
  </si>
  <si>
    <t xml:space="preserve">  Felhalmozási kiadások</t>
  </si>
  <si>
    <t>Intézményi műk.c.támogatás (halm. )</t>
  </si>
  <si>
    <t>Intézm. műk. c.bevételek (halm. nélkül)</t>
  </si>
  <si>
    <t>Önk. műk.c.kiadások (halm. )</t>
  </si>
  <si>
    <t>Működési c.pótigéy</t>
  </si>
  <si>
    <t>Önkormányzati tervtanács</t>
  </si>
  <si>
    <t>Általános Értékelési Keretrendszer (CAF)</t>
  </si>
  <si>
    <t>2004. évi terv</t>
  </si>
  <si>
    <t xml:space="preserve">Lakás és nem lakásbérlemények kezelési költsége   </t>
  </si>
  <si>
    <t>2004. évi</t>
  </si>
  <si>
    <t xml:space="preserve">2004.évi </t>
  </si>
  <si>
    <t xml:space="preserve">   2004/2005. Tanévkezdéssel kapcsolatos kiadások</t>
  </si>
  <si>
    <t>2006.évi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</si>
  <si>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pályázati támogatás (Déryné Vándorszíntársulat)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</si>
  <si>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</si>
  <si>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Felhalmozási célú bérjellegű kifizetések</t>
  </si>
  <si>
    <t>Felújításhoz kapcsolódó bérjellegű kifizetések</t>
  </si>
  <si>
    <t>Sajtó- és médiaelemzési feladatokra</t>
  </si>
  <si>
    <t>Taszári polgári terminál működési költsége</t>
  </si>
  <si>
    <t>Takáts Gyula alkotásainak kutathatóvá tétele</t>
  </si>
  <si>
    <t>Céltartalékból átvez. (alapok, RÖK kiad.)</t>
  </si>
  <si>
    <t>Egyszeri 2004-ben nem tervezett</t>
  </si>
  <si>
    <t xml:space="preserve">     Közvéleménykutatás - Optima Fide</t>
  </si>
  <si>
    <t xml:space="preserve">     Kisvasút bérleti díj</t>
  </si>
  <si>
    <t xml:space="preserve">     Emléktáblák</t>
  </si>
  <si>
    <t xml:space="preserve">     Gerbovits József kkorengedményes nyugdíja</t>
  </si>
  <si>
    <t xml:space="preserve">     EUKK pályázat</t>
  </si>
  <si>
    <t xml:space="preserve">     Kaposvár bemutatása az Invest …… magazinban</t>
  </si>
  <si>
    <t xml:space="preserve">     Füredi II laktanya körny.véd.</t>
  </si>
  <si>
    <t xml:space="preserve">     Pedegógus továbbképzés elszámolása 2002.</t>
  </si>
  <si>
    <t xml:space="preserve">     Gyermekétkeztetés elszámolása 2002-2003</t>
  </si>
  <si>
    <t xml:space="preserve">     Festők város 2003</t>
  </si>
  <si>
    <t xml:space="preserve">     Önkormányzat oktatási minőségirányítási program</t>
  </si>
  <si>
    <t xml:space="preserve">      Pepublik koncert</t>
  </si>
  <si>
    <t xml:space="preserve">      Kábítószerügyi Fórum támogatás visszautalása</t>
  </si>
  <si>
    <t xml:space="preserve">      Kaposfüredi utcanév táblák</t>
  </si>
  <si>
    <t xml:space="preserve">      Közoktatás 2002</t>
  </si>
  <si>
    <t xml:space="preserve">      Légi fotók készítése a városról</t>
  </si>
  <si>
    <t xml:space="preserve">      Magyarok megmaradás falán gránitlap elhelyezése</t>
  </si>
  <si>
    <t xml:space="preserve">      Magángyűjtemények és kiállítóhelyek - Kaposvár</t>
  </si>
  <si>
    <t xml:space="preserve">      Táborozás támogatása</t>
  </si>
  <si>
    <t xml:space="preserve">       Ifjúsági Önkormányzati tagdíj  2002.</t>
  </si>
  <si>
    <t>Kiegészítő családi pótlék: tv. alapján</t>
  </si>
  <si>
    <t xml:space="preserve">                                   önk.rendelet alapján</t>
  </si>
  <si>
    <t xml:space="preserve">Kiegészítő családi pótlék kiegészítés: tv.alapján  </t>
  </si>
  <si>
    <t xml:space="preserve">                                                  önk.rendelet alapján</t>
  </si>
  <si>
    <t>Kárpátaljai Magyar Főiskoláért Alapítvány - Beregszász Városi Törvényszék</t>
  </si>
  <si>
    <t xml:space="preserve">       épületének renoválásához támogatás</t>
  </si>
  <si>
    <t>Kaposvári Vízügyi SE - Desedai Csónakház vizessblokk felújításához támogatás</t>
  </si>
  <si>
    <t>Kaposvárért Közalapítvány - Kossuth tér felújításához támogatás</t>
  </si>
  <si>
    <t xml:space="preserve">        kiépítéséhez támogatás</t>
  </si>
  <si>
    <t xml:space="preserve">Kaposvárért Közalapítvány - Kaposszentjakabi íbencés Apátság szerviz út </t>
  </si>
  <si>
    <t>"Meander Group" Vízügyi Kft támogatása (számítógép vásárlás)</t>
  </si>
  <si>
    <t>Bencés Monostor Hegyközség földút javítás</t>
  </si>
  <si>
    <t>Cserhát Hegyközség földút javítás</t>
  </si>
  <si>
    <t xml:space="preserve">       Sportiskola haszn. kapcsán hődíj</t>
  </si>
  <si>
    <t>Paelosochus-Krokodilokért Alapítvány - Terrárium működésének támogatása</t>
  </si>
  <si>
    <t>Berzsenyi Társaság - Lyra-műhely</t>
  </si>
  <si>
    <t>Berzsenyi Társaság - titkársági feladatokra</t>
  </si>
  <si>
    <t xml:space="preserve">Középület-kivitelező Adorján SE - uszodai jegyvásárlás ktg-re </t>
  </si>
  <si>
    <t>Pipacs u. baráti körnek - fa hulladékgyűjtők kihelyezésére</t>
  </si>
  <si>
    <t>Iskolatej - tanulóbérlet (Római kat.ált.isk, Ref.ált.isk.,Gyakorló)</t>
  </si>
  <si>
    <t>Déryné Vándorszíntársulat támogatása</t>
  </si>
  <si>
    <t>Kaposvári Rendőrkapitányság - 23 db bevetési öltözet</t>
  </si>
  <si>
    <t>Bursa Felsőoktatási ösztöndíj</t>
  </si>
  <si>
    <t>Személyfelvonó Felújítási Alapból támogatott társasházak</t>
  </si>
  <si>
    <t xml:space="preserve">         nemzetközi mérközéseken való részvétel támogatása (áthúzódóval)    </t>
  </si>
  <si>
    <t>Menta Lelki Egészségvédő Egyesület támogatása</t>
  </si>
  <si>
    <t>NAFA Ffi Röplabda Club eredményességi támogatás</t>
  </si>
  <si>
    <t>Somogy megyei TIT szellemi öttusa vetélkedő támogatása</t>
  </si>
  <si>
    <t>Áthúzódó 2002. évről</t>
  </si>
  <si>
    <t xml:space="preserve">    Alapok, RÖK 2002.évi maradványa</t>
  </si>
  <si>
    <t xml:space="preserve">  Középiskolai pedagógusok felk.tám.kétszintű érettségire (2004-től)</t>
  </si>
  <si>
    <t xml:space="preserve">  Minőségfejlesztési feladatok (2004-től)</t>
  </si>
  <si>
    <t xml:space="preserve">    Egyszeri maradványok (mód.ei. 0)</t>
  </si>
  <si>
    <t xml:space="preserve">   Nemzeti Színház - Megyejárás program</t>
  </si>
  <si>
    <t xml:space="preserve">   1. osztályosok részére tolltartó vásárlás</t>
  </si>
  <si>
    <t xml:space="preserve">   Alapok maradványa (mód.ei. 0)</t>
  </si>
  <si>
    <t xml:space="preserve">       Magyar királyok arcképcsarnoka</t>
  </si>
  <si>
    <t>ISO minőségbiztosítás - felülvizsgálati audit</t>
  </si>
  <si>
    <t xml:space="preserve">       Köztisztviselők informatikai képzése</t>
  </si>
  <si>
    <t xml:space="preserve">       Vagyonkataszter nyilvántartás elkészítése</t>
  </si>
  <si>
    <t xml:space="preserve">       Nemzeti Sportváros kiadvány</t>
  </si>
  <si>
    <t xml:space="preserve">       Ünnepi vásárok sátrainak javítása, 2002.évi</t>
  </si>
  <si>
    <t xml:space="preserve">             betlehem őrzésének meghosszabbítása</t>
  </si>
  <si>
    <t xml:space="preserve">     Ebből:</t>
  </si>
  <si>
    <t>Áthúzódó</t>
  </si>
  <si>
    <t>Republik koncert</t>
  </si>
  <si>
    <t>Kaposfüredi utcanév táblák</t>
  </si>
  <si>
    <t>Egyszeri, 2004-ben nem tervezett</t>
  </si>
  <si>
    <t>Közös fogorvosi rendelőt megszűntető fogorvosok támogatása</t>
  </si>
  <si>
    <t>Klímavill Kosárlabda SE - eredményességi támogatás</t>
  </si>
  <si>
    <t>Kométa Kaposvár SC - eredményességi támogatás</t>
  </si>
  <si>
    <t>Zenepavilon vasárnapi koncertjei</t>
  </si>
  <si>
    <t xml:space="preserve">   Óvodai udvari játékok cseréje</t>
  </si>
  <si>
    <t xml:space="preserve">    Egyszeri, 2004-ben nem tervezett feladatok</t>
  </si>
  <si>
    <t xml:space="preserve">   Élelmezési normaemelés és kedvezményes étkezésben részesülők támogatása</t>
  </si>
  <si>
    <t xml:space="preserve">                - Évforduló (Advent,Karácsony,Szilveszter, Újév)</t>
  </si>
  <si>
    <t>Áthúzódók</t>
  </si>
  <si>
    <t xml:space="preserve">   Kapos TV és Rádió Kft tám. kieg. A Kapos Rádió üzemeltetés függvényében</t>
  </si>
  <si>
    <t xml:space="preserve">   Egyszeri 2004-ben nem tervzett feladatok</t>
  </si>
  <si>
    <t xml:space="preserve">   Minőségi kereset kiegészítés</t>
  </si>
  <si>
    <t xml:space="preserve">   100 tagú cigányzenekar részvétele a Tavaszi Fesztiválon</t>
  </si>
  <si>
    <t xml:space="preserve">    Jégcsarnok működési ktg</t>
  </si>
  <si>
    <t>tényleges üzembehelyezéstől függően</t>
  </si>
  <si>
    <t>Emmánuel Közösség - Nemzetközi Ifjúsági és Családos Találkozó</t>
  </si>
  <si>
    <t>Jővő Közigazgatásáért Alapítvány támogatása</t>
  </si>
  <si>
    <t>Iskolák által öszegyüjtött szárazelemek elszáll.,ártalmatlanítás</t>
  </si>
  <si>
    <t>ISO minőségbiztosítás - felkészülésre</t>
  </si>
  <si>
    <t>Emléktáblák</t>
  </si>
  <si>
    <t>Kaposvári Vízügyi SE - Desedai csónakház vizesblokk felújítás támogatása</t>
  </si>
  <si>
    <t>Tanulóbérlet - Nagyboldogasszony Római Katolikus Ált. Iskola</t>
  </si>
  <si>
    <t>Személyfelvonó Felújítási Alapból tám.: Honvéd u. 53. társasház</t>
  </si>
  <si>
    <t xml:space="preserve">                                                                      Füredi u. 8-10. társasház</t>
  </si>
  <si>
    <t>Nem önkormányzati intézmények részére táborozás támogatása</t>
  </si>
  <si>
    <t>Oktatási alap</t>
  </si>
  <si>
    <t>Verseny és Élsport Támogatási Alap</t>
  </si>
  <si>
    <t>Ifjúsági Alap</t>
  </si>
  <si>
    <t>Egészségügyi és Szociális Alap</t>
  </si>
  <si>
    <t>Megyei-Városi Tudományos, Kulturális és Sport Alap</t>
  </si>
  <si>
    <t>Egyéni képviselői keret</t>
  </si>
  <si>
    <t>Kaposfüredi Részönkormányzat kerete</t>
  </si>
  <si>
    <t>Toponári Részönkormányzat kerete</t>
  </si>
  <si>
    <t>Töröcskei Részönkormányzat kerete</t>
  </si>
  <si>
    <t>Kaposszentjakabi Részönkormányzat kerete</t>
  </si>
  <si>
    <t>Pedagógiai szakmai szolgáltatás</t>
  </si>
  <si>
    <t>Diáksport támogatása</t>
  </si>
  <si>
    <t>Arany János tehetséggondozó program támogatása</t>
  </si>
  <si>
    <t>Közművelődési programok: Újévi koncert</t>
  </si>
  <si>
    <t xml:space="preserve">                                                      Kaposvári Karácsony</t>
  </si>
  <si>
    <t>Számítógépen dolgozók részére védőszemüveg</t>
  </si>
  <si>
    <t>Információs társadalom igényorientált eszközei és rendszerei működési kiad.tám</t>
  </si>
  <si>
    <t>GYISM-től Ifjúsági Önkormányzat működéséhez támogatás + önerő</t>
  </si>
  <si>
    <t>Kaposvári Ifjúsági Önkormányzat - ifjúsági díj (2000 euro)</t>
  </si>
  <si>
    <t>Közmunkaprogram támogatása</t>
  </si>
  <si>
    <t>Önkormányzat közbiztonsági, bűnmegelőzési koncepcióhoz támogatás</t>
  </si>
  <si>
    <t>Kábítószerügyi Egyeztető Fórum 2003</t>
  </si>
  <si>
    <t xml:space="preserve">     Kaposvári Röplabda Sport Kft</t>
  </si>
  <si>
    <t>Nemzetközi mérközéseken való részvétel támogatása</t>
  </si>
  <si>
    <t xml:space="preserve">     - Kaposvári Röplabda Sport Kft</t>
  </si>
  <si>
    <t xml:space="preserve">     - Kaposvári Kosárlabda Klub Kft</t>
  </si>
  <si>
    <t>Kaposvári Rákóczi FC támogatása - Stadion játékterének garanciális kártérítése</t>
  </si>
  <si>
    <t>Vételárból felújítási alapba történő visszafizetések</t>
  </si>
  <si>
    <t xml:space="preserve">    - Dózsa Gy. u. 10.</t>
  </si>
  <si>
    <t xml:space="preserve">    - Dózsa Gy. u. 14.</t>
  </si>
  <si>
    <t xml:space="preserve">normatív állami hozzájár. </t>
  </si>
  <si>
    <t xml:space="preserve">   Pályázatokhoz saját erő</t>
  </si>
  <si>
    <t xml:space="preserve">   Uszoda kedvezményes használata</t>
  </si>
  <si>
    <t xml:space="preserve">   Információs társadalom igényorientált eszközei és rendszerei működési kiad.tám</t>
  </si>
  <si>
    <t>I.Működési célú kiadások</t>
  </si>
  <si>
    <t>I.Működési célú bevételek</t>
  </si>
  <si>
    <t>II.Felhalmozási  célú bevételek</t>
  </si>
  <si>
    <t>Kulturális Alap</t>
  </si>
  <si>
    <t>GYISM-től sporttevékenység támogatására</t>
  </si>
  <si>
    <t xml:space="preserve">                        - Gyakorló Ált. Iskola</t>
  </si>
  <si>
    <t xml:space="preserve">   Évforduló 2003-2004. pályázati támogatás SMTT-től</t>
  </si>
  <si>
    <t>Időskorúak járadéka</t>
  </si>
  <si>
    <t>Adósságcsökkentéshez kapcs. és normatív lakásfenntartási támogatás</t>
  </si>
  <si>
    <t>Adósságcsökkentési támogatás</t>
  </si>
  <si>
    <t>Somogy Megye Kézikönyve</t>
  </si>
  <si>
    <t>Vízművek Kft részére támogatás (KOMÉTA '99 Kft szennyvíz)</t>
  </si>
  <si>
    <t xml:space="preserve">   Somogy megyei TIT szellemi öttusa vetélkedő támogatása</t>
  </si>
  <si>
    <t>2003-ban 800 eFt + közp.pály. 400 eFt; közp.pály idén is benyújtható</t>
  </si>
  <si>
    <t xml:space="preserve">       Ebből:</t>
  </si>
  <si>
    <t xml:space="preserve">       Kaposszentjakab </t>
  </si>
  <si>
    <t xml:space="preserve">    Számítógépen dolgozók részére védőszemüveg </t>
  </si>
  <si>
    <t xml:space="preserve">    Taszári repülőtér tanácsadói megbízási díj</t>
  </si>
  <si>
    <t xml:space="preserve">   City Kábel TV műsoridő vásárlás, internet újság, Kapos TV teletex rendszer kiépítése </t>
  </si>
  <si>
    <t>Talajterhelési díj</t>
  </si>
  <si>
    <t>2,8,2</t>
  </si>
  <si>
    <t>2,10,1</t>
  </si>
  <si>
    <t>2,10,2</t>
  </si>
  <si>
    <t>2,10,3</t>
  </si>
  <si>
    <t>Privatízációhoz kapcs. Közm.díj EcoGraph Bt</t>
  </si>
  <si>
    <t xml:space="preserve">   Távhő áremelés kompenzálása</t>
  </si>
  <si>
    <t>Személyi juttatás és járulékok 1-4 %-os zárolása</t>
  </si>
  <si>
    <t>2,10</t>
  </si>
  <si>
    <t xml:space="preserve">   Játszótér építési, felújítási program és szabványosítási vizsgálat  </t>
  </si>
  <si>
    <t xml:space="preserve">                                                      Szilveszteri rendezvény</t>
  </si>
  <si>
    <t>Kossuth tér ünnepélyes átadási  rendezvény ktg</t>
  </si>
  <si>
    <t>Előző évi normatív hozzájárulás és központi tám. visszafiz.</t>
  </si>
  <si>
    <t>Működési célú pótigények</t>
  </si>
  <si>
    <t>Személyi juttatás ás járulékok 1-4 %-os zárolása</t>
  </si>
  <si>
    <t>Felhalmozási célú pótigények</t>
  </si>
  <si>
    <t xml:space="preserve">     - nyugdíjas, tanuló  </t>
  </si>
  <si>
    <t xml:space="preserve">     - Gyed, Gyes ellátottak  </t>
  </si>
  <si>
    <t xml:space="preserve">Iskolatej  </t>
  </si>
  <si>
    <t xml:space="preserve">Krízis segély és hajléktalanok lakhatási támogatása   </t>
  </si>
  <si>
    <t xml:space="preserve">Felsőoktatási szociális ösztöndíj 1/2-ed része   </t>
  </si>
  <si>
    <t xml:space="preserve">     Kaposvári  Kosárlabda Klub Kft</t>
  </si>
  <si>
    <t xml:space="preserve">     - Kaposvár Kosárlabda Klub Kft</t>
  </si>
  <si>
    <t xml:space="preserve">   Pedagógusok szakkönyvvásárlás támogatása</t>
  </si>
  <si>
    <t>Polgármesterek keretezett  képei</t>
  </si>
  <si>
    <t>100 éves a Városháza</t>
  </si>
  <si>
    <t xml:space="preserve">   Megyei Jogú Városok Országos Sportvetélkedője</t>
  </si>
  <si>
    <t xml:space="preserve">   Közigazgatási szakvizsga ktg</t>
  </si>
  <si>
    <t xml:space="preserve">   Nemzetközi konferencia szervezésére</t>
  </si>
  <si>
    <t xml:space="preserve">   Vagyongazdálkodási és Turisztikai Bizottsági Alapok</t>
  </si>
  <si>
    <t>NABI-Kaposvári Rákóczi FC támogatása - Stadion játékterének garanciális kártérítése</t>
  </si>
  <si>
    <t>NABI-Kaposvári Rákóczi FC működési támogatás</t>
  </si>
  <si>
    <t xml:space="preserve">      NABI-Kaposvári Rákóczi FC</t>
  </si>
  <si>
    <t xml:space="preserve">      - NABI-Kaposvári Rákóczi FC</t>
  </si>
  <si>
    <t xml:space="preserve">   Étkezési hozzájárulás kiegészítése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</si>
  <si>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célú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</si>
  <si>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</si>
  <si>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</si>
  <si>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</t>
    </r>
    <r>
      <rPr>
        <sz val="10"/>
        <rFont val="Times New Roman"/>
        <family val="1"/>
      </rPr>
      <t xml:space="preserve"> működési c.átvett pénzeszközök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</si>
  <si>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 </t>
    </r>
    <r>
      <rPr>
        <sz val="10"/>
        <rFont val="Times New Roman CE"/>
        <family val="1"/>
      </rPr>
      <t>felhalmozási c.átvett pénzeszköz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</si>
</sst>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</numFmts>
  <fonts count="61">
    <font>
      <sz val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b/>
      <i/>
      <sz val="16"/>
      <name val="Times New Roman CE"/>
      <family val="1"/>
    </font>
    <font>
      <b/>
      <sz val="15"/>
      <name val="Times New Roman CE"/>
      <family val="1"/>
    </font>
    <font>
      <sz val="13"/>
      <name val="Times New Roman CE"/>
      <family val="1"/>
    </font>
    <font>
      <b/>
      <i/>
      <sz val="18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1"/>
    </font>
    <font>
      <b/>
      <i/>
      <sz val="13"/>
      <name val="Times New Roman CE"/>
      <family val="1"/>
    </font>
    <font>
      <i/>
      <sz val="14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  <font>
      <b/>
      <sz val="11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0"/>
      <color indexed="10"/>
      <name val="Arial CE"/>
      <family val="0"/>
    </font>
    <font>
      <b/>
      <u val="single"/>
      <sz val="12"/>
      <name val="Times New Roman CE"/>
      <family val="1"/>
    </font>
    <font>
      <b/>
      <u val="single"/>
      <sz val="14"/>
      <name val="Times New Roman CE"/>
      <family val="1"/>
    </font>
    <font>
      <sz val="14"/>
      <name val="Arial CE"/>
      <family val="0"/>
    </font>
    <font>
      <sz val="12"/>
      <color indexed="8"/>
      <name val="Times New Roman CE"/>
      <family val="1"/>
    </font>
    <font>
      <sz val="14"/>
      <name val="Times New Roman"/>
      <family val="1"/>
    </font>
    <font>
      <b/>
      <u val="single"/>
      <sz val="10"/>
      <name val="Times New Roman CE"/>
      <family val="1"/>
    </font>
    <font>
      <sz val="12"/>
      <color indexed="10"/>
      <name val="Times New Roman CE"/>
      <family val="1"/>
    </font>
    <font>
      <b/>
      <sz val="13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0"/>
      <name val="Times New Roman CE"/>
      <family val="1"/>
    </font>
    <font>
      <b/>
      <i/>
      <sz val="18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i/>
      <u val="single"/>
      <sz val="12"/>
      <name val="Times New Roman CE"/>
      <family val="0"/>
    </font>
    <font>
      <b/>
      <i/>
      <u val="single"/>
      <sz val="10"/>
      <name val="Times New Roman CE"/>
      <family val="0"/>
    </font>
    <font>
      <b/>
      <i/>
      <u val="single"/>
      <sz val="14"/>
      <name val="Times New Roman"/>
      <family val="1"/>
    </font>
    <font>
      <b/>
      <i/>
      <u val="single"/>
      <sz val="14"/>
      <name val="Times New Roman CE"/>
      <family val="0"/>
    </font>
    <font>
      <sz val="10"/>
      <color indexed="12"/>
      <name val="Times New Roman CE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6" fillId="2" borderId="9" xfId="0" applyFont="1" applyFill="1" applyBorder="1" applyAlignment="1">
      <alignment/>
    </xf>
    <xf numFmtId="0" fontId="11" fillId="0" borderId="8" xfId="0" applyFont="1" applyBorder="1" applyAlignment="1">
      <alignment/>
    </xf>
    <xf numFmtId="164" fontId="11" fillId="0" borderId="7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164" fontId="9" fillId="0" borderId="7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7" fillId="2" borderId="4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9" fillId="0" borderId="7" xfId="0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20" fillId="0" borderId="7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164" fontId="20" fillId="0" borderId="7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8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left"/>
    </xf>
    <xf numFmtId="0" fontId="8" fillId="3" borderId="2" xfId="0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left"/>
    </xf>
    <xf numFmtId="0" fontId="25" fillId="3" borderId="9" xfId="0" applyFont="1" applyFill="1" applyBorder="1" applyAlignment="1" applyProtection="1">
      <alignment horizontal="center"/>
      <protection locked="0"/>
    </xf>
    <xf numFmtId="0" fontId="26" fillId="3" borderId="14" xfId="0" applyFont="1" applyFill="1" applyBorder="1" applyAlignment="1" applyProtection="1">
      <alignment horizontal="left"/>
      <protection locked="0"/>
    </xf>
    <xf numFmtId="0" fontId="25" fillId="4" borderId="14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/>
      <protection locked="0"/>
    </xf>
    <xf numFmtId="0" fontId="25" fillId="4" borderId="4" xfId="0" applyFont="1" applyFill="1" applyBorder="1" applyAlignment="1" applyProtection="1">
      <alignment/>
      <protection locked="0"/>
    </xf>
    <xf numFmtId="0" fontId="28" fillId="4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 locked="0"/>
    </xf>
    <xf numFmtId="0" fontId="23" fillId="3" borderId="7" xfId="0" applyFont="1" applyFill="1" applyBorder="1" applyAlignment="1" applyProtection="1">
      <alignment/>
      <protection locked="0"/>
    </xf>
    <xf numFmtId="0" fontId="25" fillId="4" borderId="7" xfId="0" applyFont="1" applyFill="1" applyBorder="1" applyAlignment="1" applyProtection="1">
      <alignment/>
      <protection locked="0"/>
    </xf>
    <xf numFmtId="0" fontId="28" fillId="4" borderId="7" xfId="0" applyFont="1" applyFill="1" applyBorder="1" applyAlignment="1" applyProtection="1">
      <alignment/>
      <protection/>
    </xf>
    <xf numFmtId="0" fontId="25" fillId="4" borderId="7" xfId="0" applyFont="1" applyFill="1" applyBorder="1" applyAlignment="1" applyProtection="1">
      <alignment/>
      <protection/>
    </xf>
    <xf numFmtId="0" fontId="8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/>
    </xf>
    <xf numFmtId="0" fontId="25" fillId="4" borderId="7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25" fillId="4" borderId="2" xfId="0" applyFont="1" applyFill="1" applyBorder="1" applyAlignment="1">
      <alignment/>
    </xf>
    <xf numFmtId="0" fontId="28" fillId="4" borderId="2" xfId="0" applyFont="1" applyFill="1" applyBorder="1" applyAlignment="1" applyProtection="1">
      <alignment/>
      <protection/>
    </xf>
    <xf numFmtId="0" fontId="25" fillId="3" borderId="3" xfId="0" applyFont="1" applyFill="1" applyBorder="1" applyAlignment="1">
      <alignment horizontal="centerContinuous"/>
    </xf>
    <xf numFmtId="0" fontId="29" fillId="3" borderId="11" xfId="0" applyFont="1" applyFill="1" applyBorder="1" applyAlignment="1">
      <alignment horizontal="left"/>
    </xf>
    <xf numFmtId="0" fontId="25" fillId="3" borderId="8" xfId="0" applyFont="1" applyFill="1" applyBorder="1" applyAlignment="1">
      <alignment horizontal="centerContinuous"/>
    </xf>
    <xf numFmtId="0" fontId="8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/>
    </xf>
    <xf numFmtId="0" fontId="28" fillId="4" borderId="0" xfId="0" applyFont="1" applyFill="1" applyBorder="1" applyAlignment="1" applyProtection="1">
      <alignment/>
      <protection/>
    </xf>
    <xf numFmtId="0" fontId="25" fillId="3" borderId="5" xfId="0" applyFont="1" applyFill="1" applyBorder="1" applyAlignment="1">
      <alignment horizontal="centerContinuous"/>
    </xf>
    <xf numFmtId="0" fontId="29" fillId="3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/>
    </xf>
    <xf numFmtId="0" fontId="8" fillId="4" borderId="4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/>
    </xf>
    <xf numFmtId="0" fontId="8" fillId="4" borderId="7" xfId="0" applyFont="1" applyFill="1" applyBorder="1" applyAlignment="1" applyProtection="1">
      <alignment horizontal="right"/>
      <protection locked="0"/>
    </xf>
    <xf numFmtId="0" fontId="8" fillId="4" borderId="7" xfId="0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/>
    </xf>
    <xf numFmtId="0" fontId="29" fillId="3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/>
    </xf>
    <xf numFmtId="0" fontId="8" fillId="3" borderId="7" xfId="0" applyFont="1" applyFill="1" applyBorder="1" applyAlignment="1">
      <alignment horizontal="centerContinuous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/>
    </xf>
    <xf numFmtId="0" fontId="28" fillId="4" borderId="10" xfId="0" applyFont="1" applyFill="1" applyBorder="1" applyAlignment="1" applyProtection="1">
      <alignment/>
      <protection/>
    </xf>
    <xf numFmtId="0" fontId="28" fillId="4" borderId="10" xfId="0" applyFont="1" applyFill="1" applyBorder="1" applyAlignment="1" applyProtection="1">
      <alignment/>
      <protection locked="0"/>
    </xf>
    <xf numFmtId="0" fontId="8" fillId="4" borderId="10" xfId="0" applyFont="1" applyFill="1" applyBorder="1" applyAlignment="1" applyProtection="1">
      <alignment/>
      <protection locked="0"/>
    </xf>
    <xf numFmtId="0" fontId="8" fillId="4" borderId="10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 locked="0"/>
    </xf>
    <xf numFmtId="0" fontId="8" fillId="4" borderId="7" xfId="0" applyFont="1" applyFill="1" applyBorder="1" applyAlignment="1" applyProtection="1">
      <alignment/>
      <protection/>
    </xf>
    <xf numFmtId="0" fontId="28" fillId="4" borderId="7" xfId="0" applyFont="1" applyFill="1" applyBorder="1" applyAlignment="1" applyProtection="1">
      <alignment horizontal="right"/>
      <protection locked="0"/>
    </xf>
    <xf numFmtId="0" fontId="28" fillId="4" borderId="7" xfId="0" applyFont="1" applyFill="1" applyBorder="1" applyAlignment="1" applyProtection="1">
      <alignment horizontal="right"/>
      <protection/>
    </xf>
    <xf numFmtId="0" fontId="28" fillId="4" borderId="7" xfId="0" applyFont="1" applyFill="1" applyBorder="1" applyAlignment="1" applyProtection="1">
      <alignment/>
      <protection locked="0"/>
    </xf>
    <xf numFmtId="0" fontId="23" fillId="4" borderId="7" xfId="0" applyFont="1" applyFill="1" applyBorder="1" applyAlignment="1" applyProtection="1">
      <alignment/>
      <protection locked="0"/>
    </xf>
    <xf numFmtId="0" fontId="23" fillId="4" borderId="7" xfId="0" applyFont="1" applyFill="1" applyBorder="1" applyAlignment="1" applyProtection="1">
      <alignment/>
      <protection/>
    </xf>
    <xf numFmtId="0" fontId="30" fillId="4" borderId="7" xfId="0" applyFont="1" applyFill="1" applyBorder="1" applyAlignment="1" applyProtection="1">
      <alignment/>
      <protection/>
    </xf>
    <xf numFmtId="0" fontId="25" fillId="3" borderId="1" xfId="0" applyFont="1" applyFill="1" applyBorder="1" applyAlignment="1">
      <alignment horizontal="centerContinuous"/>
    </xf>
    <xf numFmtId="0" fontId="26" fillId="3" borderId="1" xfId="0" applyFont="1" applyFill="1" applyBorder="1" applyAlignment="1">
      <alignment horizontal="left"/>
    </xf>
    <xf numFmtId="0" fontId="26" fillId="4" borderId="1" xfId="0" applyFont="1" applyFill="1" applyBorder="1" applyAlignment="1">
      <alignment/>
    </xf>
    <xf numFmtId="0" fontId="26" fillId="3" borderId="1" xfId="0" applyFont="1" applyFill="1" applyBorder="1" applyAlignment="1">
      <alignment horizontal="centerContinuous"/>
    </xf>
    <xf numFmtId="0" fontId="23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/>
    </xf>
    <xf numFmtId="0" fontId="23" fillId="3" borderId="7" xfId="0" applyFont="1" applyFill="1" applyBorder="1" applyAlignment="1">
      <alignment horizontal="center"/>
    </xf>
    <xf numFmtId="0" fontId="25" fillId="4" borderId="4" xfId="0" applyFont="1" applyFill="1" applyBorder="1" applyAlignment="1">
      <alignment/>
    </xf>
    <xf numFmtId="0" fontId="23" fillId="3" borderId="2" xfId="0" applyFont="1" applyFill="1" applyBorder="1" applyAlignment="1">
      <alignment horizontal="center"/>
    </xf>
    <xf numFmtId="0" fontId="23" fillId="3" borderId="8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23" fillId="3" borderId="4" xfId="0" applyFont="1" applyFill="1" applyBorder="1" applyAlignment="1">
      <alignment horizontal="center"/>
    </xf>
    <xf numFmtId="0" fontId="28" fillId="4" borderId="4" xfId="0" applyFont="1" applyFill="1" applyBorder="1" applyAlignment="1" applyProtection="1">
      <alignment/>
      <protection locked="0"/>
    </xf>
    <xf numFmtId="0" fontId="8" fillId="4" borderId="4" xfId="0" applyFont="1" applyFill="1" applyBorder="1" applyAlignment="1" applyProtection="1">
      <alignment/>
      <protection locked="0"/>
    </xf>
    <xf numFmtId="0" fontId="8" fillId="4" borderId="4" xfId="0" applyFont="1" applyFill="1" applyBorder="1" applyAlignment="1" applyProtection="1">
      <alignment/>
      <protection/>
    </xf>
    <xf numFmtId="0" fontId="23" fillId="3" borderId="9" xfId="0" applyFont="1" applyFill="1" applyBorder="1" applyAlignment="1">
      <alignment horizontal="center"/>
    </xf>
    <xf numFmtId="0" fontId="25" fillId="4" borderId="1" xfId="0" applyFont="1" applyFill="1" applyBorder="1" applyAlignment="1">
      <alignment/>
    </xf>
    <xf numFmtId="0" fontId="25" fillId="4" borderId="1" xfId="0" applyFont="1" applyFill="1" applyBorder="1" applyAlignment="1">
      <alignment horizontal="right"/>
    </xf>
    <xf numFmtId="0" fontId="25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5" fillId="4" borderId="0" xfId="0" applyFont="1" applyFill="1" applyAlignment="1">
      <alignment/>
    </xf>
    <xf numFmtId="0" fontId="25" fillId="4" borderId="4" xfId="0" applyFont="1" applyFill="1" applyBorder="1" applyAlignment="1">
      <alignment horizontal="right"/>
    </xf>
    <xf numFmtId="0" fontId="8" fillId="4" borderId="2" xfId="0" applyFont="1" applyFill="1" applyBorder="1" applyAlignment="1" applyProtection="1">
      <alignment/>
      <protection locked="0"/>
    </xf>
    <xf numFmtId="0" fontId="23" fillId="3" borderId="1" xfId="0" applyFont="1" applyFill="1" applyBorder="1" applyAlignment="1">
      <alignment horizontal="centerContinuous"/>
    </xf>
    <xf numFmtId="0" fontId="23" fillId="0" borderId="0" xfId="0" applyFont="1" applyAlignment="1">
      <alignment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3" borderId="5" xfId="0" applyFont="1" applyFill="1" applyBorder="1" applyAlignment="1">
      <alignment horizontal="centerContinuous"/>
    </xf>
    <xf numFmtId="0" fontId="26" fillId="3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right"/>
    </xf>
    <xf numFmtId="0" fontId="26" fillId="3" borderId="9" xfId="0" applyFont="1" applyFill="1" applyBorder="1" applyAlignment="1">
      <alignment horizontal="centerContinuous"/>
    </xf>
    <xf numFmtId="0" fontId="29" fillId="3" borderId="14" xfId="0" applyFont="1" applyFill="1" applyBorder="1" applyAlignment="1">
      <alignment horizontal="left"/>
    </xf>
    <xf numFmtId="0" fontId="25" fillId="4" borderId="14" xfId="0" applyFont="1" applyFill="1" applyBorder="1" applyAlignment="1">
      <alignment/>
    </xf>
    <xf numFmtId="0" fontId="8" fillId="4" borderId="2" xfId="0" applyFont="1" applyFill="1" applyBorder="1" applyAlignment="1" applyProtection="1">
      <alignment/>
      <protection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23" fillId="3" borderId="7" xfId="0" applyFont="1" applyFill="1" applyBorder="1" applyAlignment="1">
      <alignment horizontal="centerContinuous"/>
    </xf>
    <xf numFmtId="0" fontId="23" fillId="3" borderId="2" xfId="0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/>
    </xf>
    <xf numFmtId="0" fontId="8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23" fillId="3" borderId="1" xfId="0" applyFont="1" applyFill="1" applyBorder="1" applyAlignment="1">
      <alignment horizontal="left"/>
    </xf>
    <xf numFmtId="0" fontId="26" fillId="0" borderId="0" xfId="0" applyFont="1" applyBorder="1" applyAlignment="1">
      <alignment horizontal="centerContinuous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/>
    </xf>
    <xf numFmtId="0" fontId="23" fillId="3" borderId="1" xfId="0" applyFont="1" applyFill="1" applyBorder="1" applyAlignment="1">
      <alignment/>
    </xf>
    <xf numFmtId="0" fontId="26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23" fillId="3" borderId="9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0" fontId="28" fillId="4" borderId="14" xfId="0" applyFont="1" applyFill="1" applyBorder="1" applyAlignment="1" applyProtection="1">
      <alignment/>
      <protection/>
    </xf>
    <xf numFmtId="0" fontId="25" fillId="4" borderId="15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25" fillId="4" borderId="2" xfId="0" applyFont="1" applyFill="1" applyBorder="1" applyAlignment="1" applyProtection="1">
      <alignment/>
      <protection locked="0"/>
    </xf>
    <xf numFmtId="0" fontId="4" fillId="6" borderId="4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8" fillId="7" borderId="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7" xfId="0" applyFont="1" applyFill="1" applyBorder="1" applyAlignment="1">
      <alignment horizontal="centerContinuous"/>
    </xf>
    <xf numFmtId="0" fontId="4" fillId="7" borderId="7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4" fillId="7" borderId="7" xfId="0" applyFont="1" applyFill="1" applyBorder="1" applyAlignment="1">
      <alignment horizontal="centerContinuous"/>
    </xf>
    <xf numFmtId="0" fontId="32" fillId="6" borderId="7" xfId="0" applyFont="1" applyFill="1" applyBorder="1" applyAlignment="1">
      <alignment horizontal="centerContinuous"/>
    </xf>
    <xf numFmtId="0" fontId="4" fillId="6" borderId="4" xfId="0" applyFont="1" applyFill="1" applyBorder="1" applyAlignment="1">
      <alignment horizontal="centerContinuous"/>
    </xf>
    <xf numFmtId="0" fontId="32" fillId="7" borderId="7" xfId="0" applyFont="1" applyFill="1" applyBorder="1" applyAlignment="1">
      <alignment horizontal="centerContinuous"/>
    </xf>
    <xf numFmtId="0" fontId="4" fillId="7" borderId="4" xfId="0" applyFont="1" applyFill="1" applyBorder="1" applyAlignment="1">
      <alignment horizontal="centerContinuous"/>
    </xf>
    <xf numFmtId="0" fontId="4" fillId="6" borderId="2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25" fillId="0" borderId="4" xfId="0" applyFont="1" applyBorder="1" applyAlignment="1">
      <alignment/>
    </xf>
    <xf numFmtId="0" fontId="8" fillId="8" borderId="7" xfId="0" applyFont="1" applyFill="1" applyBorder="1" applyAlignment="1">
      <alignment/>
    </xf>
    <xf numFmtId="0" fontId="25" fillId="8" borderId="7" xfId="0" applyFont="1" applyFill="1" applyBorder="1" applyAlignment="1">
      <alignment/>
    </xf>
    <xf numFmtId="0" fontId="8" fillId="8" borderId="0" xfId="0" applyFont="1" applyFill="1" applyAlignment="1">
      <alignment/>
    </xf>
    <xf numFmtId="0" fontId="25" fillId="0" borderId="2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9" borderId="0" xfId="0" applyFont="1" applyFill="1" applyAlignment="1">
      <alignment/>
    </xf>
    <xf numFmtId="0" fontId="25" fillId="9" borderId="0" xfId="0" applyFont="1" applyFill="1" applyAlignment="1">
      <alignment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8" fillId="6" borderId="4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22" fillId="6" borderId="7" xfId="0" applyFont="1" applyFill="1" applyBorder="1" applyAlignment="1">
      <alignment horizontal="centerContinuous"/>
    </xf>
    <xf numFmtId="0" fontId="22" fillId="7" borderId="7" xfId="0" applyFont="1" applyFill="1" applyBorder="1" applyAlignment="1">
      <alignment horizontal="centerContinuous"/>
    </xf>
    <xf numFmtId="0" fontId="8" fillId="6" borderId="2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32" fillId="6" borderId="8" xfId="0" applyFont="1" applyFill="1" applyBorder="1" applyAlignment="1">
      <alignment horizontal="centerContinuous"/>
    </xf>
    <xf numFmtId="0" fontId="4" fillId="6" borderId="10" xfId="0" applyFont="1" applyFill="1" applyBorder="1" applyAlignment="1">
      <alignment horizontal="centerContinuous"/>
    </xf>
    <xf numFmtId="0" fontId="4" fillId="6" borderId="8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Continuous"/>
    </xf>
    <xf numFmtId="0" fontId="4" fillId="7" borderId="2" xfId="0" applyFont="1" applyFill="1" applyBorder="1" applyAlignment="1">
      <alignment horizontal="center"/>
    </xf>
    <xf numFmtId="0" fontId="23" fillId="3" borderId="3" xfId="0" applyFont="1" applyFill="1" applyBorder="1" applyAlignment="1" applyProtection="1">
      <alignment/>
      <protection locked="0"/>
    </xf>
    <xf numFmtId="0" fontId="23" fillId="3" borderId="8" xfId="0" applyFont="1" applyFill="1" applyBorder="1" applyAlignment="1" applyProtection="1">
      <alignment/>
      <protection locked="0"/>
    </xf>
    <xf numFmtId="0" fontId="23" fillId="3" borderId="5" xfId="0" applyFont="1" applyFill="1" applyBorder="1" applyAlignment="1">
      <alignment/>
    </xf>
    <xf numFmtId="0" fontId="25" fillId="3" borderId="9" xfId="0" applyFont="1" applyFill="1" applyBorder="1" applyAlignment="1">
      <alignment horizontal="centerContinuous"/>
    </xf>
    <xf numFmtId="0" fontId="26" fillId="4" borderId="2" xfId="0" applyFont="1" applyFill="1" applyBorder="1" applyAlignment="1">
      <alignment/>
    </xf>
    <xf numFmtId="0" fontId="26" fillId="3" borderId="14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4" borderId="15" xfId="0" applyFont="1" applyFill="1" applyBorder="1" applyAlignment="1">
      <alignment/>
    </xf>
    <xf numFmtId="0" fontId="26" fillId="4" borderId="11" xfId="0" applyFont="1" applyFill="1" applyBorder="1" applyAlignment="1">
      <alignment/>
    </xf>
    <xf numFmtId="0" fontId="31" fillId="3" borderId="3" xfId="0" applyFont="1" applyFill="1" applyBorder="1" applyAlignment="1">
      <alignment/>
    </xf>
    <xf numFmtId="0" fontId="8" fillId="4" borderId="12" xfId="0" applyFont="1" applyFill="1" applyBorder="1" applyAlignment="1" applyProtection="1">
      <alignment/>
      <protection/>
    </xf>
    <xf numFmtId="0" fontId="23" fillId="3" borderId="11" xfId="0" applyFont="1" applyFill="1" applyBorder="1" applyAlignment="1">
      <alignment/>
    </xf>
    <xf numFmtId="0" fontId="26" fillId="3" borderId="2" xfId="0" applyFont="1" applyFill="1" applyBorder="1" applyAlignment="1">
      <alignment horizontal="left"/>
    </xf>
    <xf numFmtId="0" fontId="25" fillId="4" borderId="0" xfId="0" applyFont="1" applyFill="1" applyBorder="1" applyAlignment="1" applyProtection="1">
      <alignment/>
      <protection locked="0"/>
    </xf>
    <xf numFmtId="0" fontId="23" fillId="4" borderId="14" xfId="0" applyFont="1" applyFill="1" applyBorder="1" applyAlignment="1">
      <alignment horizontal="right"/>
    </xf>
    <xf numFmtId="0" fontId="8" fillId="4" borderId="14" xfId="0" applyFont="1" applyFill="1" applyBorder="1" applyAlignment="1" applyProtection="1">
      <alignment horizontal="right"/>
      <protection locked="0"/>
    </xf>
    <xf numFmtId="0" fontId="8" fillId="4" borderId="14" xfId="0" applyFont="1" applyFill="1" applyBorder="1" applyAlignment="1" applyProtection="1">
      <alignment horizontal="right"/>
      <protection/>
    </xf>
    <xf numFmtId="0" fontId="25" fillId="4" borderId="14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23" fillId="3" borderId="15" xfId="0" applyFont="1" applyFill="1" applyBorder="1" applyAlignment="1">
      <alignment/>
    </xf>
    <xf numFmtId="0" fontId="25" fillId="4" borderId="7" xfId="0" applyFont="1" applyFill="1" applyBorder="1" applyAlignment="1" applyProtection="1">
      <alignment horizontal="right"/>
      <protection locked="0"/>
    </xf>
    <xf numFmtId="0" fontId="25" fillId="4" borderId="2" xfId="0" applyFont="1" applyFill="1" applyBorder="1" applyAlignment="1" applyProtection="1">
      <alignment/>
      <protection/>
    </xf>
    <xf numFmtId="0" fontId="25" fillId="4" borderId="8" xfId="0" applyFont="1" applyFill="1" applyBorder="1" applyAlignment="1">
      <alignment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 applyAlignment="1" applyProtection="1">
      <alignment/>
      <protection/>
    </xf>
    <xf numFmtId="0" fontId="2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3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0" fontId="21" fillId="2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41" fillId="0" borderId="0" xfId="0" applyFont="1" applyAlignment="1">
      <alignment/>
    </xf>
    <xf numFmtId="164" fontId="15" fillId="0" borderId="2" xfId="0" applyNumberFormat="1" applyFont="1" applyBorder="1" applyAlignment="1">
      <alignment/>
    </xf>
    <xf numFmtId="0" fontId="42" fillId="0" borderId="7" xfId="0" applyFont="1" applyBorder="1" applyAlignment="1">
      <alignment/>
    </xf>
    <xf numFmtId="0" fontId="43" fillId="0" borderId="7" xfId="0" applyFont="1" applyBorder="1" applyAlignment="1">
      <alignment horizontal="left"/>
    </xf>
    <xf numFmtId="0" fontId="9" fillId="0" borderId="10" xfId="0" applyFont="1" applyBorder="1" applyAlignment="1">
      <alignment/>
    </xf>
    <xf numFmtId="164" fontId="15" fillId="0" borderId="8" xfId="0" applyNumberFormat="1" applyFont="1" applyBorder="1" applyAlignment="1">
      <alignment/>
    </xf>
    <xf numFmtId="0" fontId="43" fillId="0" borderId="8" xfId="0" applyFont="1" applyBorder="1" applyAlignment="1">
      <alignment horizontal="left"/>
    </xf>
    <xf numFmtId="0" fontId="8" fillId="4" borderId="15" xfId="0" applyFont="1" applyFill="1" applyBorder="1" applyAlignment="1">
      <alignment/>
    </xf>
    <xf numFmtId="0" fontId="44" fillId="0" borderId="7" xfId="0" applyFont="1" applyBorder="1" applyAlignment="1">
      <alignment horizontal="center"/>
    </xf>
    <xf numFmtId="49" fontId="44" fillId="0" borderId="7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39" fillId="0" borderId="4" xfId="0" applyFont="1" applyBorder="1" applyAlignment="1">
      <alignment/>
    </xf>
    <xf numFmtId="0" fontId="39" fillId="0" borderId="7" xfId="0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7" xfId="0" applyNumberFormat="1" applyFont="1" applyBorder="1" applyAlignment="1">
      <alignment/>
    </xf>
    <xf numFmtId="0" fontId="0" fillId="0" borderId="0" xfId="0" applyAlignment="1">
      <alignment/>
    </xf>
    <xf numFmtId="3" fontId="11" fillId="0" borderId="4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1" xfId="0" applyNumberFormat="1" applyFont="1" applyBorder="1" applyAlignment="1">
      <alignment/>
    </xf>
    <xf numFmtId="167" fontId="11" fillId="0" borderId="7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0" fontId="11" fillId="0" borderId="11" xfId="0" applyFont="1" applyBorder="1" applyAlignment="1">
      <alignment/>
    </xf>
    <xf numFmtId="167" fontId="11" fillId="0" borderId="4" xfId="0" applyNumberFormat="1" applyFont="1" applyBorder="1" applyAlignment="1">
      <alignment/>
    </xf>
    <xf numFmtId="0" fontId="8" fillId="0" borderId="4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Continuous"/>
      <protection locked="0"/>
    </xf>
    <xf numFmtId="0" fontId="8" fillId="0" borderId="1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8" fillId="6" borderId="7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/>
    </xf>
    <xf numFmtId="0" fontId="8" fillId="10" borderId="4" xfId="0" applyFont="1" applyFill="1" applyBorder="1" applyAlignment="1">
      <alignment/>
    </xf>
    <xf numFmtId="0" fontId="4" fillId="10" borderId="7" xfId="0" applyFont="1" applyFill="1" applyBorder="1" applyAlignment="1">
      <alignment/>
    </xf>
    <xf numFmtId="0" fontId="8" fillId="10" borderId="7" xfId="0" applyFont="1" applyFill="1" applyBorder="1" applyAlignment="1">
      <alignment horizontal="center"/>
    </xf>
    <xf numFmtId="0" fontId="32" fillId="10" borderId="7" xfId="0" applyFont="1" applyFill="1" applyBorder="1" applyAlignment="1">
      <alignment horizontal="centerContinuous"/>
    </xf>
    <xf numFmtId="0" fontId="4" fillId="10" borderId="2" xfId="0" applyFont="1" applyFill="1" applyBorder="1" applyAlignment="1">
      <alignment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8" fillId="10" borderId="12" xfId="0" applyFont="1" applyFill="1" applyBorder="1" applyAlignment="1">
      <alignment/>
    </xf>
    <xf numFmtId="0" fontId="8" fillId="10" borderId="7" xfId="0" applyFont="1" applyFill="1" applyBorder="1" applyAlignment="1">
      <alignment/>
    </xf>
    <xf numFmtId="0" fontId="8" fillId="10" borderId="5" xfId="0" applyFont="1" applyFill="1" applyBorder="1" applyAlignment="1">
      <alignment/>
    </xf>
    <xf numFmtId="0" fontId="8" fillId="10" borderId="13" xfId="0" applyFont="1" applyFill="1" applyBorder="1" applyAlignment="1">
      <alignment/>
    </xf>
    <xf numFmtId="0" fontId="8" fillId="10" borderId="6" xfId="0" applyFont="1" applyFill="1" applyBorder="1" applyAlignment="1">
      <alignment/>
    </xf>
    <xf numFmtId="0" fontId="22" fillId="10" borderId="7" xfId="0" applyFont="1" applyFill="1" applyBorder="1" applyAlignment="1">
      <alignment horizontal="centerContinuous"/>
    </xf>
    <xf numFmtId="0" fontId="4" fillId="10" borderId="4" xfId="0" applyFont="1" applyFill="1" applyBorder="1" applyAlignment="1">
      <alignment horizontal="centerContinuous"/>
    </xf>
    <xf numFmtId="0" fontId="4" fillId="10" borderId="7" xfId="0" applyFont="1" applyFill="1" applyBorder="1" applyAlignment="1">
      <alignment horizontal="centerContinuous"/>
    </xf>
    <xf numFmtId="0" fontId="8" fillId="10" borderId="2" xfId="0" applyFont="1" applyFill="1" applyBorder="1" applyAlignment="1">
      <alignment/>
    </xf>
    <xf numFmtId="0" fontId="4" fillId="10" borderId="2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Continuous"/>
    </xf>
    <xf numFmtId="0" fontId="8" fillId="6" borderId="3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42" fillId="0" borderId="8" xfId="0" applyFont="1" applyBorder="1" applyAlignment="1">
      <alignment/>
    </xf>
    <xf numFmtId="0" fontId="25" fillId="4" borderId="4" xfId="0" applyFont="1" applyFill="1" applyBorder="1" applyAlignment="1" applyProtection="1">
      <alignment/>
      <protection/>
    </xf>
    <xf numFmtId="164" fontId="9" fillId="0" borderId="4" xfId="0" applyNumberFormat="1" applyFont="1" applyBorder="1" applyAlignment="1">
      <alignment/>
    </xf>
    <xf numFmtId="0" fontId="25" fillId="4" borderId="15" xfId="0" applyFont="1" applyFill="1" applyBorder="1" applyAlignment="1" applyProtection="1">
      <alignment horizontal="right"/>
      <protection locked="0"/>
    </xf>
    <xf numFmtId="0" fontId="25" fillId="4" borderId="6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4" borderId="15" xfId="0" applyFont="1" applyFill="1" applyBorder="1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23" fillId="4" borderId="1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64" fontId="45" fillId="0" borderId="4" xfId="0" applyNumberFormat="1" applyFont="1" applyBorder="1" applyAlignment="1">
      <alignment/>
    </xf>
    <xf numFmtId="164" fontId="45" fillId="0" borderId="7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2" xfId="0" applyNumberFormat="1" applyFont="1" applyBorder="1" applyAlignment="1">
      <alignment/>
    </xf>
    <xf numFmtId="164" fontId="48" fillId="2" borderId="1" xfId="0" applyNumberFormat="1" applyFont="1" applyFill="1" applyBorder="1" applyAlignment="1">
      <alignment/>
    </xf>
    <xf numFmtId="164" fontId="37" fillId="2" borderId="14" xfId="0" applyNumberFormat="1" applyFont="1" applyFill="1" applyBorder="1" applyAlignment="1">
      <alignment/>
    </xf>
    <xf numFmtId="164" fontId="37" fillId="2" borderId="1" xfId="0" applyNumberFormat="1" applyFont="1" applyFill="1" applyBorder="1" applyAlignment="1">
      <alignment/>
    </xf>
    <xf numFmtId="164" fontId="49" fillId="2" borderId="1" xfId="0" applyNumberFormat="1" applyFont="1" applyFill="1" applyBorder="1" applyAlignment="1">
      <alignment/>
    </xf>
    <xf numFmtId="164" fontId="50" fillId="2" borderId="1" xfId="0" applyNumberFormat="1" applyFont="1" applyFill="1" applyBorder="1" applyAlignment="1">
      <alignment/>
    </xf>
    <xf numFmtId="167" fontId="45" fillId="0" borderId="7" xfId="0" applyNumberFormat="1" applyFont="1" applyBorder="1" applyAlignment="1">
      <alignment/>
    </xf>
    <xf numFmtId="164" fontId="47" fillId="0" borderId="4" xfId="0" applyNumberFormat="1" applyFont="1" applyBorder="1" applyAlignment="1">
      <alignment/>
    </xf>
    <xf numFmtId="164" fontId="47" fillId="0" borderId="7" xfId="0" applyNumberFormat="1" applyFont="1" applyBorder="1" applyAlignment="1">
      <alignment/>
    </xf>
    <xf numFmtId="164" fontId="47" fillId="2" borderId="1" xfId="0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164" fontId="51" fillId="2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55" fillId="0" borderId="0" xfId="0" applyNumberFormat="1" applyFont="1" applyAlignment="1">
      <alignment/>
    </xf>
    <xf numFmtId="0" fontId="11" fillId="0" borderId="7" xfId="0" applyFont="1" applyFill="1" applyBorder="1" applyAlignment="1">
      <alignment/>
    </xf>
    <xf numFmtId="0" fontId="0" fillId="0" borderId="2" xfId="0" applyBorder="1" applyAlignment="1">
      <alignment/>
    </xf>
    <xf numFmtId="164" fontId="11" fillId="0" borderId="7" xfId="0" applyNumberFormat="1" applyFont="1" applyFill="1" applyBorder="1" applyAlignment="1">
      <alignment/>
    </xf>
    <xf numFmtId="0" fontId="56" fillId="0" borderId="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7" xfId="0" applyFont="1" applyFill="1" applyBorder="1" applyAlignment="1">
      <alignment/>
    </xf>
    <xf numFmtId="49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20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9" fillId="0" borderId="8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164" fontId="48" fillId="0" borderId="7" xfId="0" applyNumberFormat="1" applyFont="1" applyBorder="1" applyAlignment="1">
      <alignment/>
    </xf>
    <xf numFmtId="0" fontId="48" fillId="0" borderId="7" xfId="0" applyFont="1" applyBorder="1" applyAlignment="1">
      <alignment/>
    </xf>
    <xf numFmtId="0" fontId="0" fillId="0" borderId="10" xfId="0" applyBorder="1" applyAlignment="1">
      <alignment/>
    </xf>
    <xf numFmtId="3" fontId="8" fillId="0" borderId="0" xfId="0" applyNumberFormat="1" applyFont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4" fontId="36" fillId="0" borderId="14" xfId="0" applyNumberFormat="1" applyFont="1" applyFill="1" applyBorder="1" applyAlignment="1">
      <alignment/>
    </xf>
    <xf numFmtId="164" fontId="36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164" fontId="52" fillId="0" borderId="1" xfId="0" applyNumberFormat="1" applyFont="1" applyFill="1" applyBorder="1" applyAlignment="1">
      <alignment/>
    </xf>
    <xf numFmtId="164" fontId="52" fillId="0" borderId="14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0" fontId="57" fillId="0" borderId="7" xfId="0" applyFont="1" applyFill="1" applyBorder="1" applyAlignment="1">
      <alignment horizontal="center"/>
    </xf>
    <xf numFmtId="49" fontId="57" fillId="0" borderId="7" xfId="0" applyNumberFormat="1" applyFont="1" applyFill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164" fontId="0" fillId="0" borderId="10" xfId="0" applyNumberFormat="1" applyBorder="1" applyAlignment="1">
      <alignment/>
    </xf>
    <xf numFmtId="0" fontId="8" fillId="0" borderId="7" xfId="0" applyFont="1" applyBorder="1" applyAlignment="1">
      <alignment wrapText="1"/>
    </xf>
    <xf numFmtId="49" fontId="8" fillId="0" borderId="7" xfId="0" applyNumberFormat="1" applyFont="1" applyBorder="1" applyAlignment="1">
      <alignment wrapText="1"/>
    </xf>
    <xf numFmtId="0" fontId="43" fillId="0" borderId="8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0" fontId="25" fillId="4" borderId="13" xfId="0" applyFont="1" applyFill="1" applyBorder="1" applyAlignment="1" applyProtection="1">
      <alignment/>
      <protection locked="0"/>
    </xf>
    <xf numFmtId="0" fontId="0" fillId="3" borderId="7" xfId="0" applyFill="1" applyBorder="1" applyAlignment="1">
      <alignment/>
    </xf>
    <xf numFmtId="49" fontId="8" fillId="3" borderId="7" xfId="0" applyNumberFormat="1" applyFont="1" applyFill="1" applyBorder="1" applyAlignment="1">
      <alignment horizontal="center"/>
    </xf>
    <xf numFmtId="0" fontId="25" fillId="9" borderId="11" xfId="0" applyFont="1" applyFill="1" applyBorder="1" applyAlignment="1">
      <alignment/>
    </xf>
    <xf numFmtId="0" fontId="25" fillId="9" borderId="13" xfId="0" applyFont="1" applyFill="1" applyBorder="1" applyAlignment="1">
      <alignment/>
    </xf>
    <xf numFmtId="0" fontId="25" fillId="9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8" fillId="4" borderId="7" xfId="0" applyFont="1" applyFill="1" applyBorder="1" applyAlignment="1" applyProtection="1">
      <alignment/>
      <protection locked="0"/>
    </xf>
    <xf numFmtId="164" fontId="45" fillId="0" borderId="0" xfId="0" applyNumberFormat="1" applyFont="1" applyBorder="1" applyAlignment="1">
      <alignment/>
    </xf>
    <xf numFmtId="0" fontId="60" fillId="4" borderId="4" xfId="0" applyFont="1" applyFill="1" applyBorder="1" applyAlignment="1">
      <alignment/>
    </xf>
    <xf numFmtId="0" fontId="60" fillId="4" borderId="14" xfId="0" applyFont="1" applyFill="1" applyBorder="1" applyAlignment="1">
      <alignment/>
    </xf>
    <xf numFmtId="0" fontId="60" fillId="4" borderId="15" xfId="0" applyFont="1" applyFill="1" applyBorder="1" applyAlignment="1">
      <alignment/>
    </xf>
    <xf numFmtId="0" fontId="60" fillId="4" borderId="7" xfId="0" applyFont="1" applyFill="1" applyBorder="1" applyAlignment="1">
      <alignment/>
    </xf>
    <xf numFmtId="0" fontId="60" fillId="4" borderId="2" xfId="0" applyFont="1" applyFill="1" applyBorder="1" applyAlignment="1">
      <alignment/>
    </xf>
    <xf numFmtId="0" fontId="60" fillId="4" borderId="7" xfId="0" applyFont="1" applyFill="1" applyBorder="1" applyAlignment="1" applyProtection="1">
      <alignment/>
      <protection/>
    </xf>
    <xf numFmtId="0" fontId="60" fillId="4" borderId="4" xfId="0" applyFont="1" applyFill="1" applyBorder="1" applyAlignment="1" applyProtection="1">
      <alignment/>
      <protection/>
    </xf>
    <xf numFmtId="0" fontId="60" fillId="4" borderId="2" xfId="0" applyFont="1" applyFill="1" applyBorder="1" applyAlignment="1" applyProtection="1">
      <alignment/>
      <protection/>
    </xf>
    <xf numFmtId="0" fontId="60" fillId="4" borderId="1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25" fillId="0" borderId="7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view="pageBreakPreview" zoomScale="75" zoomScaleNormal="75" zoomScaleSheetLayoutView="75" workbookViewId="0" topLeftCell="A31">
      <selection activeCell="K48" sqref="K48"/>
    </sheetView>
  </sheetViews>
  <sheetFormatPr defaultColWidth="9.00390625" defaultRowHeight="12.75"/>
  <cols>
    <col min="1" max="1" width="7.00390625" style="0" customWidth="1"/>
    <col min="2" max="2" width="46.375" style="0" customWidth="1"/>
    <col min="3" max="4" width="10.375" style="0" hidden="1" customWidth="1"/>
    <col min="5" max="5" width="0" style="0" hidden="1" customWidth="1"/>
    <col min="6" max="8" width="11.75390625" style="0" customWidth="1"/>
  </cols>
  <sheetData>
    <row r="1" spans="1:8" ht="12.75">
      <c r="A1" s="75" t="s">
        <v>230</v>
      </c>
      <c r="B1" s="76" t="s">
        <v>134</v>
      </c>
      <c r="C1" s="75" t="str">
        <f>mérleg!C1</f>
        <v>2003.évi</v>
      </c>
      <c r="D1" s="75" t="str">
        <f>mérleg!D1</f>
        <v>2003.évi</v>
      </c>
      <c r="E1" s="75" t="str">
        <f>mérleg!E1</f>
        <v>2004.évi</v>
      </c>
      <c r="F1" s="75" t="str">
        <f>mérleg!F1</f>
        <v>2004.évi</v>
      </c>
      <c r="G1" s="75" t="s">
        <v>426</v>
      </c>
      <c r="H1" s="75" t="s">
        <v>531</v>
      </c>
    </row>
    <row r="2" spans="1:8" ht="12.75">
      <c r="A2" s="79" t="s">
        <v>233</v>
      </c>
      <c r="B2" s="80" t="s">
        <v>234</v>
      </c>
      <c r="C2" s="81" t="s">
        <v>235</v>
      </c>
      <c r="D2" s="82" t="s">
        <v>236</v>
      </c>
      <c r="E2" s="83" t="s">
        <v>237</v>
      </c>
      <c r="F2" s="81" t="s">
        <v>52</v>
      </c>
      <c r="G2" s="81" t="s">
        <v>238</v>
      </c>
      <c r="H2" s="81" t="s">
        <v>238</v>
      </c>
    </row>
    <row r="3" spans="1:8" ht="15.75">
      <c r="A3" s="480" t="s">
        <v>239</v>
      </c>
      <c r="B3" s="481"/>
      <c r="C3" s="482"/>
      <c r="D3" s="482"/>
      <c r="E3" s="482"/>
      <c r="F3" s="482"/>
      <c r="G3" s="481"/>
      <c r="H3" s="483"/>
    </row>
    <row r="4" spans="1:8" ht="12.75">
      <c r="A4" s="84">
        <v>1</v>
      </c>
      <c r="B4" s="85" t="s">
        <v>158</v>
      </c>
      <c r="C4" s="86">
        <f aca="true" t="shared" si="0" ref="C4:H4">SUM(C5:C8)</f>
        <v>1421443</v>
      </c>
      <c r="D4" s="86">
        <f t="shared" si="0"/>
        <v>1743127</v>
      </c>
      <c r="E4" s="86">
        <f t="shared" si="0"/>
        <v>0</v>
      </c>
      <c r="F4" s="86">
        <f t="shared" si="0"/>
        <v>1614196</v>
      </c>
      <c r="G4" s="86">
        <f t="shared" si="0"/>
        <v>1678763</v>
      </c>
      <c r="H4" s="86">
        <f t="shared" si="0"/>
        <v>1729126</v>
      </c>
    </row>
    <row r="5" spans="1:8" ht="12.75">
      <c r="A5" s="87">
        <v>1.1</v>
      </c>
      <c r="B5" s="250" t="s">
        <v>240</v>
      </c>
      <c r="C5" s="89">
        <f>mérleg!C5</f>
        <v>1070875</v>
      </c>
      <c r="D5" s="89">
        <f>mérleg!D5</f>
        <v>1160056</v>
      </c>
      <c r="E5" s="263">
        <f>mérleg!E5</f>
        <v>0</v>
      </c>
      <c r="F5" s="89">
        <f>mérleg!F5</f>
        <v>1145235</v>
      </c>
      <c r="G5" s="467">
        <f>ROUND(F5*1.04,0)</f>
        <v>1191044</v>
      </c>
      <c r="H5" s="467">
        <f>ROUND(G5*1.03,0)</f>
        <v>1226775</v>
      </c>
    </row>
    <row r="6" spans="1:8" ht="12.75">
      <c r="A6" s="91">
        <v>1.2</v>
      </c>
      <c r="B6" s="251" t="s">
        <v>725</v>
      </c>
      <c r="C6" s="93">
        <f>mérleg!C6</f>
        <v>209459</v>
      </c>
      <c r="D6" s="93">
        <f>mérleg!D6</f>
        <v>183986</v>
      </c>
      <c r="E6" s="263">
        <f>mérleg!E6</f>
        <v>0</v>
      </c>
      <c r="F6" s="93">
        <f>mérleg!F6</f>
        <v>187552</v>
      </c>
      <c r="G6" s="470">
        <f>ROUND(F6*1.04,0)</f>
        <v>195054</v>
      </c>
      <c r="H6" s="470">
        <f>ROUND(G6*1.03,0)</f>
        <v>200906</v>
      </c>
    </row>
    <row r="7" spans="1:8" ht="12.75">
      <c r="A7" s="96">
        <v>1.3</v>
      </c>
      <c r="B7" s="143" t="s">
        <v>241</v>
      </c>
      <c r="C7" s="93">
        <f>mérleg!C7</f>
        <v>42188</v>
      </c>
      <c r="D7" s="93">
        <f>mérleg!D7</f>
        <v>189710</v>
      </c>
      <c r="E7" s="263">
        <f>mérleg!E7</f>
        <v>0</v>
      </c>
      <c r="F7" s="93">
        <f>mérleg!F7</f>
        <v>28255</v>
      </c>
      <c r="G7" s="470">
        <f>ROUND(F7*1.04,0)</f>
        <v>29385</v>
      </c>
      <c r="H7" s="470">
        <f>ROUND(G7*1.03,0)</f>
        <v>30267</v>
      </c>
    </row>
    <row r="8" spans="1:8" ht="12.75">
      <c r="A8" s="96">
        <v>1.4</v>
      </c>
      <c r="B8" s="143" t="s">
        <v>242</v>
      </c>
      <c r="C8" s="198">
        <f>mérleg!C8</f>
        <v>98921</v>
      </c>
      <c r="D8" s="198">
        <f>mérleg!D8</f>
        <v>209375</v>
      </c>
      <c r="E8" s="454">
        <f>mérleg!E8</f>
        <v>0</v>
      </c>
      <c r="F8" s="198">
        <f>mérleg!F8</f>
        <v>253154</v>
      </c>
      <c r="G8" s="471">
        <f>ROUND(F8*1.04,0)</f>
        <v>263280</v>
      </c>
      <c r="H8" s="471">
        <f>ROUND(G8*1.03,0)</f>
        <v>271178</v>
      </c>
    </row>
    <row r="9" spans="1:8" ht="12.75">
      <c r="A9" s="253">
        <v>2.1</v>
      </c>
      <c r="B9" s="167" t="s">
        <v>159</v>
      </c>
      <c r="C9" s="93">
        <f>mérleg!C9</f>
        <v>180000</v>
      </c>
      <c r="D9" s="93">
        <f>mérleg!D9</f>
        <v>270000</v>
      </c>
      <c r="E9" s="93" t="e">
        <f>mérleg!E9</f>
        <v>#REF!</v>
      </c>
      <c r="F9" s="93">
        <f>mérleg!F9</f>
        <v>250000</v>
      </c>
      <c r="G9" s="468">
        <f>ROUND(F9*1.06,0)</f>
        <v>265000</v>
      </c>
      <c r="H9" s="469">
        <f>ROUND(G9*1.03,0)</f>
        <v>272950</v>
      </c>
    </row>
    <row r="10" spans="1:8" ht="12.75">
      <c r="A10" s="253">
        <v>2.2</v>
      </c>
      <c r="B10" s="167" t="s">
        <v>245</v>
      </c>
      <c r="C10" s="168">
        <f aca="true" t="shared" si="1" ref="C10:H10">SUM(C11:C16)</f>
        <v>2132000</v>
      </c>
      <c r="D10" s="168">
        <f t="shared" si="1"/>
        <v>2136000</v>
      </c>
      <c r="E10" s="168">
        <f t="shared" si="1"/>
        <v>0</v>
      </c>
      <c r="F10" s="168">
        <f t="shared" si="1"/>
        <v>2375100</v>
      </c>
      <c r="G10" s="168">
        <f t="shared" si="1"/>
        <v>2493855</v>
      </c>
      <c r="H10" s="194">
        <f t="shared" si="1"/>
        <v>2593609</v>
      </c>
    </row>
    <row r="11" spans="1:8" ht="12.75">
      <c r="A11" s="96" t="s">
        <v>246</v>
      </c>
      <c r="B11" s="143" t="s">
        <v>247</v>
      </c>
      <c r="C11" s="89">
        <f>mérleg!C11</f>
        <v>172000</v>
      </c>
      <c r="D11" s="89">
        <f>mérleg!D11</f>
        <v>174000</v>
      </c>
      <c r="E11" s="263">
        <f>mérleg!E11</f>
        <v>0</v>
      </c>
      <c r="F11" s="89">
        <f>mérleg!F11</f>
        <v>198000</v>
      </c>
      <c r="G11" s="467">
        <f aca="true" t="shared" si="2" ref="G11:G16">ROUND(F11*1.05,0)</f>
        <v>207900</v>
      </c>
      <c r="H11" s="467">
        <f aca="true" t="shared" si="3" ref="H11:H16">ROUND(G11*1.04,0)</f>
        <v>216216</v>
      </c>
    </row>
    <row r="12" spans="1:8" ht="12.75">
      <c r="A12" s="96" t="s">
        <v>248</v>
      </c>
      <c r="B12" s="143" t="s">
        <v>249</v>
      </c>
      <c r="C12" s="93">
        <f>mérleg!C12</f>
        <v>198000</v>
      </c>
      <c r="D12" s="93">
        <f>mérleg!D12</f>
        <v>220000</v>
      </c>
      <c r="E12" s="263">
        <f>mérleg!E12</f>
        <v>0</v>
      </c>
      <c r="F12" s="93">
        <f>mérleg!F12</f>
        <v>250000</v>
      </c>
      <c r="G12" s="470">
        <f t="shared" si="2"/>
        <v>262500</v>
      </c>
      <c r="H12" s="470">
        <f t="shared" si="3"/>
        <v>273000</v>
      </c>
    </row>
    <row r="13" spans="1:8" ht="12.75">
      <c r="A13" s="96" t="s">
        <v>250</v>
      </c>
      <c r="B13" s="143" t="s">
        <v>251</v>
      </c>
      <c r="C13" s="93">
        <f>mérleg!C13</f>
        <v>70000</v>
      </c>
      <c r="D13" s="93">
        <f>mérleg!D13</f>
        <v>70000</v>
      </c>
      <c r="E13" s="263">
        <f>mérleg!E13</f>
        <v>0</v>
      </c>
      <c r="F13" s="93">
        <f>mérleg!F13</f>
        <v>127000</v>
      </c>
      <c r="G13" s="470">
        <f t="shared" si="2"/>
        <v>133350</v>
      </c>
      <c r="H13" s="470">
        <f t="shared" si="3"/>
        <v>138684</v>
      </c>
    </row>
    <row r="14" spans="1:8" ht="12.75">
      <c r="A14" s="96" t="s">
        <v>252</v>
      </c>
      <c r="B14" s="143" t="s">
        <v>253</v>
      </c>
      <c r="C14" s="93">
        <f>mérleg!C14</f>
        <v>1650000</v>
      </c>
      <c r="D14" s="93">
        <f>mérleg!D14</f>
        <v>1630000</v>
      </c>
      <c r="E14" s="263">
        <f>mérleg!E14</f>
        <v>0</v>
      </c>
      <c r="F14" s="93">
        <f>mérleg!F14</f>
        <v>1760000</v>
      </c>
      <c r="G14" s="470">
        <f t="shared" si="2"/>
        <v>1848000</v>
      </c>
      <c r="H14" s="470">
        <f t="shared" si="3"/>
        <v>1921920</v>
      </c>
    </row>
    <row r="15" spans="1:8" ht="12.75">
      <c r="A15" s="96" t="s">
        <v>254</v>
      </c>
      <c r="B15" s="143" t="s">
        <v>255</v>
      </c>
      <c r="C15" s="93">
        <f>mérleg!C15</f>
        <v>2000</v>
      </c>
      <c r="D15" s="93">
        <f>mérleg!D15</f>
        <v>2000</v>
      </c>
      <c r="E15" s="263">
        <f>mérleg!E15</f>
        <v>0</v>
      </c>
      <c r="F15" s="93">
        <f>mérleg!F15</f>
        <v>2100</v>
      </c>
      <c r="G15" s="470">
        <f t="shared" si="2"/>
        <v>2205</v>
      </c>
      <c r="H15" s="470">
        <f t="shared" si="3"/>
        <v>2293</v>
      </c>
    </row>
    <row r="16" spans="1:8" ht="12.75">
      <c r="A16" s="91" t="s">
        <v>256</v>
      </c>
      <c r="B16" s="143" t="s">
        <v>257</v>
      </c>
      <c r="C16" s="93">
        <f>mérleg!C16</f>
        <v>40000</v>
      </c>
      <c r="D16" s="93">
        <f>mérleg!D16</f>
        <v>40000</v>
      </c>
      <c r="E16" s="263">
        <f>mérleg!E16</f>
        <v>0</v>
      </c>
      <c r="F16" s="93">
        <f>mérleg!F16</f>
        <v>38000</v>
      </c>
      <c r="G16" s="471">
        <f t="shared" si="2"/>
        <v>39900</v>
      </c>
      <c r="H16" s="471">
        <f t="shared" si="3"/>
        <v>41496</v>
      </c>
    </row>
    <row r="17" spans="1:8" ht="12.75">
      <c r="A17" s="253">
        <v>2.3</v>
      </c>
      <c r="B17" s="167" t="s">
        <v>161</v>
      </c>
      <c r="C17" s="168">
        <f aca="true" t="shared" si="4" ref="C17:H17">SUM(C18:C21)</f>
        <v>1656315</v>
      </c>
      <c r="D17" s="168">
        <f t="shared" si="4"/>
        <v>1667315</v>
      </c>
      <c r="E17" s="168">
        <f t="shared" si="4"/>
        <v>0</v>
      </c>
      <c r="F17" s="168">
        <f t="shared" si="4"/>
        <v>1651226</v>
      </c>
      <c r="G17" s="168">
        <f t="shared" si="4"/>
        <v>1766810</v>
      </c>
      <c r="H17" s="194">
        <f t="shared" si="4"/>
        <v>1837977</v>
      </c>
    </row>
    <row r="18" spans="1:8" ht="12.75">
      <c r="A18" s="96" t="s">
        <v>258</v>
      </c>
      <c r="B18" s="143" t="s">
        <v>361</v>
      </c>
      <c r="C18" s="89">
        <f>mérleg!C18</f>
        <v>724171</v>
      </c>
      <c r="D18" s="89">
        <f>mérleg!D18</f>
        <v>724171</v>
      </c>
      <c r="E18" s="263">
        <f>mérleg!E18</f>
        <v>0</v>
      </c>
      <c r="F18" s="89">
        <f>mérleg!F18</f>
        <v>825577</v>
      </c>
      <c r="G18" s="467">
        <f>ROUND(F18*1.1,0)</f>
        <v>908135</v>
      </c>
      <c r="H18" s="467">
        <f>ROUND(G18*1.05,0)</f>
        <v>953542</v>
      </c>
    </row>
    <row r="19" spans="1:8" ht="12.75">
      <c r="A19" s="96" t="s">
        <v>259</v>
      </c>
      <c r="B19" s="143" t="s">
        <v>360</v>
      </c>
      <c r="C19" s="93">
        <f>mérleg!C19</f>
        <v>702544</v>
      </c>
      <c r="D19" s="93">
        <f>mérleg!D19</f>
        <v>702544</v>
      </c>
      <c r="E19" s="263">
        <f>mérleg!E19</f>
        <v>0</v>
      </c>
      <c r="F19" s="93">
        <f>mérleg!F19</f>
        <v>518049</v>
      </c>
      <c r="G19" s="470">
        <f>ROUND(F19*1.04,0)</f>
        <v>538771</v>
      </c>
      <c r="H19" s="470">
        <f>ROUND(G19*1.03,0)</f>
        <v>554934</v>
      </c>
    </row>
    <row r="20" spans="1:8" ht="12.75">
      <c r="A20" s="96" t="s">
        <v>260</v>
      </c>
      <c r="B20" s="143" t="s">
        <v>362</v>
      </c>
      <c r="C20" s="93">
        <f>mérleg!C20</f>
        <v>227000</v>
      </c>
      <c r="D20" s="93">
        <f>mérleg!D20</f>
        <v>238000</v>
      </c>
      <c r="E20" s="263">
        <f>mérleg!E20</f>
        <v>0</v>
      </c>
      <c r="F20" s="93">
        <f>mérleg!F20</f>
        <v>305000</v>
      </c>
      <c r="G20" s="470">
        <f>ROUND(F20*1.04,0)</f>
        <v>317200</v>
      </c>
      <c r="H20" s="470">
        <f>ROUND(G20*1.03,0)</f>
        <v>326716</v>
      </c>
    </row>
    <row r="21" spans="1:8" ht="12.75">
      <c r="A21" s="119" t="s">
        <v>261</v>
      </c>
      <c r="B21" s="143" t="s">
        <v>262</v>
      </c>
      <c r="C21" s="93">
        <f>mérleg!C21</f>
        <v>2600</v>
      </c>
      <c r="D21" s="93">
        <f>mérleg!D21</f>
        <v>2600</v>
      </c>
      <c r="E21" s="263">
        <f>mérleg!E21</f>
        <v>0</v>
      </c>
      <c r="F21" s="93">
        <f>mérleg!F21</f>
        <v>2600</v>
      </c>
      <c r="G21" s="470">
        <f>ROUND(F21*1.04,0)</f>
        <v>2704</v>
      </c>
      <c r="H21" s="470">
        <f>ROUND(G21*1.03,0)</f>
        <v>2785</v>
      </c>
    </row>
    <row r="22" spans="1:8" ht="12.75">
      <c r="A22" s="119">
        <v>2.4</v>
      </c>
      <c r="B22" s="143" t="s">
        <v>687</v>
      </c>
      <c r="C22" s="93">
        <f>mérleg!C22</f>
        <v>0</v>
      </c>
      <c r="D22" s="93">
        <f>mérleg!D22</f>
        <v>0</v>
      </c>
      <c r="E22" s="263">
        <f>mérleg!E22</f>
        <v>0</v>
      </c>
      <c r="F22" s="93">
        <f>mérleg!F22</f>
        <v>1000</v>
      </c>
      <c r="G22" s="195">
        <v>5000</v>
      </c>
      <c r="H22" s="195">
        <v>6000</v>
      </c>
    </row>
    <row r="23" spans="1:8" ht="12.75">
      <c r="A23" s="119">
        <v>2.5</v>
      </c>
      <c r="B23" s="143" t="s">
        <v>263</v>
      </c>
      <c r="C23" s="93">
        <f>mérleg!C23</f>
        <v>208222</v>
      </c>
      <c r="D23" s="93">
        <f>mérleg!D23</f>
        <v>246441</v>
      </c>
      <c r="E23" s="263">
        <f>mérleg!E23</f>
        <v>0</v>
      </c>
      <c r="F23" s="93">
        <f>mérleg!F23</f>
        <v>252419</v>
      </c>
      <c r="G23" s="470">
        <f>ROUND(F23*1.04,0)</f>
        <v>262516</v>
      </c>
      <c r="H23" s="470">
        <f>ROUND(G23*1.03,0)</f>
        <v>270391</v>
      </c>
    </row>
    <row r="24" spans="1:8" ht="12.75">
      <c r="A24" s="119">
        <v>2.6</v>
      </c>
      <c r="B24" s="143" t="s">
        <v>264</v>
      </c>
      <c r="C24" s="93">
        <f>mérleg!C24</f>
        <v>371500</v>
      </c>
      <c r="D24" s="93">
        <f>mérleg!D24</f>
        <v>359000</v>
      </c>
      <c r="E24" s="263">
        <f>mérleg!E24</f>
        <v>0</v>
      </c>
      <c r="F24" s="93">
        <f>mérleg!F24</f>
        <v>377000</v>
      </c>
      <c r="G24" s="195">
        <v>396000</v>
      </c>
      <c r="H24" s="195">
        <v>414000</v>
      </c>
    </row>
    <row r="25" spans="1:8" ht="12.75">
      <c r="A25" s="119">
        <v>2.7</v>
      </c>
      <c r="B25" s="143" t="s">
        <v>167</v>
      </c>
      <c r="C25" s="93">
        <f>mérleg!C25</f>
        <v>30000</v>
      </c>
      <c r="D25" s="93">
        <f>mérleg!D25</f>
        <v>51500</v>
      </c>
      <c r="E25" s="263">
        <f>mérleg!E25</f>
        <v>0</v>
      </c>
      <c r="F25" s="93">
        <f>mérleg!F25</f>
        <v>30000</v>
      </c>
      <c r="G25" s="195">
        <v>30000</v>
      </c>
      <c r="H25" s="195">
        <v>30000</v>
      </c>
    </row>
    <row r="26" spans="1:8" ht="12.75">
      <c r="A26" s="119">
        <v>2.8</v>
      </c>
      <c r="B26" s="143" t="s">
        <v>168</v>
      </c>
      <c r="C26" s="98">
        <f aca="true" t="shared" si="5" ref="C26:H26">(C27+C28)</f>
        <v>5473793</v>
      </c>
      <c r="D26" s="98">
        <f t="shared" si="5"/>
        <v>5549133</v>
      </c>
      <c r="E26" s="118">
        <f t="shared" si="5"/>
        <v>0</v>
      </c>
      <c r="F26" s="98">
        <f t="shared" si="5"/>
        <v>5844423</v>
      </c>
      <c r="G26" s="98">
        <f t="shared" si="5"/>
        <v>6078200</v>
      </c>
      <c r="H26" s="98">
        <f t="shared" si="5"/>
        <v>6260546</v>
      </c>
    </row>
    <row r="27" spans="1:8" ht="12.75">
      <c r="A27" s="96" t="s">
        <v>269</v>
      </c>
      <c r="B27" s="143" t="s">
        <v>266</v>
      </c>
      <c r="C27" s="93">
        <f>mérleg!C27</f>
        <v>4635570</v>
      </c>
      <c r="D27" s="93">
        <f>mérleg!D27</f>
        <v>4713545</v>
      </c>
      <c r="E27" s="263">
        <f>mérleg!E27</f>
        <v>0</v>
      </c>
      <c r="F27" s="93">
        <f>mérleg!F27</f>
        <v>4917766</v>
      </c>
      <c r="G27" s="470">
        <f aca="true" t="shared" si="6" ref="G27:G36">ROUND(F27*1.04,0)</f>
        <v>5114477</v>
      </c>
      <c r="H27" s="470">
        <f aca="true" t="shared" si="7" ref="H27:H37">ROUND(G27*1.03,0)</f>
        <v>5267911</v>
      </c>
    </row>
    <row r="28" spans="1:8" ht="12.75">
      <c r="A28" s="96" t="s">
        <v>688</v>
      </c>
      <c r="B28" s="143" t="s">
        <v>268</v>
      </c>
      <c r="C28" s="93">
        <f>mérleg!C28</f>
        <v>838223</v>
      </c>
      <c r="D28" s="93">
        <f>mérleg!D28</f>
        <v>835588</v>
      </c>
      <c r="E28" s="263">
        <f>mérleg!E28</f>
        <v>0</v>
      </c>
      <c r="F28" s="93">
        <f>mérleg!F28</f>
        <v>926657</v>
      </c>
      <c r="G28" s="470">
        <f t="shared" si="6"/>
        <v>963723</v>
      </c>
      <c r="H28" s="470">
        <f t="shared" si="7"/>
        <v>992635</v>
      </c>
    </row>
    <row r="29" spans="1:8" ht="12.75">
      <c r="A29" s="96">
        <v>2.9</v>
      </c>
      <c r="B29" s="143" t="s">
        <v>169</v>
      </c>
      <c r="C29" s="93">
        <f>mérleg!C29</f>
        <v>902396</v>
      </c>
      <c r="D29" s="93">
        <f>mérleg!D29</f>
        <v>912512</v>
      </c>
      <c r="E29" s="263">
        <f>mérleg!E29</f>
        <v>0</v>
      </c>
      <c r="F29" s="93">
        <f>mérleg!F29</f>
        <v>909474</v>
      </c>
      <c r="G29" s="470">
        <f t="shared" si="6"/>
        <v>945853</v>
      </c>
      <c r="H29" s="470">
        <f t="shared" si="7"/>
        <v>974229</v>
      </c>
    </row>
    <row r="30" spans="1:8" ht="12.75">
      <c r="A30" s="456" t="s">
        <v>272</v>
      </c>
      <c r="B30" s="143" t="s">
        <v>270</v>
      </c>
      <c r="C30" s="93">
        <f>mérleg!C30</f>
        <v>258044</v>
      </c>
      <c r="D30" s="93">
        <f>mérleg!D30</f>
        <v>258044</v>
      </c>
      <c r="E30" s="263">
        <f>mérleg!E30</f>
        <v>0</v>
      </c>
      <c r="F30" s="93">
        <f>mérleg!F30</f>
        <v>281456</v>
      </c>
      <c r="G30" s="470">
        <f t="shared" si="6"/>
        <v>292714</v>
      </c>
      <c r="H30" s="470">
        <f t="shared" si="7"/>
        <v>301495</v>
      </c>
    </row>
    <row r="31" spans="1:8" ht="12.75">
      <c r="A31" s="456" t="s">
        <v>695</v>
      </c>
      <c r="B31" s="143" t="s">
        <v>271</v>
      </c>
      <c r="C31" s="98">
        <f aca="true" t="shared" si="8" ref="C31:H31">SUM(C32:C34)</f>
        <v>321500</v>
      </c>
      <c r="D31" s="98">
        <f t="shared" si="8"/>
        <v>313565</v>
      </c>
      <c r="E31" s="98">
        <f t="shared" si="8"/>
        <v>0</v>
      </c>
      <c r="F31" s="98">
        <f t="shared" si="8"/>
        <v>313240</v>
      </c>
      <c r="G31" s="98">
        <f t="shared" si="8"/>
        <v>325073</v>
      </c>
      <c r="H31" s="98">
        <f t="shared" si="8"/>
        <v>334825</v>
      </c>
    </row>
    <row r="32" spans="1:8" ht="12.75">
      <c r="A32" s="96" t="s">
        <v>689</v>
      </c>
      <c r="B32" s="143" t="s">
        <v>363</v>
      </c>
      <c r="C32" s="93">
        <f>mérleg!C32</f>
        <v>200200</v>
      </c>
      <c r="D32" s="93">
        <f>mérleg!D32</f>
        <v>200200</v>
      </c>
      <c r="E32" s="263">
        <f>mérleg!E32</f>
        <v>0</v>
      </c>
      <c r="F32" s="93">
        <f>mérleg!F32</f>
        <v>200200</v>
      </c>
      <c r="G32" s="470">
        <f t="shared" si="6"/>
        <v>208208</v>
      </c>
      <c r="H32" s="470">
        <f t="shared" si="7"/>
        <v>214454</v>
      </c>
    </row>
    <row r="33" spans="1:8" ht="12.75">
      <c r="A33" s="96" t="s">
        <v>690</v>
      </c>
      <c r="B33" s="143" t="s">
        <v>273</v>
      </c>
      <c r="C33" s="93">
        <f>mérleg!C33</f>
        <v>121300</v>
      </c>
      <c r="D33" s="93">
        <f>mérleg!D33</f>
        <v>112965</v>
      </c>
      <c r="E33" s="263">
        <f>mérleg!E33</f>
        <v>0</v>
      </c>
      <c r="F33" s="93">
        <f>mérleg!F33</f>
        <v>113040</v>
      </c>
      <c r="G33" s="195">
        <v>116865</v>
      </c>
      <c r="H33" s="470">
        <f t="shared" si="7"/>
        <v>120371</v>
      </c>
    </row>
    <row r="34" spans="1:8" ht="12.75">
      <c r="A34" s="96" t="s">
        <v>691</v>
      </c>
      <c r="B34" s="97" t="s">
        <v>532</v>
      </c>
      <c r="C34" s="93">
        <f>mérleg!C34</f>
        <v>0</v>
      </c>
      <c r="D34" s="93">
        <f>mérleg!D34</f>
        <v>400</v>
      </c>
      <c r="E34" s="263"/>
      <c r="F34" s="93">
        <f>mérleg!F34</f>
        <v>0</v>
      </c>
      <c r="G34" s="195">
        <v>0</v>
      </c>
      <c r="H34" s="195">
        <v>0</v>
      </c>
    </row>
    <row r="35" spans="1:8" ht="12.75">
      <c r="A35" s="96">
        <v>2.11</v>
      </c>
      <c r="B35" s="143" t="s">
        <v>274</v>
      </c>
      <c r="C35" s="93">
        <f>mérleg!C35</f>
        <v>2720</v>
      </c>
      <c r="D35" s="93">
        <f>mérleg!D35</f>
        <v>107140</v>
      </c>
      <c r="E35" s="263">
        <f>mérleg!E35</f>
        <v>0</v>
      </c>
      <c r="F35" s="93">
        <f>mérleg!F35</f>
        <v>2856</v>
      </c>
      <c r="G35" s="470">
        <f t="shared" si="6"/>
        <v>2970</v>
      </c>
      <c r="H35" s="470">
        <f t="shared" si="7"/>
        <v>3059</v>
      </c>
    </row>
    <row r="36" spans="1:8" ht="12.75">
      <c r="A36" s="96">
        <v>2.12</v>
      </c>
      <c r="B36" s="143" t="s">
        <v>195</v>
      </c>
      <c r="C36" s="93">
        <f>mérleg!C36</f>
        <v>16153</v>
      </c>
      <c r="D36" s="93">
        <f>mérleg!D36</f>
        <v>16153</v>
      </c>
      <c r="E36" s="263">
        <f>mérleg!E36</f>
        <v>0</v>
      </c>
      <c r="F36" s="93">
        <f>mérleg!F36</f>
        <v>7651</v>
      </c>
      <c r="G36" s="470">
        <f t="shared" si="6"/>
        <v>7957</v>
      </c>
      <c r="H36" s="470">
        <f t="shared" si="7"/>
        <v>8196</v>
      </c>
    </row>
    <row r="37" spans="1:8" ht="12.75">
      <c r="A37" s="96">
        <v>2.13</v>
      </c>
      <c r="B37" s="143" t="s">
        <v>275</v>
      </c>
      <c r="C37" s="93">
        <f>mérleg!C37</f>
        <v>150370</v>
      </c>
      <c r="D37" s="93">
        <f>mérleg!D37</f>
        <v>129287</v>
      </c>
      <c r="E37" s="263">
        <f>mérleg!E37</f>
        <v>0</v>
      </c>
      <c r="F37" s="93">
        <f>mérleg!F37</f>
        <v>149014</v>
      </c>
      <c r="G37" s="470">
        <f>ROUND((F37-15000)*1.04,0)</f>
        <v>139375</v>
      </c>
      <c r="H37" s="470">
        <f t="shared" si="7"/>
        <v>143556</v>
      </c>
    </row>
    <row r="38" spans="1:8" ht="12.75">
      <c r="A38" s="96">
        <v>2.14</v>
      </c>
      <c r="B38" s="143" t="s">
        <v>276</v>
      </c>
      <c r="C38" s="93">
        <f>mérleg!C38</f>
        <v>348414</v>
      </c>
      <c r="D38" s="93">
        <f>mérleg!D38</f>
        <v>116432</v>
      </c>
      <c r="E38" s="263">
        <f>mérleg!E38</f>
        <v>0</v>
      </c>
      <c r="F38" s="93">
        <f>mérleg!F38</f>
        <v>65959</v>
      </c>
      <c r="G38" s="195">
        <v>0</v>
      </c>
      <c r="H38" s="195">
        <v>0</v>
      </c>
    </row>
    <row r="39" spans="1:8" ht="12.75">
      <c r="A39" s="96">
        <v>2.15</v>
      </c>
      <c r="B39" s="143" t="s">
        <v>277</v>
      </c>
      <c r="C39" s="93">
        <f>mérleg!C39</f>
        <v>18440</v>
      </c>
      <c r="D39" s="93">
        <f>mérleg!D39</f>
        <v>40393</v>
      </c>
      <c r="E39" s="263">
        <f>mérleg!E39</f>
        <v>0</v>
      </c>
      <c r="F39" s="93">
        <f>mérleg!F39</f>
        <v>0</v>
      </c>
      <c r="G39" s="195">
        <v>0</v>
      </c>
      <c r="H39" s="195">
        <v>0</v>
      </c>
    </row>
    <row r="40" spans="1:8" ht="12.75">
      <c r="A40" s="96">
        <v>2.16</v>
      </c>
      <c r="B40" s="252" t="s">
        <v>278</v>
      </c>
      <c r="C40" s="198">
        <f>mérleg!C40</f>
        <v>18607</v>
      </c>
      <c r="D40" s="198">
        <f>mérleg!D40</f>
        <v>28199</v>
      </c>
      <c r="E40" s="263">
        <f>mérleg!E40</f>
        <v>0</v>
      </c>
      <c r="F40" s="198">
        <f>mérleg!F40</f>
        <v>18735</v>
      </c>
      <c r="G40" s="470">
        <f>ROUND(F40*1.04,0)</f>
        <v>19484</v>
      </c>
      <c r="H40" s="470">
        <f>ROUND(G40*1.03,0)</f>
        <v>20069</v>
      </c>
    </row>
    <row r="41" spans="1:8" ht="12.75">
      <c r="A41" s="134" t="s">
        <v>80</v>
      </c>
      <c r="B41" s="135" t="s">
        <v>279</v>
      </c>
      <c r="C41" s="254">
        <f>(C9+C10+C17+C23+C24+C25+C26+C29+C31+C35+C36+C37+C38+C39+C40)</f>
        <v>11830430</v>
      </c>
      <c r="D41" s="254">
        <f>(D9+D10+D17+D23+D24+D25+D26+D29+D31+D35+D36+D37+D38+D39+D40)</f>
        <v>11943070</v>
      </c>
      <c r="E41" s="254" t="e">
        <f>(E9+E10+E17+E23+E24+E25+E26+E29+E31+E35+E36+E37+E38+E39+E40)</f>
        <v>#REF!</v>
      </c>
      <c r="F41" s="254">
        <f>(F9+F10+F17+F23+F24+F25+F26+F29+F31+F35+F36+F37+F38+F39+F40+F22)</f>
        <v>12248097</v>
      </c>
      <c r="G41" s="136">
        <f>(G9+G10+G17+G23+G24+G25+G26+G29+G31+G35+G36+G37+G38+G39+G40)</f>
        <v>12733093</v>
      </c>
      <c r="H41" s="136">
        <f>(H9+H10+H17+H23+H24+H25+H26+H29+H31+H35+H36+H37+H38+H39+H40)</f>
        <v>13163407</v>
      </c>
    </row>
    <row r="42" spans="1:8" ht="12.75">
      <c r="A42" s="137" t="s">
        <v>280</v>
      </c>
      <c r="B42" s="135" t="s">
        <v>281</v>
      </c>
      <c r="C42" s="136">
        <f aca="true" t="shared" si="9" ref="C42:H42">(C4+C41)</f>
        <v>13251873</v>
      </c>
      <c r="D42" s="136">
        <f t="shared" si="9"/>
        <v>13686197</v>
      </c>
      <c r="E42" s="136" t="e">
        <f t="shared" si="9"/>
        <v>#REF!</v>
      </c>
      <c r="F42" s="136">
        <f t="shared" si="9"/>
        <v>13862293</v>
      </c>
      <c r="G42" s="136">
        <f t="shared" si="9"/>
        <v>14411856</v>
      </c>
      <c r="H42" s="136">
        <f t="shared" si="9"/>
        <v>14892533</v>
      </c>
    </row>
    <row r="43" spans="1:8" ht="15.75">
      <c r="A43" s="484" t="s">
        <v>282</v>
      </c>
      <c r="B43" s="484"/>
      <c r="C43" s="484"/>
      <c r="D43" s="484"/>
      <c r="E43" s="484"/>
      <c r="F43" s="484"/>
      <c r="G43" s="484"/>
      <c r="H43" s="484"/>
    </row>
    <row r="44" spans="1:8" ht="12.75">
      <c r="A44" s="151" t="s">
        <v>79</v>
      </c>
      <c r="B44" s="255" t="s">
        <v>193</v>
      </c>
      <c r="C44" s="258">
        <f aca="true" t="shared" si="10" ref="C44:H44">SUM(C45:C51)</f>
        <v>95545</v>
      </c>
      <c r="D44" s="258">
        <f t="shared" si="10"/>
        <v>213999</v>
      </c>
      <c r="E44" s="258">
        <f t="shared" si="10"/>
        <v>0</v>
      </c>
      <c r="F44" s="258">
        <f t="shared" si="10"/>
        <v>143417</v>
      </c>
      <c r="G44" s="256">
        <f t="shared" si="10"/>
        <v>149154</v>
      </c>
      <c r="H44" s="257">
        <f t="shared" si="10"/>
        <v>153629</v>
      </c>
    </row>
    <row r="45" spans="1:8" ht="12.75">
      <c r="A45" s="140">
        <v>1.1</v>
      </c>
      <c r="B45" s="143" t="s">
        <v>283</v>
      </c>
      <c r="C45" s="89">
        <f>mérleg!C45</f>
        <v>116</v>
      </c>
      <c r="D45" s="89">
        <f>mérleg!D45</f>
        <v>1973</v>
      </c>
      <c r="E45" s="263">
        <f>mérleg!E45</f>
        <v>0</v>
      </c>
      <c r="F45" s="89">
        <f>mérleg!F45</f>
        <v>0</v>
      </c>
      <c r="G45" s="470">
        <f aca="true" t="shared" si="11" ref="G45:G51">ROUND(F45*1.04,0)</f>
        <v>0</v>
      </c>
      <c r="H45" s="470">
        <f aca="true" t="shared" si="12" ref="H45:H51">ROUND(G45*1.03,0)</f>
        <v>0</v>
      </c>
    </row>
    <row r="46" spans="1:8" ht="12.75">
      <c r="A46" s="140">
        <v>1.2</v>
      </c>
      <c r="B46" s="143" t="s">
        <v>284</v>
      </c>
      <c r="C46" s="93">
        <f>mérleg!C46</f>
        <v>4</v>
      </c>
      <c r="D46" s="93">
        <f>mérleg!D46</f>
        <v>1039</v>
      </c>
      <c r="E46" s="263">
        <f>mérleg!E46</f>
        <v>0</v>
      </c>
      <c r="F46" s="93">
        <f>mérleg!F46</f>
        <v>500</v>
      </c>
      <c r="G46" s="470">
        <f t="shared" si="11"/>
        <v>520</v>
      </c>
      <c r="H46" s="470">
        <f t="shared" si="12"/>
        <v>536</v>
      </c>
    </row>
    <row r="47" spans="1:8" ht="12.75">
      <c r="A47" s="140">
        <v>1.3</v>
      </c>
      <c r="B47" s="143" t="s">
        <v>285</v>
      </c>
      <c r="C47" s="93">
        <f>mérleg!C47</f>
        <v>3215</v>
      </c>
      <c r="D47" s="93">
        <f>mérleg!D47</f>
        <v>3972</v>
      </c>
      <c r="E47" s="263">
        <f>mérleg!E47</f>
        <v>0</v>
      </c>
      <c r="F47" s="93">
        <f>mérleg!F47</f>
        <v>2000</v>
      </c>
      <c r="G47" s="470">
        <f t="shared" si="11"/>
        <v>2080</v>
      </c>
      <c r="H47" s="470">
        <f t="shared" si="12"/>
        <v>2142</v>
      </c>
    </row>
    <row r="48" spans="1:8" ht="12.75">
      <c r="A48" s="140">
        <v>1.4</v>
      </c>
      <c r="B48" s="143" t="s">
        <v>726</v>
      </c>
      <c r="C48" s="93">
        <f>mérleg!C48</f>
        <v>0</v>
      </c>
      <c r="D48" s="93">
        <f>mérleg!D48</f>
        <v>1697</v>
      </c>
      <c r="E48" s="263">
        <f>mérleg!E48</f>
        <v>0</v>
      </c>
      <c r="F48" s="93">
        <f>mérleg!F48</f>
        <v>0</v>
      </c>
      <c r="G48" s="470">
        <f t="shared" si="11"/>
        <v>0</v>
      </c>
      <c r="H48" s="470">
        <f t="shared" si="12"/>
        <v>0</v>
      </c>
    </row>
    <row r="49" spans="1:8" ht="12.75">
      <c r="A49" s="140">
        <v>1.5</v>
      </c>
      <c r="B49" s="143" t="s">
        <v>286</v>
      </c>
      <c r="C49" s="93">
        <f>mérleg!C49</f>
        <v>73134</v>
      </c>
      <c r="D49" s="93">
        <f>mérleg!D49</f>
        <v>93505</v>
      </c>
      <c r="E49" s="263">
        <f>mérleg!E49</f>
        <v>0</v>
      </c>
      <c r="F49" s="93">
        <f>mérleg!F49</f>
        <v>37551</v>
      </c>
      <c r="G49" s="470">
        <f t="shared" si="11"/>
        <v>39053</v>
      </c>
      <c r="H49" s="470">
        <f t="shared" si="12"/>
        <v>40225</v>
      </c>
    </row>
    <row r="50" spans="1:8" ht="12.75">
      <c r="A50" s="140">
        <v>1.6</v>
      </c>
      <c r="B50" s="97" t="s">
        <v>533</v>
      </c>
      <c r="C50" s="93">
        <f>mérleg!C50</f>
        <v>0</v>
      </c>
      <c r="D50" s="93">
        <f>mérleg!D50</f>
        <v>18318</v>
      </c>
      <c r="E50" s="263">
        <f>mérleg!E50</f>
        <v>0</v>
      </c>
      <c r="F50" s="93">
        <f>mérleg!F50</f>
        <v>6100</v>
      </c>
      <c r="G50" s="470">
        <f t="shared" si="11"/>
        <v>6344</v>
      </c>
      <c r="H50" s="470">
        <f t="shared" si="12"/>
        <v>6534</v>
      </c>
    </row>
    <row r="51" spans="1:8" ht="12.75">
      <c r="A51" s="142">
        <v>1.7</v>
      </c>
      <c r="B51" s="252" t="s">
        <v>287</v>
      </c>
      <c r="C51" s="198">
        <f>mérleg!C51</f>
        <v>19076</v>
      </c>
      <c r="D51" s="198">
        <f>mérleg!D51</f>
        <v>93495</v>
      </c>
      <c r="E51" s="263">
        <f>mérleg!E51</f>
        <v>0</v>
      </c>
      <c r="F51" s="198">
        <f>mérleg!F51</f>
        <v>97266</v>
      </c>
      <c r="G51" s="471">
        <f t="shared" si="11"/>
        <v>101157</v>
      </c>
      <c r="H51" s="471">
        <f t="shared" si="12"/>
        <v>104192</v>
      </c>
    </row>
    <row r="52" spans="1:8" ht="12.75">
      <c r="A52" s="143"/>
      <c r="B52" s="144"/>
      <c r="C52" s="145"/>
      <c r="D52" s="146"/>
      <c r="E52" s="146"/>
      <c r="F52" s="146"/>
      <c r="G52" s="146"/>
      <c r="H52" s="146"/>
    </row>
    <row r="53" spans="1:8" ht="12.75">
      <c r="A53" s="147" t="s">
        <v>80</v>
      </c>
      <c r="B53" s="259" t="s">
        <v>194</v>
      </c>
      <c r="C53" s="89">
        <f>mérleg!C53</f>
        <v>1200</v>
      </c>
      <c r="D53" s="89">
        <f>mérleg!D53</f>
        <v>5965</v>
      </c>
      <c r="E53" s="263">
        <f>mérleg!E53</f>
        <v>0</v>
      </c>
      <c r="F53" s="89">
        <f>mérleg!F53</f>
        <v>9509</v>
      </c>
      <c r="G53" s="260">
        <v>10000</v>
      </c>
      <c r="H53" s="150">
        <v>10000</v>
      </c>
    </row>
    <row r="54" spans="1:8" ht="12.75">
      <c r="A54" s="140" t="s">
        <v>81</v>
      </c>
      <c r="B54" s="143" t="s">
        <v>288</v>
      </c>
      <c r="C54" s="93">
        <f>mérleg!C54</f>
        <v>292177</v>
      </c>
      <c r="D54" s="93">
        <f>mérleg!D54</f>
        <v>343527</v>
      </c>
      <c r="E54" s="263">
        <f>mérleg!E54</f>
        <v>0</v>
      </c>
      <c r="F54" s="93">
        <f>mérleg!F54</f>
        <v>118794</v>
      </c>
      <c r="G54" s="125">
        <v>0</v>
      </c>
      <c r="H54" s="127">
        <v>0</v>
      </c>
    </row>
    <row r="55" spans="1:8" ht="12.75">
      <c r="A55" s="140" t="s">
        <v>289</v>
      </c>
      <c r="B55" s="143" t="s">
        <v>290</v>
      </c>
      <c r="C55" s="93">
        <f>mérleg!C55</f>
        <v>207688</v>
      </c>
      <c r="D55" s="93">
        <f>mérleg!D55</f>
        <v>207688</v>
      </c>
      <c r="E55" s="263">
        <f>mérleg!E55</f>
        <v>0</v>
      </c>
      <c r="F55" s="93">
        <f>mérleg!F55</f>
        <v>174560</v>
      </c>
      <c r="G55" s="195">
        <v>181540</v>
      </c>
      <c r="H55" s="195">
        <v>186990</v>
      </c>
    </row>
    <row r="56" spans="1:8" ht="12.75">
      <c r="A56" s="140" t="s">
        <v>82</v>
      </c>
      <c r="B56" s="143" t="s">
        <v>28</v>
      </c>
      <c r="C56" s="93">
        <f>mérleg!C56</f>
        <v>62000</v>
      </c>
      <c r="D56" s="93">
        <f>mérleg!D56</f>
        <v>62000</v>
      </c>
      <c r="E56" s="263">
        <f>mérleg!E56</f>
        <v>0</v>
      </c>
      <c r="F56" s="93">
        <f>mérleg!F56</f>
        <v>66000</v>
      </c>
      <c r="G56" s="125">
        <v>70000</v>
      </c>
      <c r="H56" s="127">
        <v>70000</v>
      </c>
    </row>
    <row r="57" spans="1:8" ht="12.75">
      <c r="A57" s="140" t="s">
        <v>83</v>
      </c>
      <c r="B57" s="143" t="s">
        <v>291</v>
      </c>
      <c r="C57" s="93">
        <f>mérleg!C57</f>
        <v>1086766</v>
      </c>
      <c r="D57" s="93">
        <f>mérleg!D57</f>
        <v>760779</v>
      </c>
      <c r="E57" s="263">
        <f>mérleg!E57</f>
        <v>0</v>
      </c>
      <c r="F57" s="93">
        <f>mérleg!F57</f>
        <v>645759</v>
      </c>
      <c r="G57" s="121">
        <v>800000</v>
      </c>
      <c r="H57" s="114">
        <v>850000</v>
      </c>
    </row>
    <row r="58" spans="1:8" ht="12.75">
      <c r="A58" s="140" t="s">
        <v>84</v>
      </c>
      <c r="B58" s="143" t="s">
        <v>292</v>
      </c>
      <c r="C58" s="93">
        <f>mérleg!C58</f>
        <v>21709</v>
      </c>
      <c r="D58" s="93">
        <f>mérleg!D58</f>
        <v>21709</v>
      </c>
      <c r="E58" s="263">
        <f>mérleg!E58</f>
        <v>0</v>
      </c>
      <c r="F58" s="93">
        <f>mérleg!F58</f>
        <v>0</v>
      </c>
      <c r="G58" s="125">
        <v>0</v>
      </c>
      <c r="H58" s="127">
        <v>0</v>
      </c>
    </row>
    <row r="59" spans="1:8" ht="12.75">
      <c r="A59" s="140" t="s">
        <v>293</v>
      </c>
      <c r="B59" s="143" t="s">
        <v>199</v>
      </c>
      <c r="C59" s="93">
        <f>mérleg!C59</f>
        <v>5000</v>
      </c>
      <c r="D59" s="93">
        <f>mérleg!D59</f>
        <v>21200</v>
      </c>
      <c r="E59" s="263">
        <f>mérleg!E59</f>
        <v>0</v>
      </c>
      <c r="F59" s="93">
        <f>mérleg!F59</f>
        <v>0</v>
      </c>
      <c r="G59" s="125">
        <v>0</v>
      </c>
      <c r="H59" s="127">
        <v>0</v>
      </c>
    </row>
    <row r="60" spans="1:8" ht="12.75">
      <c r="A60" s="140" t="s">
        <v>294</v>
      </c>
      <c r="B60" s="143" t="s">
        <v>200</v>
      </c>
      <c r="C60" s="93">
        <f>mérleg!C60</f>
        <v>2109630</v>
      </c>
      <c r="D60" s="93">
        <f>mérleg!D60</f>
        <v>2102604</v>
      </c>
      <c r="E60" s="263">
        <f>mérleg!E60</f>
        <v>0</v>
      </c>
      <c r="F60" s="93">
        <f>mérleg!F60</f>
        <v>1096578</v>
      </c>
      <c r="G60" s="125">
        <v>0</v>
      </c>
      <c r="H60" s="127">
        <v>0</v>
      </c>
    </row>
    <row r="61" spans="1:8" ht="12.75">
      <c r="A61" s="140" t="s">
        <v>295</v>
      </c>
      <c r="B61" s="143" t="s">
        <v>296</v>
      </c>
      <c r="C61" s="93">
        <f>mérleg!C61</f>
        <v>1968276</v>
      </c>
      <c r="D61" s="93">
        <f>mérleg!D61</f>
        <v>2086891</v>
      </c>
      <c r="E61" s="263">
        <f>mérleg!E61</f>
        <v>0</v>
      </c>
      <c r="F61" s="93">
        <f>mérleg!F61</f>
        <v>603018</v>
      </c>
      <c r="G61" s="121">
        <v>50000</v>
      </c>
      <c r="H61" s="114">
        <v>60000</v>
      </c>
    </row>
    <row r="62" spans="1:8" ht="12.75">
      <c r="A62" s="140" t="s">
        <v>297</v>
      </c>
      <c r="B62" s="143" t="s">
        <v>298</v>
      </c>
      <c r="C62" s="93">
        <f>mérleg!C62</f>
        <v>14497</v>
      </c>
      <c r="D62" s="93">
        <f>mérleg!D62</f>
        <v>136272</v>
      </c>
      <c r="E62" s="263">
        <f>mérleg!E62</f>
        <v>0</v>
      </c>
      <c r="F62" s="93">
        <f>mérleg!F62</f>
        <v>49156</v>
      </c>
      <c r="G62" s="121">
        <v>7464</v>
      </c>
      <c r="H62" s="114">
        <v>0</v>
      </c>
    </row>
    <row r="63" spans="1:8" ht="12.75">
      <c r="A63" s="140" t="s">
        <v>299</v>
      </c>
      <c r="B63" s="143" t="s">
        <v>203</v>
      </c>
      <c r="C63" s="93">
        <f>mérleg!C63</f>
        <v>65201</v>
      </c>
      <c r="D63" s="93">
        <f>mérleg!D63</f>
        <v>103082</v>
      </c>
      <c r="E63" s="263">
        <f>mérleg!E63</f>
        <v>0</v>
      </c>
      <c r="F63" s="93">
        <f>mérleg!F63</f>
        <v>0</v>
      </c>
      <c r="G63" s="125">
        <v>0</v>
      </c>
      <c r="H63" s="127">
        <v>0</v>
      </c>
    </row>
    <row r="64" spans="1:8" ht="12.75">
      <c r="A64" s="140" t="s">
        <v>300</v>
      </c>
      <c r="B64" s="252" t="s">
        <v>204</v>
      </c>
      <c r="C64" s="198">
        <f>mérleg!C64</f>
        <v>0</v>
      </c>
      <c r="D64" s="198">
        <f>mérleg!D64</f>
        <v>0</v>
      </c>
      <c r="E64" s="263">
        <f>mérleg!E64</f>
        <v>0</v>
      </c>
      <c r="F64" s="198">
        <f>mérleg!F64</f>
        <v>0</v>
      </c>
      <c r="G64" s="121">
        <v>0</v>
      </c>
      <c r="H64" s="114">
        <v>0</v>
      </c>
    </row>
    <row r="65" spans="1:8" ht="12.75">
      <c r="A65" s="151" t="s">
        <v>80</v>
      </c>
      <c r="B65" s="139" t="s">
        <v>301</v>
      </c>
      <c r="C65" s="100">
        <f aca="true" t="shared" si="13" ref="C65:H65">(C53+C54+C55+C56+C57+C58+C59+C60+C61+C62+C63+C64)</f>
        <v>5834144</v>
      </c>
      <c r="D65" s="100">
        <f t="shared" si="13"/>
        <v>5851717</v>
      </c>
      <c r="E65" s="100">
        <f t="shared" si="13"/>
        <v>0</v>
      </c>
      <c r="F65" s="100">
        <f t="shared" si="13"/>
        <v>2763374</v>
      </c>
      <c r="G65" s="152">
        <f t="shared" si="13"/>
        <v>1119004</v>
      </c>
      <c r="H65" s="152">
        <f t="shared" si="13"/>
        <v>1176990</v>
      </c>
    </row>
    <row r="66" spans="1:8" ht="12.75">
      <c r="A66" s="138" t="s">
        <v>302</v>
      </c>
      <c r="B66" s="139" t="s">
        <v>303</v>
      </c>
      <c r="C66" s="153">
        <f aca="true" t="shared" si="14" ref="C66:H66">(C44+C65)</f>
        <v>5929689</v>
      </c>
      <c r="D66" s="153">
        <f t="shared" si="14"/>
        <v>6065716</v>
      </c>
      <c r="E66" s="153">
        <f t="shared" si="14"/>
        <v>0</v>
      </c>
      <c r="F66" s="153">
        <f t="shared" si="14"/>
        <v>2906791</v>
      </c>
      <c r="G66" s="153">
        <f t="shared" si="14"/>
        <v>1268158</v>
      </c>
      <c r="H66" s="153">
        <f t="shared" si="14"/>
        <v>1330619</v>
      </c>
    </row>
    <row r="67" spans="1:8" ht="12.75">
      <c r="A67" s="154"/>
      <c r="B67" s="155" t="s">
        <v>304</v>
      </c>
      <c r="C67" s="156">
        <f aca="true" t="shared" si="15" ref="C67:H67">C42+C66</f>
        <v>19181562</v>
      </c>
      <c r="D67" s="156">
        <f t="shared" si="15"/>
        <v>19751913</v>
      </c>
      <c r="E67" s="156" t="e">
        <f t="shared" si="15"/>
        <v>#REF!</v>
      </c>
      <c r="F67" s="156">
        <f t="shared" si="15"/>
        <v>16769084</v>
      </c>
      <c r="G67" s="156">
        <f>G42+G66</f>
        <v>15680014</v>
      </c>
      <c r="H67" s="156">
        <f t="shared" si="15"/>
        <v>16223152</v>
      </c>
    </row>
    <row r="68" spans="1:8" ht="12.75">
      <c r="A68" s="147" t="s">
        <v>305</v>
      </c>
      <c r="B68" s="76" t="s">
        <v>306</v>
      </c>
      <c r="C68" s="157">
        <f aca="true" t="shared" si="16" ref="C68:H68">(C130-C67)</f>
        <v>1326107</v>
      </c>
      <c r="D68" s="157">
        <f t="shared" si="16"/>
        <v>1331244</v>
      </c>
      <c r="E68" s="157" t="e">
        <f t="shared" si="16"/>
        <v>#REF!</v>
      </c>
      <c r="F68" s="157">
        <f t="shared" si="16"/>
        <v>1160141</v>
      </c>
      <c r="G68" s="157">
        <f t="shared" si="16"/>
        <v>610050</v>
      </c>
      <c r="H68" s="157">
        <f t="shared" si="16"/>
        <v>292926</v>
      </c>
    </row>
    <row r="69" spans="1:8" ht="12.75">
      <c r="A69" s="140"/>
      <c r="B69" s="97" t="s">
        <v>307</v>
      </c>
      <c r="C69" s="273">
        <f>mérleg!C69</f>
        <v>931028</v>
      </c>
      <c r="D69" s="273">
        <f>mérleg!D69</f>
        <v>931028</v>
      </c>
      <c r="E69" s="273">
        <f>mérleg!E69</f>
        <v>0</v>
      </c>
      <c r="F69" s="273">
        <f>mérleg!F69</f>
        <v>750925</v>
      </c>
      <c r="G69" s="95">
        <f>G68-G70</f>
        <v>610050</v>
      </c>
      <c r="H69" s="95">
        <f>H68-H70</f>
        <v>292926</v>
      </c>
    </row>
    <row r="70" spans="1:8" ht="12.75">
      <c r="A70" s="142"/>
      <c r="B70" s="99" t="s">
        <v>364</v>
      </c>
      <c r="C70" s="273">
        <f>mérleg!C70</f>
        <v>395079</v>
      </c>
      <c r="D70" s="273">
        <f>mérleg!D70</f>
        <v>400216</v>
      </c>
      <c r="E70" s="273" t="e">
        <f>mérleg!E70</f>
        <v>#REF!</v>
      </c>
      <c r="F70" s="273">
        <f>mérleg!F70</f>
        <v>409216</v>
      </c>
      <c r="G70" s="101"/>
      <c r="H70" s="101"/>
    </row>
    <row r="71" spans="1:8" ht="12.75">
      <c r="A71" s="159"/>
      <c r="B71" s="159" t="s">
        <v>308</v>
      </c>
      <c r="C71" s="153">
        <f aca="true" t="shared" si="17" ref="C71:H71">(C67+C68)</f>
        <v>20507669</v>
      </c>
      <c r="D71" s="153">
        <f t="shared" si="17"/>
        <v>21083157</v>
      </c>
      <c r="E71" s="153" t="e">
        <f t="shared" si="17"/>
        <v>#REF!</v>
      </c>
      <c r="F71" s="153">
        <f t="shared" si="17"/>
        <v>17929225</v>
      </c>
      <c r="G71" s="153">
        <f t="shared" si="17"/>
        <v>16290064</v>
      </c>
      <c r="H71" s="153">
        <f t="shared" si="17"/>
        <v>16516078</v>
      </c>
    </row>
    <row r="72" spans="1:6" ht="12.75">
      <c r="A72" s="160"/>
      <c r="B72" s="160"/>
      <c r="C72" s="161"/>
      <c r="D72" s="5"/>
      <c r="E72" s="5"/>
      <c r="F72" s="5"/>
    </row>
    <row r="73" spans="1:6" ht="12.75">
      <c r="A73" s="160"/>
      <c r="B73" s="160"/>
      <c r="C73" s="161"/>
      <c r="D73" s="5"/>
      <c r="E73" s="5"/>
      <c r="F73" s="5"/>
    </row>
    <row r="74" spans="1:6" ht="12.75">
      <c r="A74" s="160"/>
      <c r="B74" s="160"/>
      <c r="C74" s="162"/>
      <c r="D74" s="160"/>
      <c r="E74" s="160"/>
      <c r="F74" s="160"/>
    </row>
    <row r="75" spans="1:8" ht="12.75">
      <c r="A75" s="75" t="s">
        <v>230</v>
      </c>
      <c r="B75" s="76" t="s">
        <v>134</v>
      </c>
      <c r="C75" s="75" t="str">
        <f aca="true" t="shared" si="18" ref="C75:H75">C1</f>
        <v>2003.évi</v>
      </c>
      <c r="D75" s="75" t="str">
        <f t="shared" si="18"/>
        <v>2003.évi</v>
      </c>
      <c r="E75" s="75" t="str">
        <f t="shared" si="18"/>
        <v>2004.évi</v>
      </c>
      <c r="F75" s="75" t="str">
        <f t="shared" si="18"/>
        <v>2004.évi</v>
      </c>
      <c r="G75" s="75" t="str">
        <f t="shared" si="18"/>
        <v>2005.évi</v>
      </c>
      <c r="H75" s="75" t="str">
        <f t="shared" si="18"/>
        <v>2006.évi</v>
      </c>
    </row>
    <row r="76" spans="1:8" ht="12.75">
      <c r="A76" s="81" t="s">
        <v>233</v>
      </c>
      <c r="B76" s="142" t="s">
        <v>309</v>
      </c>
      <c r="C76" s="81" t="s">
        <v>235</v>
      </c>
      <c r="D76" s="82" t="s">
        <v>236</v>
      </c>
      <c r="E76" s="83" t="s">
        <v>237</v>
      </c>
      <c r="F76" s="81" t="s">
        <v>52</v>
      </c>
      <c r="G76" s="81" t="s">
        <v>238</v>
      </c>
      <c r="H76" s="81" t="s">
        <v>238</v>
      </c>
    </row>
    <row r="77" spans="1:8" ht="15.75">
      <c r="A77" s="485" t="s">
        <v>310</v>
      </c>
      <c r="B77" s="486"/>
      <c r="C77" s="486"/>
      <c r="D77" s="486"/>
      <c r="E77" s="486"/>
      <c r="F77" s="486"/>
      <c r="G77" s="486"/>
      <c r="H77" s="487"/>
    </row>
    <row r="78" spans="1:8" ht="12.75">
      <c r="A78" s="163" t="s">
        <v>79</v>
      </c>
      <c r="B78" s="164" t="s">
        <v>311</v>
      </c>
      <c r="C78" s="165">
        <f aca="true" t="shared" si="19" ref="C78:H78">SUM(C79+C80+C81+C84+C85)</f>
        <v>9772173</v>
      </c>
      <c r="D78" s="165">
        <f t="shared" si="19"/>
        <v>10626747</v>
      </c>
      <c r="E78" s="165">
        <f t="shared" si="19"/>
        <v>0</v>
      </c>
      <c r="F78" s="165">
        <f t="shared" si="19"/>
        <v>10058821</v>
      </c>
      <c r="G78" s="165">
        <f>SUM(G79+G80+G81+G84+G85)</f>
        <v>10370090</v>
      </c>
      <c r="H78" s="165">
        <f t="shared" si="19"/>
        <v>10581608</v>
      </c>
    </row>
    <row r="79" spans="1:8" ht="12.75">
      <c r="A79" s="140">
        <v>1.1</v>
      </c>
      <c r="B79" s="97" t="s">
        <v>312</v>
      </c>
      <c r="C79" s="98">
        <f>mérleg!C78</f>
        <v>5350809</v>
      </c>
      <c r="D79" s="98">
        <f>mérleg!D78</f>
        <v>5708072</v>
      </c>
      <c r="E79" s="98">
        <f>mérleg!E78</f>
        <v>0</v>
      </c>
      <c r="F79" s="98">
        <f>mérleg!F78</f>
        <v>5263784</v>
      </c>
      <c r="G79" s="127">
        <v>5416201</v>
      </c>
      <c r="H79" s="472">
        <f>ROUND((G79*1.03)-100000,0)</f>
        <v>5478687</v>
      </c>
    </row>
    <row r="80" spans="1:8" ht="12.75">
      <c r="A80" s="140">
        <v>1.2</v>
      </c>
      <c r="B80" s="97" t="s">
        <v>313</v>
      </c>
      <c r="C80" s="98">
        <f>mérleg!C79</f>
        <v>1814580</v>
      </c>
      <c r="D80" s="98">
        <f>mérleg!D79</f>
        <v>1928835</v>
      </c>
      <c r="E80" s="98">
        <f>mérleg!E79</f>
        <v>0</v>
      </c>
      <c r="F80" s="98">
        <f>mérleg!F79</f>
        <v>1760916</v>
      </c>
      <c r="G80" s="127">
        <v>1854889</v>
      </c>
      <c r="H80" s="472">
        <f>ROUND(G80*1.03,0)</f>
        <v>1910536</v>
      </c>
    </row>
    <row r="81" spans="1:8" ht="12.75">
      <c r="A81" s="140">
        <v>1.3</v>
      </c>
      <c r="B81" s="97" t="s">
        <v>314</v>
      </c>
      <c r="C81" s="98">
        <f>mérleg!C80</f>
        <v>2589879</v>
      </c>
      <c r="D81" s="98">
        <f>mérleg!D80</f>
        <v>2915152</v>
      </c>
      <c r="E81" s="98">
        <f>mérleg!E80</f>
        <v>0</v>
      </c>
      <c r="F81" s="98">
        <f>mérleg!F80</f>
        <v>3015716</v>
      </c>
      <c r="G81" s="127">
        <v>3079500</v>
      </c>
      <c r="H81" s="472">
        <f>ROUND(G81*1.03,0)</f>
        <v>3171885</v>
      </c>
    </row>
    <row r="82" spans="1:8" ht="12.75">
      <c r="A82" s="140" t="s">
        <v>315</v>
      </c>
      <c r="B82" s="97" t="s">
        <v>316</v>
      </c>
      <c r="C82" s="98">
        <f>mérleg!C81</f>
        <v>98921</v>
      </c>
      <c r="D82" s="98">
        <f>mérleg!D81</f>
        <v>0</v>
      </c>
      <c r="E82" s="98">
        <f>mérleg!E81</f>
        <v>0</v>
      </c>
      <c r="F82" s="98">
        <f>mérleg!F81</f>
        <v>253154</v>
      </c>
      <c r="G82" s="94">
        <v>0</v>
      </c>
      <c r="H82" s="94">
        <v>0</v>
      </c>
    </row>
    <row r="83" spans="1:8" ht="12.75">
      <c r="A83" s="140" t="s">
        <v>317</v>
      </c>
      <c r="B83" s="97" t="s">
        <v>318</v>
      </c>
      <c r="C83" s="98">
        <f>mérleg!C82</f>
        <v>2490958</v>
      </c>
      <c r="D83" s="98">
        <f>mérleg!D82</f>
        <v>2915152</v>
      </c>
      <c r="E83" s="98">
        <f>mérleg!E82</f>
        <v>0</v>
      </c>
      <c r="F83" s="98">
        <f>mérleg!F82</f>
        <v>2762562</v>
      </c>
      <c r="G83" s="95">
        <f>G81-G82</f>
        <v>3079500</v>
      </c>
      <c r="H83" s="95">
        <f>H81-H82</f>
        <v>3171885</v>
      </c>
    </row>
    <row r="84" spans="1:8" ht="12.75">
      <c r="A84" s="140">
        <v>1.4</v>
      </c>
      <c r="B84" s="97" t="s">
        <v>319</v>
      </c>
      <c r="C84" s="98">
        <f>mérleg!C83</f>
        <v>4743</v>
      </c>
      <c r="D84" s="98">
        <f>mérleg!D83</f>
        <v>19446</v>
      </c>
      <c r="E84" s="98">
        <f>mérleg!E83</f>
        <v>0</v>
      </c>
      <c r="F84" s="98">
        <f>mérleg!F83</f>
        <v>6243</v>
      </c>
      <c r="G84" s="94">
        <v>7000</v>
      </c>
      <c r="H84" s="94">
        <v>7500</v>
      </c>
    </row>
    <row r="85" spans="1:8" ht="12.75">
      <c r="A85" s="142">
        <v>1.5</v>
      </c>
      <c r="B85" s="99" t="s">
        <v>320</v>
      </c>
      <c r="C85" s="98">
        <f>mérleg!C84</f>
        <v>12162</v>
      </c>
      <c r="D85" s="98">
        <f>mérleg!D84</f>
        <v>55242</v>
      </c>
      <c r="E85" s="98">
        <f>mérleg!E84</f>
        <v>0</v>
      </c>
      <c r="F85" s="98">
        <f>mérleg!F84</f>
        <v>12162</v>
      </c>
      <c r="G85" s="101">
        <v>12500</v>
      </c>
      <c r="H85" s="101">
        <v>13000</v>
      </c>
    </row>
    <row r="86" spans="1:8" ht="12.75">
      <c r="A86" s="166">
        <v>2.1</v>
      </c>
      <c r="B86" s="167" t="s">
        <v>321</v>
      </c>
      <c r="C86" s="168">
        <f aca="true" t="shared" si="20" ref="C86:H86">(C87+C88+C89+C92)</f>
        <v>2758402</v>
      </c>
      <c r="D86" s="168">
        <f t="shared" si="20"/>
        <v>3033600</v>
      </c>
      <c r="E86" s="168">
        <f t="shared" si="20"/>
        <v>0</v>
      </c>
      <c r="F86" s="168">
        <f t="shared" si="20"/>
        <v>2859146</v>
      </c>
      <c r="G86" s="168">
        <f t="shared" si="20"/>
        <v>2968617</v>
      </c>
      <c r="H86" s="168">
        <f t="shared" si="20"/>
        <v>3027676</v>
      </c>
    </row>
    <row r="87" spans="1:8" ht="12.75">
      <c r="A87" s="147" t="s">
        <v>243</v>
      </c>
      <c r="B87" s="261" t="s">
        <v>322</v>
      </c>
      <c r="C87" s="141">
        <f>mérleg!C86</f>
        <v>813266</v>
      </c>
      <c r="D87" s="141">
        <f>mérleg!D86</f>
        <v>909126</v>
      </c>
      <c r="E87" s="98">
        <f>mérleg!E86</f>
        <v>0</v>
      </c>
      <c r="F87" s="141">
        <f>önkgazdkiad!C95</f>
        <v>799908</v>
      </c>
      <c r="G87" s="150">
        <v>815705</v>
      </c>
      <c r="H87" s="473">
        <f>ROUND((G87*1.03)-30000,0)</f>
        <v>810176</v>
      </c>
    </row>
    <row r="88" spans="1:8" ht="12.75">
      <c r="A88" s="140" t="s">
        <v>244</v>
      </c>
      <c r="B88" s="144" t="s">
        <v>313</v>
      </c>
      <c r="C88" s="98">
        <f>mérleg!C87</f>
        <v>262852</v>
      </c>
      <c r="D88" s="98">
        <f>mérleg!D87</f>
        <v>290864</v>
      </c>
      <c r="E88" s="98">
        <f>mérleg!E87</f>
        <v>0</v>
      </c>
      <c r="F88" s="98">
        <f>önkgazdkiad!D95</f>
        <v>252112</v>
      </c>
      <c r="G88" s="127">
        <v>266850</v>
      </c>
      <c r="H88" s="472">
        <f>ROUND(G88*1.03,0)</f>
        <v>274856</v>
      </c>
    </row>
    <row r="89" spans="1:8" ht="12.75">
      <c r="A89" s="140" t="s">
        <v>323</v>
      </c>
      <c r="B89" s="144" t="s">
        <v>324</v>
      </c>
      <c r="C89" s="98">
        <f>mérleg!C88</f>
        <v>672144</v>
      </c>
      <c r="D89" s="98">
        <f>mérleg!D88</f>
        <v>702028</v>
      </c>
      <c r="E89" s="98">
        <f>mérleg!E88</f>
        <v>0</v>
      </c>
      <c r="F89" s="98">
        <f>önkgazdkiad!E95</f>
        <v>709691</v>
      </c>
      <c r="G89" s="127">
        <v>744730</v>
      </c>
      <c r="H89" s="472">
        <f>ROUND(G89*1.03,0)</f>
        <v>767072</v>
      </c>
    </row>
    <row r="90" spans="1:8" ht="12.75">
      <c r="A90" s="140" t="s">
        <v>325</v>
      </c>
      <c r="B90" s="144" t="s">
        <v>326</v>
      </c>
      <c r="C90" s="98">
        <f>mérleg!C89</f>
        <v>0</v>
      </c>
      <c r="D90" s="98">
        <f>mérleg!D89</f>
        <v>0</v>
      </c>
      <c r="E90" s="98">
        <f>mérleg!E89</f>
        <v>0</v>
      </c>
      <c r="F90" s="98">
        <f>mérleg!F89</f>
        <v>0</v>
      </c>
      <c r="G90" s="472">
        <f>ROUND(F90*1.04,0)</f>
        <v>0</v>
      </c>
      <c r="H90" s="472">
        <f>ROUND(G90*1.03,0)</f>
        <v>0</v>
      </c>
    </row>
    <row r="91" spans="1:8" ht="12.75">
      <c r="A91" s="140" t="s">
        <v>327</v>
      </c>
      <c r="B91" s="144" t="s">
        <v>328</v>
      </c>
      <c r="C91" s="93">
        <f aca="true" t="shared" si="21" ref="C91:H91">(C89-C90)</f>
        <v>672144</v>
      </c>
      <c r="D91" s="93">
        <f t="shared" si="21"/>
        <v>702028</v>
      </c>
      <c r="E91" s="93">
        <f t="shared" si="21"/>
        <v>0</v>
      </c>
      <c r="F91" s="93">
        <f t="shared" si="21"/>
        <v>709691</v>
      </c>
      <c r="G91" s="93">
        <f t="shared" si="21"/>
        <v>744730</v>
      </c>
      <c r="H91" s="93">
        <f t="shared" si="21"/>
        <v>767072</v>
      </c>
    </row>
    <row r="92" spans="1:8" ht="12.75">
      <c r="A92" s="140" t="s">
        <v>329</v>
      </c>
      <c r="B92" s="144" t="s">
        <v>330</v>
      </c>
      <c r="C92" s="98">
        <f>mérleg!C91</f>
        <v>1010140</v>
      </c>
      <c r="D92" s="98">
        <f>mérleg!D91</f>
        <v>1131582</v>
      </c>
      <c r="E92" s="98">
        <f>mérleg!E91</f>
        <v>0</v>
      </c>
      <c r="F92" s="98">
        <f>önkgazdkiad!G95</f>
        <v>1097435</v>
      </c>
      <c r="G92" s="472">
        <f>ROUND(F92*1.04,0)</f>
        <v>1141332</v>
      </c>
      <c r="H92" s="472">
        <f>ROUND(G92*1.03,0)</f>
        <v>1175572</v>
      </c>
    </row>
    <row r="93" spans="1:8" ht="12.75">
      <c r="A93" s="140" t="s">
        <v>331</v>
      </c>
      <c r="B93" s="144" t="s">
        <v>332</v>
      </c>
      <c r="C93" s="98">
        <f>mérleg!C92</f>
        <v>775355</v>
      </c>
      <c r="D93" s="98">
        <f>mérleg!D92</f>
        <v>723623</v>
      </c>
      <c r="E93" s="98">
        <f>mérleg!E92</f>
        <v>0</v>
      </c>
      <c r="F93" s="98">
        <f>önkgazdkiad!G84</f>
        <v>817173</v>
      </c>
      <c r="G93" s="472">
        <f>ROUND(F93*1.04,0)</f>
        <v>849860</v>
      </c>
      <c r="H93" s="472">
        <f>ROUND(G93*1.03,0)</f>
        <v>875356</v>
      </c>
    </row>
    <row r="94" spans="1:8" ht="12.75">
      <c r="A94" s="455"/>
      <c r="B94" s="171"/>
      <c r="C94" s="465"/>
      <c r="D94" s="93"/>
      <c r="E94" s="95"/>
      <c r="F94" s="95"/>
      <c r="G94" s="94"/>
      <c r="H94" s="94"/>
    </row>
    <row r="95" spans="1:8" ht="12.75">
      <c r="A95" s="172">
        <v>2.2</v>
      </c>
      <c r="B95" s="97" t="s">
        <v>333</v>
      </c>
      <c r="C95" s="98">
        <f>mérleg!C94</f>
        <v>30000</v>
      </c>
      <c r="D95" s="98">
        <f>mérleg!D94</f>
        <v>10000</v>
      </c>
      <c r="E95" s="98">
        <f>mérleg!E94</f>
        <v>0</v>
      </c>
      <c r="F95" s="98">
        <f>mérleg!F94</f>
        <v>30000</v>
      </c>
      <c r="G95" s="94">
        <v>30000</v>
      </c>
      <c r="H95" s="94">
        <v>30000</v>
      </c>
    </row>
    <row r="96" spans="1:8" ht="12.75">
      <c r="A96" s="172">
        <v>2.3</v>
      </c>
      <c r="B96" s="97" t="s">
        <v>334</v>
      </c>
      <c r="C96" s="98">
        <f>mérleg!C95</f>
        <v>0</v>
      </c>
      <c r="D96" s="98">
        <f>mérleg!D95</f>
        <v>0</v>
      </c>
      <c r="E96" s="98" t="e">
        <f>mérleg!#REF!</f>
        <v>#REF!</v>
      </c>
      <c r="F96" s="275">
        <f>mérleg!F95</f>
        <v>0</v>
      </c>
      <c r="G96" s="126">
        <v>0</v>
      </c>
      <c r="H96" s="126">
        <v>0</v>
      </c>
    </row>
    <row r="97" spans="1:8" ht="12.75">
      <c r="A97" s="172">
        <v>2.4</v>
      </c>
      <c r="B97" s="97" t="s">
        <v>335</v>
      </c>
      <c r="C97" s="98">
        <f>mérleg!C96</f>
        <v>1031377</v>
      </c>
      <c r="D97" s="98">
        <f>mérleg!D96</f>
        <v>76427</v>
      </c>
      <c r="E97" s="98">
        <f>mérleg!E96</f>
        <v>0</v>
      </c>
      <c r="F97" s="275">
        <f>'céltart.'!C181</f>
        <v>1009664</v>
      </c>
      <c r="G97" s="127">
        <v>982833</v>
      </c>
      <c r="H97" s="472">
        <f>ROUND(G97*1.03,0)</f>
        <v>1012318</v>
      </c>
    </row>
    <row r="98" spans="1:8" ht="12.75">
      <c r="A98" s="172">
        <v>2.5</v>
      </c>
      <c r="B98" s="97" t="s">
        <v>336</v>
      </c>
      <c r="C98" s="98">
        <f>mérleg!C97</f>
        <v>55000</v>
      </c>
      <c r="D98" s="98">
        <f>mérleg!D97</f>
        <v>87603</v>
      </c>
      <c r="E98" s="98">
        <f>mérleg!E97</f>
        <v>0</v>
      </c>
      <c r="F98" s="275">
        <f>mérleg!F97</f>
        <v>50000</v>
      </c>
      <c r="G98" s="127">
        <v>50000</v>
      </c>
      <c r="H98" s="94">
        <v>50000</v>
      </c>
    </row>
    <row r="99" spans="1:8" ht="12.75">
      <c r="A99" s="191"/>
      <c r="B99" s="192"/>
      <c r="C99" s="264"/>
      <c r="D99" s="265"/>
      <c r="E99" s="266"/>
      <c r="F99" s="267"/>
      <c r="G99" s="168"/>
      <c r="H99" s="194"/>
    </row>
    <row r="100" spans="1:8" ht="13.5" customHeight="1">
      <c r="A100" s="173">
        <v>2</v>
      </c>
      <c r="B100" s="262" t="s">
        <v>337</v>
      </c>
      <c r="C100" s="254">
        <f aca="true" t="shared" si="22" ref="C100:H100">(C86+C95+C96+C97+C98)</f>
        <v>3874779</v>
      </c>
      <c r="D100" s="254">
        <f t="shared" si="22"/>
        <v>3207630</v>
      </c>
      <c r="E100" s="254" t="e">
        <f t="shared" si="22"/>
        <v>#REF!</v>
      </c>
      <c r="F100" s="254">
        <f t="shared" si="22"/>
        <v>3948810</v>
      </c>
      <c r="G100" s="254">
        <f t="shared" si="22"/>
        <v>4031450</v>
      </c>
      <c r="H100" s="254">
        <f t="shared" si="22"/>
        <v>4119994</v>
      </c>
    </row>
    <row r="101" spans="1:8" ht="12.75" hidden="1">
      <c r="A101" s="176" t="s">
        <v>81</v>
      </c>
      <c r="B101" s="177" t="s">
        <v>338</v>
      </c>
      <c r="C101" s="276">
        <f>mérleg!C100</f>
        <v>0</v>
      </c>
      <c r="D101" s="276">
        <f>mérleg!D100</f>
        <v>0</v>
      </c>
      <c r="E101" s="178">
        <f>mérleg!E100</f>
        <v>0</v>
      </c>
      <c r="F101" s="276">
        <f>mérleg!F100</f>
        <v>0</v>
      </c>
      <c r="G101" s="107"/>
      <c r="H101" s="107"/>
    </row>
    <row r="102" spans="1:8" ht="12.75">
      <c r="A102" s="188"/>
      <c r="B102" s="179"/>
      <c r="C102" s="276"/>
      <c r="D102" s="276"/>
      <c r="E102" s="178"/>
      <c r="F102" s="276"/>
      <c r="G102" s="175"/>
      <c r="H102" s="175"/>
    </row>
    <row r="103" spans="1:8" ht="12.75">
      <c r="A103" s="159" t="s">
        <v>177</v>
      </c>
      <c r="B103" s="181" t="s">
        <v>339</v>
      </c>
      <c r="C103" s="136">
        <f aca="true" t="shared" si="23" ref="C103:H103">(C78+C100+C101+C102)</f>
        <v>13646952</v>
      </c>
      <c r="D103" s="136">
        <f t="shared" si="23"/>
        <v>13834377</v>
      </c>
      <c r="E103" s="136" t="e">
        <f t="shared" si="23"/>
        <v>#REF!</v>
      </c>
      <c r="F103" s="136">
        <f>(F78+F100+F101+F102)</f>
        <v>14007631</v>
      </c>
      <c r="G103" s="136">
        <f t="shared" si="23"/>
        <v>14401540</v>
      </c>
      <c r="H103" s="136">
        <f t="shared" si="23"/>
        <v>14701602</v>
      </c>
    </row>
    <row r="104" spans="1:6" ht="12.75">
      <c r="A104" s="182"/>
      <c r="B104" s="183"/>
      <c r="C104" s="184"/>
      <c r="D104" s="185"/>
      <c r="E104" s="185"/>
      <c r="F104" s="185"/>
    </row>
    <row r="105" spans="1:8" ht="15.75">
      <c r="A105" s="485" t="s">
        <v>340</v>
      </c>
      <c r="B105" s="486"/>
      <c r="C105" s="486"/>
      <c r="D105" s="486"/>
      <c r="E105" s="486"/>
      <c r="F105" s="486"/>
      <c r="G105" s="486"/>
      <c r="H105" s="487"/>
    </row>
    <row r="106" spans="1:8" ht="12.75">
      <c r="A106" s="138">
        <v>1</v>
      </c>
      <c r="B106" s="186" t="s">
        <v>341</v>
      </c>
      <c r="C106" s="152">
        <f aca="true" t="shared" si="24" ref="C106:H106">SUM(C107:C109)</f>
        <v>122314</v>
      </c>
      <c r="D106" s="152">
        <f t="shared" si="24"/>
        <v>311854</v>
      </c>
      <c r="E106" s="152">
        <f t="shared" si="24"/>
        <v>0</v>
      </c>
      <c r="F106" s="152">
        <f t="shared" si="24"/>
        <v>269797</v>
      </c>
      <c r="G106" s="152">
        <f t="shared" si="24"/>
        <v>256451</v>
      </c>
      <c r="H106" s="152">
        <f t="shared" si="24"/>
        <v>264145</v>
      </c>
    </row>
    <row r="107" spans="1:8" ht="12.75">
      <c r="A107" s="140">
        <v>1.1</v>
      </c>
      <c r="B107" s="97" t="s">
        <v>342</v>
      </c>
      <c r="C107" s="141">
        <f>mérleg!C106</f>
        <v>29065</v>
      </c>
      <c r="D107" s="141">
        <f>mérleg!D106</f>
        <v>24684</v>
      </c>
      <c r="E107" s="98">
        <f>mérleg!E106</f>
        <v>0</v>
      </c>
      <c r="F107" s="141">
        <f>mérleg!F106</f>
        <v>30092</v>
      </c>
      <c r="G107" s="472">
        <f>ROUND(F107*1.04,0)</f>
        <v>31296</v>
      </c>
      <c r="H107" s="472">
        <f>ROUND(G107*1.03,0)</f>
        <v>32235</v>
      </c>
    </row>
    <row r="108" spans="1:8" ht="12.75">
      <c r="A108" s="140">
        <v>1.2</v>
      </c>
      <c r="B108" s="97" t="s">
        <v>343</v>
      </c>
      <c r="C108" s="98">
        <f>mérleg!C107</f>
        <v>13368</v>
      </c>
      <c r="D108" s="98">
        <f>mérleg!D107</f>
        <v>50669</v>
      </c>
      <c r="E108" s="98">
        <f>mérleg!E107</f>
        <v>0</v>
      </c>
      <c r="F108" s="98">
        <f>mérleg!F107</f>
        <v>26370</v>
      </c>
      <c r="G108" s="127">
        <v>9253</v>
      </c>
      <c r="H108" s="472">
        <f>ROUND(G108*1.03,0)</f>
        <v>9531</v>
      </c>
    </row>
    <row r="109" spans="1:8" ht="12.75">
      <c r="A109" s="142">
        <v>1.3</v>
      </c>
      <c r="B109" s="99" t="s">
        <v>344</v>
      </c>
      <c r="C109" s="100">
        <f>mérleg!C108</f>
        <v>79881</v>
      </c>
      <c r="D109" s="100">
        <f>mérleg!D108</f>
        <v>236501</v>
      </c>
      <c r="E109" s="98">
        <f>mérleg!E108</f>
        <v>0</v>
      </c>
      <c r="F109" s="100">
        <f>mérleg!F108</f>
        <v>213335</v>
      </c>
      <c r="G109" s="169">
        <v>215902</v>
      </c>
      <c r="H109" s="474">
        <f>ROUND(G109*1.03,0)</f>
        <v>222379</v>
      </c>
    </row>
    <row r="110" spans="1:8" ht="12.75">
      <c r="A110" s="143"/>
      <c r="B110" s="144"/>
      <c r="C110" s="277"/>
      <c r="D110" s="118"/>
      <c r="E110" s="118"/>
      <c r="F110" s="118"/>
      <c r="G110" s="146"/>
      <c r="H110" s="146"/>
    </row>
    <row r="111" spans="1:8" ht="12.75">
      <c r="A111" s="147">
        <v>2.1</v>
      </c>
      <c r="B111" s="76" t="s">
        <v>345</v>
      </c>
      <c r="C111" s="141">
        <f>mérleg!C110</f>
        <v>79295</v>
      </c>
      <c r="D111" s="141">
        <f>mérleg!D110</f>
        <v>132946</v>
      </c>
      <c r="E111" s="98">
        <f>mérleg!E110</f>
        <v>0</v>
      </c>
      <c r="F111" s="141">
        <f>mérleg!F110</f>
        <v>93686</v>
      </c>
      <c r="G111" s="90">
        <v>94000</v>
      </c>
      <c r="H111" s="90">
        <v>94000</v>
      </c>
    </row>
    <row r="112" spans="1:8" ht="12.75">
      <c r="A112" s="140">
        <v>2.2</v>
      </c>
      <c r="B112" s="97" t="s">
        <v>346</v>
      </c>
      <c r="C112" s="98">
        <f>mérleg!C111</f>
        <v>236477</v>
      </c>
      <c r="D112" s="98">
        <f>mérleg!D111</f>
        <v>243339</v>
      </c>
      <c r="E112" s="98">
        <f>mérleg!E111</f>
        <v>0</v>
      </c>
      <c r="F112" s="98">
        <f>mérleg!F111</f>
        <v>286347</v>
      </c>
      <c r="G112" s="94">
        <v>53000</v>
      </c>
      <c r="H112" s="94">
        <v>53000</v>
      </c>
    </row>
    <row r="113" spans="1:8" ht="12.75">
      <c r="A113" s="140">
        <v>2.3</v>
      </c>
      <c r="B113" s="97" t="s">
        <v>212</v>
      </c>
      <c r="C113" s="98">
        <f>mérleg!C112</f>
        <v>78182</v>
      </c>
      <c r="D113" s="98">
        <f>mérleg!D112</f>
        <v>79614</v>
      </c>
      <c r="E113" s="98">
        <f>mérleg!E112</f>
        <v>0</v>
      </c>
      <c r="F113" s="98">
        <f>mérleg!F112</f>
        <v>89067</v>
      </c>
      <c r="G113" s="94">
        <v>85000</v>
      </c>
      <c r="H113" s="94">
        <v>85000</v>
      </c>
    </row>
    <row r="114" spans="1:8" ht="12.75">
      <c r="A114" s="140">
        <v>2.4</v>
      </c>
      <c r="B114" s="97" t="s">
        <v>213</v>
      </c>
      <c r="C114" s="98">
        <f>mérleg!C113</f>
        <v>113594</v>
      </c>
      <c r="D114" s="98">
        <f>mérleg!D113</f>
        <v>134142</v>
      </c>
      <c r="E114" s="98">
        <f>mérleg!E113</f>
        <v>0</v>
      </c>
      <c r="F114" s="98">
        <f>mérleg!F113</f>
        <v>107234</v>
      </c>
      <c r="G114" s="94">
        <v>136290</v>
      </c>
      <c r="H114" s="94">
        <v>144660</v>
      </c>
    </row>
    <row r="115" spans="1:8" ht="12.75">
      <c r="A115" s="140">
        <v>2.5</v>
      </c>
      <c r="B115" s="97" t="s">
        <v>347</v>
      </c>
      <c r="C115" s="98">
        <f>mérleg!C114</f>
        <v>312330</v>
      </c>
      <c r="D115" s="98">
        <f>mérleg!D114</f>
        <v>305000</v>
      </c>
      <c r="E115" s="98">
        <f>mérleg!E114</f>
        <v>0</v>
      </c>
      <c r="F115" s="98">
        <f>mérleg!F114</f>
        <v>511670</v>
      </c>
      <c r="G115" s="94">
        <f>500090+90000</f>
        <v>590090</v>
      </c>
      <c r="H115" s="94">
        <f>466133+153000</f>
        <v>619133</v>
      </c>
    </row>
    <row r="116" spans="1:8" ht="12.75">
      <c r="A116" s="140">
        <v>2.6</v>
      </c>
      <c r="B116" s="97" t="s">
        <v>348</v>
      </c>
      <c r="C116" s="98">
        <f>mérleg!C115</f>
        <v>5661040</v>
      </c>
      <c r="D116" s="98">
        <f>mérleg!D115</f>
        <v>5798298</v>
      </c>
      <c r="E116" s="98">
        <f>mérleg!E115</f>
        <v>0</v>
      </c>
      <c r="F116" s="98">
        <f>mérleg!F115</f>
        <v>2290914</v>
      </c>
      <c r="G116" s="94">
        <v>400943</v>
      </c>
      <c r="H116" s="94">
        <v>268718</v>
      </c>
    </row>
    <row r="117" spans="1:8" ht="12.75">
      <c r="A117" s="140">
        <v>2.7</v>
      </c>
      <c r="B117" s="97" t="s">
        <v>349</v>
      </c>
      <c r="C117" s="98">
        <f>mérleg!C116</f>
        <v>128827</v>
      </c>
      <c r="D117" s="98">
        <f>mérleg!D116</f>
        <v>174438</v>
      </c>
      <c r="E117" s="98">
        <f>mérleg!E116</f>
        <v>0</v>
      </c>
      <c r="F117" s="98">
        <f>mérleg!F116</f>
        <v>147372</v>
      </c>
      <c r="G117" s="95">
        <f>G118+G119+G120</f>
        <v>181750</v>
      </c>
      <c r="H117" s="95">
        <f>H118+H119+H120</f>
        <v>191820</v>
      </c>
    </row>
    <row r="118" spans="1:8" ht="12.75">
      <c r="A118" s="140" t="s">
        <v>265</v>
      </c>
      <c r="B118" s="97" t="s">
        <v>350</v>
      </c>
      <c r="C118" s="98">
        <f>mérleg!C117</f>
        <v>82938</v>
      </c>
      <c r="D118" s="98">
        <f>mérleg!D117</f>
        <v>89673</v>
      </c>
      <c r="E118" s="98">
        <f>mérleg!E117</f>
        <v>0</v>
      </c>
      <c r="F118" s="98">
        <f>önkgazdkiad!E96</f>
        <v>111414</v>
      </c>
      <c r="G118" s="94">
        <v>160000</v>
      </c>
      <c r="H118" s="94">
        <v>170000</v>
      </c>
    </row>
    <row r="119" spans="1:8" ht="12.75">
      <c r="A119" s="140" t="s">
        <v>267</v>
      </c>
      <c r="B119" s="97" t="s">
        <v>351</v>
      </c>
      <c r="C119" s="98">
        <f>mérleg!C118</f>
        <v>45889</v>
      </c>
      <c r="D119" s="98">
        <f>mérleg!D118</f>
        <v>83303</v>
      </c>
      <c r="E119" s="98">
        <f>mérleg!E118</f>
        <v>0</v>
      </c>
      <c r="F119" s="98">
        <f>önkgazdkiad!G96</f>
        <v>34270</v>
      </c>
      <c r="G119" s="94">
        <v>20000</v>
      </c>
      <c r="H119" s="94">
        <v>20000</v>
      </c>
    </row>
    <row r="120" spans="1:8" ht="12.75">
      <c r="A120" s="140" t="s">
        <v>352</v>
      </c>
      <c r="B120" s="97" t="s">
        <v>353</v>
      </c>
      <c r="C120" s="98">
        <f>mérleg!C119</f>
        <v>0</v>
      </c>
      <c r="D120" s="98">
        <f>mérleg!D119</f>
        <v>1462</v>
      </c>
      <c r="E120" s="98">
        <f>mérleg!E119</f>
        <v>0</v>
      </c>
      <c r="F120" s="98">
        <f>önkgazdkiad!H76</f>
        <v>1688</v>
      </c>
      <c r="G120" s="94">
        <v>1750</v>
      </c>
      <c r="H120" s="94">
        <v>1820</v>
      </c>
    </row>
    <row r="121" spans="1:8" ht="12.75">
      <c r="A121" s="140">
        <v>2.8</v>
      </c>
      <c r="B121" s="97" t="s">
        <v>217</v>
      </c>
      <c r="C121" s="98">
        <f>mérleg!C120</f>
        <v>5570</v>
      </c>
      <c r="D121" s="98">
        <f>mérleg!D120</f>
        <v>4377</v>
      </c>
      <c r="E121" s="98">
        <f>mérleg!E120</f>
        <v>0</v>
      </c>
      <c r="F121" s="98">
        <f>önkgazdkiad!H92</f>
        <v>3735</v>
      </c>
      <c r="G121" s="94">
        <v>4000</v>
      </c>
      <c r="H121" s="94">
        <v>4000</v>
      </c>
    </row>
    <row r="122" spans="1:8" ht="12.75">
      <c r="A122" s="140">
        <v>2.9</v>
      </c>
      <c r="B122" s="97" t="s">
        <v>354</v>
      </c>
      <c r="C122" s="98">
        <f>mérleg!C121</f>
        <v>14300</v>
      </c>
      <c r="D122" s="98">
        <f>mérleg!D121</f>
        <v>14300</v>
      </c>
      <c r="E122" s="98">
        <f>mérleg!E121</f>
        <v>0</v>
      </c>
      <c r="F122" s="98">
        <f>mérleg!F121</f>
        <v>20500</v>
      </c>
      <c r="G122" s="94">
        <v>6000</v>
      </c>
      <c r="H122" s="94">
        <v>6000</v>
      </c>
    </row>
    <row r="123" spans="1:8" ht="12.75">
      <c r="A123" s="140" t="s">
        <v>411</v>
      </c>
      <c r="B123" s="97" t="s">
        <v>219</v>
      </c>
      <c r="C123" s="100">
        <f>mérleg!C122</f>
        <v>108788</v>
      </c>
      <c r="D123" s="100">
        <f>mérleg!D122</f>
        <v>50472</v>
      </c>
      <c r="E123" s="98">
        <f>mérleg!E122</f>
        <v>0</v>
      </c>
      <c r="F123" s="100">
        <f>'céltart.'!C45</f>
        <v>101272</v>
      </c>
      <c r="G123" s="101">
        <v>81000</v>
      </c>
      <c r="H123" s="101">
        <v>84000</v>
      </c>
    </row>
    <row r="124" spans="1:8" ht="12.75">
      <c r="A124" s="187" t="s">
        <v>80</v>
      </c>
      <c r="B124" s="139" t="s">
        <v>355</v>
      </c>
      <c r="C124" s="152">
        <f aca="true" t="shared" si="25" ref="C124:H124">(C111+C112+C113+C114+C115+C116+C117+C121+C122+C123)</f>
        <v>6738403</v>
      </c>
      <c r="D124" s="152">
        <f t="shared" si="25"/>
        <v>6936926</v>
      </c>
      <c r="E124" s="152">
        <f t="shared" si="25"/>
        <v>0</v>
      </c>
      <c r="F124" s="152">
        <f t="shared" si="25"/>
        <v>3651797</v>
      </c>
      <c r="G124" s="152">
        <f t="shared" si="25"/>
        <v>1632073</v>
      </c>
      <c r="H124" s="152">
        <f t="shared" si="25"/>
        <v>1550331</v>
      </c>
    </row>
    <row r="125" spans="1:8" ht="12.75" hidden="1">
      <c r="A125" s="268" t="s">
        <v>81</v>
      </c>
      <c r="B125" s="269" t="s">
        <v>356</v>
      </c>
      <c r="C125" s="278">
        <f>mérleg!C124</f>
        <v>0</v>
      </c>
      <c r="D125" s="278">
        <f>mérleg!D124</f>
        <v>0</v>
      </c>
      <c r="E125" s="106">
        <f>mérleg!E124</f>
        <v>0</v>
      </c>
      <c r="F125" s="278">
        <f>mérleg!F124</f>
        <v>0</v>
      </c>
      <c r="G125" s="107"/>
      <c r="H125" s="107"/>
    </row>
    <row r="126" spans="1:8" ht="12.75">
      <c r="A126" s="270"/>
      <c r="B126" s="271"/>
      <c r="C126" s="146"/>
      <c r="D126" s="105"/>
      <c r="E126" s="106"/>
      <c r="F126" s="107"/>
      <c r="G126" s="107"/>
      <c r="H126" s="107"/>
    </row>
    <row r="127" spans="1:8" ht="12.75">
      <c r="A127" s="138" t="s">
        <v>302</v>
      </c>
      <c r="B127" s="186" t="s">
        <v>357</v>
      </c>
      <c r="C127" s="152">
        <f aca="true" t="shared" si="26" ref="C127:H127">(C106+C124+C125+C126)</f>
        <v>6860717</v>
      </c>
      <c r="D127" s="152">
        <f t="shared" si="26"/>
        <v>7248780</v>
      </c>
      <c r="E127" s="152">
        <f t="shared" si="26"/>
        <v>0</v>
      </c>
      <c r="F127" s="152">
        <f t="shared" si="26"/>
        <v>3921594</v>
      </c>
      <c r="G127" s="152">
        <f t="shared" si="26"/>
        <v>1888524</v>
      </c>
      <c r="H127" s="152">
        <f t="shared" si="26"/>
        <v>1814476</v>
      </c>
    </row>
    <row r="128" spans="1:8" ht="12.75">
      <c r="A128" s="179"/>
      <c r="B128" s="179"/>
      <c r="C128" s="180"/>
      <c r="D128" s="178"/>
      <c r="E128" s="178"/>
      <c r="F128" s="178"/>
      <c r="G128" s="178"/>
      <c r="H128" s="178"/>
    </row>
    <row r="129" spans="1:8" ht="12.75">
      <c r="A129" s="179"/>
      <c r="B129" s="179"/>
      <c r="C129" s="180"/>
      <c r="D129" s="180"/>
      <c r="E129" s="180"/>
      <c r="F129" s="180"/>
      <c r="G129" s="180"/>
      <c r="H129" s="180"/>
    </row>
    <row r="130" spans="1:8" ht="12.75">
      <c r="A130" s="137" t="s">
        <v>134</v>
      </c>
      <c r="B130" s="181" t="s">
        <v>358</v>
      </c>
      <c r="C130" s="152">
        <f aca="true" t="shared" si="27" ref="C130:H130">(C103+C127+C128)</f>
        <v>20507669</v>
      </c>
      <c r="D130" s="152">
        <f t="shared" si="27"/>
        <v>21083157</v>
      </c>
      <c r="E130" s="152" t="e">
        <f t="shared" si="27"/>
        <v>#REF!</v>
      </c>
      <c r="F130" s="152">
        <f t="shared" si="27"/>
        <v>17929225</v>
      </c>
      <c r="G130" s="152">
        <f t="shared" si="27"/>
        <v>16290064</v>
      </c>
      <c r="H130" s="152">
        <f t="shared" si="27"/>
        <v>16516078</v>
      </c>
    </row>
    <row r="131" spans="1:8" ht="12.75">
      <c r="A131" s="189"/>
      <c r="B131" s="189"/>
      <c r="C131" s="190"/>
      <c r="D131" s="180"/>
      <c r="E131" s="180"/>
      <c r="F131" s="180"/>
      <c r="G131" s="180"/>
      <c r="H131" s="180"/>
    </row>
    <row r="132" spans="1:8" ht="12.75">
      <c r="A132" s="189"/>
      <c r="B132" s="189"/>
      <c r="C132" s="190"/>
      <c r="D132" s="180"/>
      <c r="E132" s="180"/>
      <c r="F132" s="180"/>
      <c r="G132" s="180"/>
      <c r="H132" s="180"/>
    </row>
    <row r="133" spans="1:8" ht="12.75">
      <c r="A133" s="189"/>
      <c r="B133" s="189"/>
      <c r="C133" s="190"/>
      <c r="D133" s="156"/>
      <c r="E133" s="156"/>
      <c r="F133" s="156"/>
      <c r="G133" s="156"/>
      <c r="H133" s="156"/>
    </row>
    <row r="134" spans="1:8" ht="12.75">
      <c r="A134" s="189"/>
      <c r="B134" s="189"/>
      <c r="C134" s="190"/>
      <c r="D134" s="180"/>
      <c r="E134" s="180"/>
      <c r="F134" s="180"/>
      <c r="G134" s="180"/>
      <c r="H134" s="180"/>
    </row>
    <row r="135" spans="1:8" ht="12.75">
      <c r="A135" s="191"/>
      <c r="B135" s="272" t="s">
        <v>359</v>
      </c>
      <c r="C135" s="152">
        <f>mérleg!C134</f>
        <v>3548</v>
      </c>
      <c r="D135" s="152">
        <f>mérleg!D134</f>
        <v>3495</v>
      </c>
      <c r="E135" s="152">
        <f>mérleg!E134</f>
        <v>0</v>
      </c>
      <c r="F135" s="152">
        <f>mérleg!F134</f>
        <v>3484</v>
      </c>
      <c r="G135" s="475">
        <f>F135-200-2</f>
        <v>3282</v>
      </c>
      <c r="H135" s="475">
        <f>G135-60</f>
        <v>3222</v>
      </c>
    </row>
  </sheetData>
  <mergeCells count="4">
    <mergeCell ref="A3:H3"/>
    <mergeCell ref="A43:H43"/>
    <mergeCell ref="A77:H77"/>
    <mergeCell ref="A105:H105"/>
  </mergeCells>
  <printOptions horizontalCentered="1" verticalCentered="1"/>
  <pageMargins left="0.7874015748031497" right="0.7874015748031497" top="1.1023622047244095" bottom="0.984251968503937" header="0.5118110236220472" footer="0.5118110236220472"/>
  <pageSetup blackAndWhite="1" horizontalDpi="300" verticalDpi="300" orientation="portrait" paperSize="9" scale="71" r:id="rId1"/>
  <headerFooter alignWithMargins="0">
    <oddHeader>&amp;C&amp;"Times New Roman CE,Félkövér"&amp;12&amp;P/3
Bevételek és kiadások
pénzforgalmi mérlege&amp;R&amp;"Times New Roman CE,Normál"3/2004.(II.27.)sz. önk.rendelet
1. sz. melléklet
(ezer Ft-ban)</oddHeader>
    <oddFooter>&amp;L&amp;"Times New Roman CE,Normál"&amp;D/&amp;T&amp;C&amp;"Times New Roman CE,Normál"&amp;F/&amp;A     Ráczné</oddFooter>
  </headerFooter>
  <rowBreaks count="1" manualBreakCount="1"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5" zoomScaleNormal="50" zoomScaleSheetLayoutView="75" workbookViewId="0" topLeftCell="A11">
      <selection activeCell="C35" sqref="C35"/>
    </sheetView>
  </sheetViews>
  <sheetFormatPr defaultColWidth="9.00390625" defaultRowHeight="12.75"/>
  <cols>
    <col min="1" max="1" width="48.00390625" style="0" customWidth="1"/>
    <col min="2" max="2" width="13.75390625" style="0" bestFit="1" customWidth="1"/>
    <col min="3" max="13" width="13.875" style="0" bestFit="1" customWidth="1"/>
    <col min="14" max="14" width="15.125" style="0" bestFit="1" customWidth="1"/>
    <col min="15" max="15" width="14.00390625" style="0" bestFit="1" customWidth="1"/>
  </cols>
  <sheetData>
    <row r="1" spans="1:14" ht="24.75" customHeight="1">
      <c r="A1" s="56" t="s">
        <v>0</v>
      </c>
      <c r="B1" s="56" t="s">
        <v>177</v>
      </c>
      <c r="C1" s="56" t="s">
        <v>178</v>
      </c>
      <c r="D1" s="56" t="s">
        <v>179</v>
      </c>
      <c r="E1" s="56" t="s">
        <v>180</v>
      </c>
      <c r="F1" s="56" t="s">
        <v>181</v>
      </c>
      <c r="G1" s="56" t="s">
        <v>182</v>
      </c>
      <c r="H1" s="56" t="s">
        <v>183</v>
      </c>
      <c r="I1" s="56" t="s">
        <v>184</v>
      </c>
      <c r="J1" s="56" t="s">
        <v>185</v>
      </c>
      <c r="K1" s="56" t="s">
        <v>186</v>
      </c>
      <c r="L1" s="56" t="s">
        <v>187</v>
      </c>
      <c r="M1" s="56" t="s">
        <v>188</v>
      </c>
      <c r="N1" s="56" t="s">
        <v>133</v>
      </c>
    </row>
    <row r="2" spans="1:14" ht="19.5" customHeight="1">
      <c r="A2" s="501" t="s">
        <v>221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5" ht="18" customHeight="1">
      <c r="A3" s="65" t="s">
        <v>189</v>
      </c>
      <c r="B3" s="68">
        <v>1030000</v>
      </c>
      <c r="C3" s="67">
        <v>782800</v>
      </c>
      <c r="D3" s="68">
        <v>813700</v>
      </c>
      <c r="E3" s="67">
        <v>824000</v>
      </c>
      <c r="F3" s="68">
        <v>824000</v>
      </c>
      <c r="G3" s="67">
        <v>782800</v>
      </c>
      <c r="H3" s="68">
        <v>731300</v>
      </c>
      <c r="I3" s="67">
        <v>731300</v>
      </c>
      <c r="J3" s="68">
        <v>830700</v>
      </c>
      <c r="K3" s="67">
        <v>875500</v>
      </c>
      <c r="L3" s="68">
        <v>875500</v>
      </c>
      <c r="M3" s="67">
        <f>964129+1320-8228</f>
        <v>957221</v>
      </c>
      <c r="N3" s="381">
        <f>SUM(B3:M3)</f>
        <v>10058821</v>
      </c>
      <c r="O3" s="476"/>
    </row>
    <row r="4" spans="1:15" ht="18" customHeight="1">
      <c r="A4" s="66" t="s">
        <v>190</v>
      </c>
      <c r="B4" s="478">
        <f>B5+B6+B7+B8</f>
        <v>304400</v>
      </c>
      <c r="C4" s="478">
        <f aca="true" t="shared" si="0" ref="C4:M4">C5+C6+C7+C8</f>
        <v>225800</v>
      </c>
      <c r="D4" s="478">
        <f t="shared" si="0"/>
        <v>220400</v>
      </c>
      <c r="E4" s="478">
        <f t="shared" si="0"/>
        <v>215100</v>
      </c>
      <c r="F4" s="478">
        <f t="shared" si="0"/>
        <v>222800</v>
      </c>
      <c r="G4" s="478">
        <f t="shared" si="0"/>
        <v>222800</v>
      </c>
      <c r="H4" s="478">
        <f t="shared" si="0"/>
        <v>223500</v>
      </c>
      <c r="I4" s="478">
        <f t="shared" si="0"/>
        <v>214900</v>
      </c>
      <c r="J4" s="478">
        <f t="shared" si="0"/>
        <v>232200</v>
      </c>
      <c r="K4" s="478">
        <f t="shared" si="0"/>
        <v>232300</v>
      </c>
      <c r="L4" s="478">
        <f t="shared" si="0"/>
        <v>229800</v>
      </c>
      <c r="M4" s="478">
        <f t="shared" si="0"/>
        <v>315146</v>
      </c>
      <c r="N4" s="382">
        <f aca="true" t="shared" si="1" ref="N4:N14">SUM(B4:M4)</f>
        <v>2859146</v>
      </c>
      <c r="O4" s="1"/>
    </row>
    <row r="5" spans="1:14" ht="18" customHeight="1">
      <c r="A5" s="66" t="s">
        <v>223</v>
      </c>
      <c r="B5" s="70">
        <v>120000</v>
      </c>
      <c r="C5" s="69">
        <v>53000</v>
      </c>
      <c r="D5" s="70">
        <v>53000</v>
      </c>
      <c r="E5" s="69">
        <v>53000</v>
      </c>
      <c r="F5" s="70">
        <v>53000</v>
      </c>
      <c r="G5" s="69">
        <v>53000</v>
      </c>
      <c r="H5" s="70">
        <v>57000</v>
      </c>
      <c r="I5" s="69">
        <v>57000</v>
      </c>
      <c r="J5" s="70">
        <v>58000</v>
      </c>
      <c r="K5" s="69">
        <v>58000</v>
      </c>
      <c r="L5" s="70">
        <v>58300</v>
      </c>
      <c r="M5" s="69">
        <f>139878-13270</f>
        <v>126608</v>
      </c>
      <c r="N5" s="382">
        <f t="shared" si="1"/>
        <v>799908</v>
      </c>
    </row>
    <row r="6" spans="1:14" ht="18" customHeight="1">
      <c r="A6" s="66" t="s">
        <v>224</v>
      </c>
      <c r="B6" s="70">
        <v>39000</v>
      </c>
      <c r="C6" s="69">
        <v>16600</v>
      </c>
      <c r="D6" s="70">
        <v>16600</v>
      </c>
      <c r="E6" s="69">
        <v>16600</v>
      </c>
      <c r="F6" s="70">
        <v>16600</v>
      </c>
      <c r="G6" s="69">
        <v>16600</v>
      </c>
      <c r="H6" s="70">
        <v>17800</v>
      </c>
      <c r="I6" s="69">
        <v>17800</v>
      </c>
      <c r="J6" s="70">
        <v>17800</v>
      </c>
      <c r="K6" s="69">
        <v>17800</v>
      </c>
      <c r="L6" s="70">
        <v>18300</v>
      </c>
      <c r="M6" s="69">
        <f>45087-4475</f>
        <v>40612</v>
      </c>
      <c r="N6" s="382">
        <f t="shared" si="1"/>
        <v>252112</v>
      </c>
    </row>
    <row r="7" spans="1:14" ht="18" customHeight="1">
      <c r="A7" s="66" t="s">
        <v>225</v>
      </c>
      <c r="B7" s="70">
        <v>63900</v>
      </c>
      <c r="C7" s="69">
        <v>63900</v>
      </c>
      <c r="D7" s="70">
        <v>63900</v>
      </c>
      <c r="E7" s="69">
        <v>58600</v>
      </c>
      <c r="F7" s="70">
        <v>55400</v>
      </c>
      <c r="G7" s="69">
        <v>55400</v>
      </c>
      <c r="H7" s="70">
        <v>56400</v>
      </c>
      <c r="I7" s="69">
        <v>53200</v>
      </c>
      <c r="J7" s="70">
        <v>58600</v>
      </c>
      <c r="K7" s="69">
        <v>58700</v>
      </c>
      <c r="L7" s="70">
        <f>63900-3000</f>
        <v>60900</v>
      </c>
      <c r="M7" s="69">
        <f>63666+521-3396</f>
        <v>60791</v>
      </c>
      <c r="N7" s="382">
        <f t="shared" si="1"/>
        <v>709691</v>
      </c>
    </row>
    <row r="8" spans="1:14" ht="18" customHeight="1">
      <c r="A8" s="66" t="s">
        <v>226</v>
      </c>
      <c r="B8" s="70">
        <v>81500</v>
      </c>
      <c r="C8" s="69">
        <v>92300</v>
      </c>
      <c r="D8" s="70">
        <v>86900</v>
      </c>
      <c r="E8" s="69">
        <v>86900</v>
      </c>
      <c r="F8" s="70">
        <v>97800</v>
      </c>
      <c r="G8" s="69">
        <v>97800</v>
      </c>
      <c r="H8" s="70">
        <v>92300</v>
      </c>
      <c r="I8" s="69">
        <v>86900</v>
      </c>
      <c r="J8" s="70">
        <v>97800</v>
      </c>
      <c r="K8" s="69">
        <v>97800</v>
      </c>
      <c r="L8" s="70">
        <v>92300</v>
      </c>
      <c r="M8" s="69">
        <v>87135</v>
      </c>
      <c r="N8" s="382">
        <f t="shared" si="1"/>
        <v>1097435</v>
      </c>
    </row>
    <row r="9" spans="1:14" ht="18" customHeight="1">
      <c r="A9" s="66" t="s">
        <v>227</v>
      </c>
      <c r="B9" s="70">
        <v>58000</v>
      </c>
      <c r="C9" s="69">
        <v>68500</v>
      </c>
      <c r="D9" s="70">
        <v>68500</v>
      </c>
      <c r="E9" s="69">
        <v>68500</v>
      </c>
      <c r="F9" s="70">
        <v>68500</v>
      </c>
      <c r="G9" s="69">
        <v>68500</v>
      </c>
      <c r="H9" s="70">
        <v>68500</v>
      </c>
      <c r="I9" s="69">
        <v>68500</v>
      </c>
      <c r="J9" s="70">
        <v>68500</v>
      </c>
      <c r="K9" s="69">
        <v>68500</v>
      </c>
      <c r="L9" s="70">
        <v>68500</v>
      </c>
      <c r="M9" s="69">
        <v>74173</v>
      </c>
      <c r="N9" s="382">
        <f t="shared" si="1"/>
        <v>817173</v>
      </c>
    </row>
    <row r="10" spans="1:14" ht="18" customHeight="1">
      <c r="A10" s="66" t="s">
        <v>191</v>
      </c>
      <c r="B10" s="70">
        <v>0</v>
      </c>
      <c r="C10" s="69">
        <v>0</v>
      </c>
      <c r="D10" s="70">
        <v>0</v>
      </c>
      <c r="E10" s="69">
        <v>0</v>
      </c>
      <c r="F10" s="70">
        <v>0</v>
      </c>
      <c r="G10" s="69">
        <v>10000</v>
      </c>
      <c r="H10" s="70">
        <v>0</v>
      </c>
      <c r="I10" s="69">
        <v>0</v>
      </c>
      <c r="J10" s="70">
        <v>0</v>
      </c>
      <c r="K10" s="69">
        <v>0</v>
      </c>
      <c r="L10" s="70">
        <v>0</v>
      </c>
      <c r="M10" s="69">
        <v>20000</v>
      </c>
      <c r="N10" s="382">
        <f t="shared" si="1"/>
        <v>30000</v>
      </c>
    </row>
    <row r="11" spans="1:14" ht="18" customHeight="1">
      <c r="A11" s="66" t="s">
        <v>192</v>
      </c>
      <c r="B11" s="70">
        <v>0</v>
      </c>
      <c r="C11" s="69">
        <v>0</v>
      </c>
      <c r="D11" s="70">
        <v>97400</v>
      </c>
      <c r="E11" s="69">
        <v>116900</v>
      </c>
      <c r="F11" s="70">
        <v>97400</v>
      </c>
      <c r="G11" s="69">
        <v>97400</v>
      </c>
      <c r="H11" s="70">
        <v>87700</v>
      </c>
      <c r="I11" s="69">
        <f>87700+4632</f>
        <v>92332</v>
      </c>
      <c r="J11" s="70">
        <v>97400</v>
      </c>
      <c r="K11" s="69">
        <v>97400</v>
      </c>
      <c r="L11" s="70">
        <v>107200</v>
      </c>
      <c r="M11" s="69">
        <v>118532</v>
      </c>
      <c r="N11" s="382">
        <f t="shared" si="1"/>
        <v>1009664</v>
      </c>
    </row>
    <row r="12" spans="1:14" ht="18" customHeight="1">
      <c r="A12" s="66" t="s">
        <v>699</v>
      </c>
      <c r="B12" s="70">
        <v>0</v>
      </c>
      <c r="C12" s="69">
        <v>0</v>
      </c>
      <c r="D12" s="70">
        <v>50000</v>
      </c>
      <c r="E12" s="69">
        <v>0</v>
      </c>
      <c r="F12" s="70">
        <v>0</v>
      </c>
      <c r="G12" s="69">
        <v>0</v>
      </c>
      <c r="H12" s="70">
        <v>0</v>
      </c>
      <c r="I12" s="69">
        <v>0</v>
      </c>
      <c r="J12" s="70">
        <v>0</v>
      </c>
      <c r="K12" s="69">
        <v>0</v>
      </c>
      <c r="L12" s="70">
        <v>0</v>
      </c>
      <c r="M12" s="69">
        <v>0</v>
      </c>
      <c r="N12" s="382">
        <f t="shared" si="1"/>
        <v>50000</v>
      </c>
    </row>
    <row r="13" spans="1:14" ht="18" customHeight="1" hidden="1">
      <c r="A13" s="66" t="s">
        <v>700</v>
      </c>
      <c r="B13" s="70">
        <v>0</v>
      </c>
      <c r="C13" s="69">
        <v>0</v>
      </c>
      <c r="D13" s="70">
        <v>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70">
        <v>0</v>
      </c>
      <c r="M13" s="69">
        <v>0</v>
      </c>
      <c r="N13" s="382">
        <f t="shared" si="1"/>
        <v>0</v>
      </c>
    </row>
    <row r="14" spans="1:14" ht="18" customHeight="1" hidden="1">
      <c r="A14" s="66" t="s">
        <v>701</v>
      </c>
      <c r="B14" s="70">
        <v>0</v>
      </c>
      <c r="C14" s="69">
        <v>0</v>
      </c>
      <c r="D14" s="70">
        <v>0</v>
      </c>
      <c r="E14" s="69">
        <v>0</v>
      </c>
      <c r="F14" s="70">
        <v>0</v>
      </c>
      <c r="G14" s="69">
        <v>0</v>
      </c>
      <c r="H14" s="70">
        <v>0</v>
      </c>
      <c r="I14" s="69">
        <v>0</v>
      </c>
      <c r="J14" s="70">
        <v>0</v>
      </c>
      <c r="K14" s="69">
        <v>0</v>
      </c>
      <c r="L14" s="70">
        <v>0</v>
      </c>
      <c r="M14" s="69">
        <v>0</v>
      </c>
      <c r="N14" s="382">
        <f t="shared" si="1"/>
        <v>0</v>
      </c>
    </row>
    <row r="15" spans="1:15" ht="18" customHeight="1">
      <c r="A15" s="74" t="s">
        <v>228</v>
      </c>
      <c r="B15" s="383">
        <f>B3+B4+B10+B11+B13+B14</f>
        <v>1334400</v>
      </c>
      <c r="C15" s="383">
        <f aca="true" t="shared" si="2" ref="C15:M15">C3+C4+C10+C11+C13+C14</f>
        <v>1008600</v>
      </c>
      <c r="D15" s="383">
        <f>D3+D4+D10+D11+D13+D14+D12</f>
        <v>1181500</v>
      </c>
      <c r="E15" s="383">
        <f t="shared" si="2"/>
        <v>1156000</v>
      </c>
      <c r="F15" s="383">
        <f t="shared" si="2"/>
        <v>1144200</v>
      </c>
      <c r="G15" s="383">
        <f t="shared" si="2"/>
        <v>1113000</v>
      </c>
      <c r="H15" s="383">
        <f t="shared" si="2"/>
        <v>1042500</v>
      </c>
      <c r="I15" s="383">
        <f t="shared" si="2"/>
        <v>1038532</v>
      </c>
      <c r="J15" s="383">
        <f t="shared" si="2"/>
        <v>1160300</v>
      </c>
      <c r="K15" s="383">
        <f t="shared" si="2"/>
        <v>1205200</v>
      </c>
      <c r="L15" s="383">
        <f t="shared" si="2"/>
        <v>1212500</v>
      </c>
      <c r="M15" s="383">
        <f t="shared" si="2"/>
        <v>1410899</v>
      </c>
      <c r="N15" s="383">
        <f>N3+N4+N10+N11+N13+N14+N12</f>
        <v>14007631</v>
      </c>
      <c r="O15" s="1">
        <f>SUM(B15:M15)</f>
        <v>14007631</v>
      </c>
    </row>
    <row r="16" spans="1:14" ht="19.5" customHeight="1">
      <c r="A16" s="501" t="s">
        <v>222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</row>
    <row r="17" spans="1:14" ht="18" customHeight="1">
      <c r="A17" s="65" t="s">
        <v>208</v>
      </c>
      <c r="B17" s="68">
        <v>0</v>
      </c>
      <c r="C17" s="67">
        <v>0</v>
      </c>
      <c r="D17" s="68">
        <f>23200+10000</f>
        <v>33200</v>
      </c>
      <c r="E17" s="67">
        <v>30200</v>
      </c>
      <c r="F17" s="68">
        <f>24200+13210</f>
        <v>37410</v>
      </c>
      <c r="G17" s="67">
        <v>50400</v>
      </c>
      <c r="H17" s="68">
        <v>50400</v>
      </c>
      <c r="I17" s="67">
        <v>40300</v>
      </c>
      <c r="J17" s="68">
        <v>16100</v>
      </c>
      <c r="K17" s="67">
        <v>5000</v>
      </c>
      <c r="L17" s="68">
        <v>5100</v>
      </c>
      <c r="M17" s="67">
        <v>1687</v>
      </c>
      <c r="N17" s="381">
        <f aca="true" t="shared" si="3" ref="N17:N28">SUM(B17:M17)</f>
        <v>269797</v>
      </c>
    </row>
    <row r="18" spans="1:14" ht="18" customHeight="1">
      <c r="A18" s="66" t="s">
        <v>209</v>
      </c>
      <c r="B18" s="70">
        <v>1400</v>
      </c>
      <c r="C18" s="69">
        <v>0</v>
      </c>
      <c r="D18" s="70">
        <v>700</v>
      </c>
      <c r="E18" s="69">
        <v>0</v>
      </c>
      <c r="F18" s="70">
        <v>100</v>
      </c>
      <c r="G18" s="69">
        <v>0</v>
      </c>
      <c r="H18" s="70">
        <v>0</v>
      </c>
      <c r="I18" s="69">
        <v>4900</v>
      </c>
      <c r="J18" s="70">
        <v>35500</v>
      </c>
      <c r="K18" s="69">
        <v>44900</v>
      </c>
      <c r="L18" s="70">
        <v>6100</v>
      </c>
      <c r="M18" s="69">
        <v>86</v>
      </c>
      <c r="N18" s="382">
        <f t="shared" si="3"/>
        <v>93686</v>
      </c>
    </row>
    <row r="19" spans="1:14" ht="18" customHeight="1">
      <c r="A19" s="66" t="s">
        <v>211</v>
      </c>
      <c r="B19" s="70">
        <v>900</v>
      </c>
      <c r="C19" s="69">
        <v>2600</v>
      </c>
      <c r="D19" s="70">
        <v>6100</v>
      </c>
      <c r="E19" s="69">
        <v>11600</v>
      </c>
      <c r="F19" s="70">
        <v>26500</v>
      </c>
      <c r="G19" s="69">
        <v>20900</v>
      </c>
      <c r="H19" s="70">
        <v>20900</v>
      </c>
      <c r="I19" s="69">
        <v>26500</v>
      </c>
      <c r="J19" s="70">
        <v>48800</v>
      </c>
      <c r="K19" s="69">
        <v>42500</v>
      </c>
      <c r="L19" s="70">
        <v>42300</v>
      </c>
      <c r="M19" s="69">
        <v>36747</v>
      </c>
      <c r="N19" s="382">
        <f t="shared" si="3"/>
        <v>286347</v>
      </c>
    </row>
    <row r="20" spans="1:14" ht="18" customHeight="1">
      <c r="A20" s="66" t="s">
        <v>212</v>
      </c>
      <c r="B20" s="70">
        <v>0</v>
      </c>
      <c r="C20" s="69">
        <v>0</v>
      </c>
      <c r="D20" s="70">
        <v>0</v>
      </c>
      <c r="E20" s="69">
        <v>0</v>
      </c>
      <c r="F20" s="70">
        <v>0</v>
      </c>
      <c r="G20" s="69">
        <v>0</v>
      </c>
      <c r="H20" s="70">
        <v>0</v>
      </c>
      <c r="I20" s="69">
        <v>0</v>
      </c>
      <c r="J20" s="70">
        <v>6000</v>
      </c>
      <c r="K20" s="69">
        <v>39400</v>
      </c>
      <c r="L20" s="70">
        <v>41600</v>
      </c>
      <c r="M20" s="69">
        <v>2067</v>
      </c>
      <c r="N20" s="382">
        <f t="shared" si="3"/>
        <v>89067</v>
      </c>
    </row>
    <row r="21" spans="1:14" ht="18" customHeight="1">
      <c r="A21" s="66" t="s">
        <v>213</v>
      </c>
      <c r="B21" s="70">
        <v>400</v>
      </c>
      <c r="C21" s="69">
        <v>700</v>
      </c>
      <c r="D21" s="70">
        <v>26500</v>
      </c>
      <c r="E21" s="69">
        <v>0</v>
      </c>
      <c r="F21" s="70">
        <v>0</v>
      </c>
      <c r="G21" s="69">
        <v>26500</v>
      </c>
      <c r="H21" s="70">
        <v>0</v>
      </c>
      <c r="I21" s="69">
        <v>0</v>
      </c>
      <c r="J21" s="70">
        <v>26500</v>
      </c>
      <c r="K21" s="69">
        <v>0</v>
      </c>
      <c r="L21" s="70">
        <v>0</v>
      </c>
      <c r="M21" s="69">
        <v>26634</v>
      </c>
      <c r="N21" s="382">
        <f t="shared" si="3"/>
        <v>107234</v>
      </c>
    </row>
    <row r="22" spans="1:14" ht="18" customHeight="1">
      <c r="A22" s="66" t="s">
        <v>214</v>
      </c>
      <c r="B22" s="70">
        <v>3500</v>
      </c>
      <c r="C22" s="69">
        <v>4900</v>
      </c>
      <c r="D22" s="70">
        <v>100900</v>
      </c>
      <c r="E22" s="69">
        <v>4900</v>
      </c>
      <c r="F22" s="70">
        <v>4900</v>
      </c>
      <c r="G22" s="69">
        <v>110600</v>
      </c>
      <c r="H22" s="70">
        <v>14300</v>
      </c>
      <c r="I22" s="69">
        <v>8000</v>
      </c>
      <c r="J22" s="70">
        <v>129500</v>
      </c>
      <c r="K22" s="69">
        <v>4900</v>
      </c>
      <c r="L22" s="70">
        <v>4900</v>
      </c>
      <c r="M22" s="69">
        <v>120370</v>
      </c>
      <c r="N22" s="382">
        <f t="shared" si="3"/>
        <v>511670</v>
      </c>
    </row>
    <row r="23" spans="1:14" ht="18" customHeight="1">
      <c r="A23" s="66" t="s">
        <v>215</v>
      </c>
      <c r="B23" s="70">
        <v>141800</v>
      </c>
      <c r="C23" s="69">
        <v>106200</v>
      </c>
      <c r="D23" s="70">
        <v>204500</v>
      </c>
      <c r="E23" s="69">
        <v>267300</v>
      </c>
      <c r="F23" s="70">
        <v>250000</v>
      </c>
      <c r="G23" s="69">
        <v>350000</v>
      </c>
      <c r="H23" s="70">
        <v>300000</v>
      </c>
      <c r="I23" s="69">
        <v>160500</v>
      </c>
      <c r="J23" s="70">
        <v>128300</v>
      </c>
      <c r="K23" s="69">
        <v>120000</v>
      </c>
      <c r="L23" s="70">
        <f>120000+4363</f>
        <v>124363</v>
      </c>
      <c r="M23" s="69">
        <v>137951</v>
      </c>
      <c r="N23" s="382">
        <f t="shared" si="3"/>
        <v>2290914</v>
      </c>
    </row>
    <row r="24" spans="1:14" ht="18" customHeight="1">
      <c r="A24" s="66" t="s">
        <v>216</v>
      </c>
      <c r="B24" s="70">
        <v>12200</v>
      </c>
      <c r="C24" s="69">
        <v>12200</v>
      </c>
      <c r="D24" s="70">
        <v>12400</v>
      </c>
      <c r="E24" s="69">
        <v>12200</v>
      </c>
      <c r="F24" s="70">
        <v>12200</v>
      </c>
      <c r="G24" s="69">
        <v>12400</v>
      </c>
      <c r="H24" s="70">
        <v>12200</v>
      </c>
      <c r="I24" s="69">
        <v>12200</v>
      </c>
      <c r="J24" s="70">
        <v>12400</v>
      </c>
      <c r="K24" s="69">
        <v>12200</v>
      </c>
      <c r="L24" s="70">
        <v>12200</v>
      </c>
      <c r="M24" s="69">
        <v>12572</v>
      </c>
      <c r="N24" s="382">
        <f t="shared" si="3"/>
        <v>147372</v>
      </c>
    </row>
    <row r="25" spans="1:14" ht="18" customHeight="1">
      <c r="A25" s="66" t="s">
        <v>217</v>
      </c>
      <c r="B25" s="70">
        <v>0</v>
      </c>
      <c r="C25" s="69">
        <v>0</v>
      </c>
      <c r="D25" s="70">
        <v>0</v>
      </c>
      <c r="E25" s="69">
        <v>1300</v>
      </c>
      <c r="F25" s="70">
        <v>0</v>
      </c>
      <c r="G25" s="69">
        <v>1300</v>
      </c>
      <c r="H25" s="70">
        <v>0</v>
      </c>
      <c r="I25" s="69">
        <v>1100</v>
      </c>
      <c r="J25" s="70">
        <v>0</v>
      </c>
      <c r="K25" s="69">
        <v>0</v>
      </c>
      <c r="L25" s="70">
        <v>0</v>
      </c>
      <c r="M25" s="69">
        <v>35</v>
      </c>
      <c r="N25" s="382">
        <f t="shared" si="3"/>
        <v>3735</v>
      </c>
    </row>
    <row r="26" spans="1:14" ht="18" customHeight="1">
      <c r="A26" s="66" t="s">
        <v>218</v>
      </c>
      <c r="B26" s="70">
        <v>0</v>
      </c>
      <c r="C26" s="69">
        <v>0</v>
      </c>
      <c r="D26" s="70">
        <v>0</v>
      </c>
      <c r="E26" s="69">
        <v>0</v>
      </c>
      <c r="F26" s="70">
        <v>0</v>
      </c>
      <c r="G26" s="69">
        <v>0</v>
      </c>
      <c r="H26" s="70">
        <v>20500</v>
      </c>
      <c r="I26" s="69">
        <v>0</v>
      </c>
      <c r="J26" s="70">
        <v>0</v>
      </c>
      <c r="K26" s="69">
        <v>0</v>
      </c>
      <c r="L26" s="70">
        <v>0</v>
      </c>
      <c r="M26" s="69">
        <v>0</v>
      </c>
      <c r="N26" s="382">
        <f t="shared" si="3"/>
        <v>20500</v>
      </c>
    </row>
    <row r="27" spans="1:14" ht="18" customHeight="1">
      <c r="A27" s="66" t="s">
        <v>219</v>
      </c>
      <c r="B27" s="70">
        <v>7400</v>
      </c>
      <c r="C27" s="69">
        <v>7400</v>
      </c>
      <c r="D27" s="70">
        <v>8400</v>
      </c>
      <c r="E27" s="69">
        <v>8100</v>
      </c>
      <c r="F27" s="70">
        <v>8400</v>
      </c>
      <c r="G27" s="69">
        <v>9300</v>
      </c>
      <c r="H27" s="70">
        <v>7400</v>
      </c>
      <c r="I27" s="69">
        <v>8400</v>
      </c>
      <c r="J27" s="70">
        <v>9300</v>
      </c>
      <c r="K27" s="69">
        <v>9300</v>
      </c>
      <c r="L27" s="70">
        <v>8800</v>
      </c>
      <c r="M27" s="69">
        <v>9072</v>
      </c>
      <c r="N27" s="382">
        <f t="shared" si="3"/>
        <v>101272</v>
      </c>
    </row>
    <row r="28" spans="1:14" ht="18" customHeight="1" hidden="1">
      <c r="A28" s="66" t="s">
        <v>702</v>
      </c>
      <c r="B28" s="70">
        <v>0</v>
      </c>
      <c r="C28" s="69">
        <v>0</v>
      </c>
      <c r="D28" s="70">
        <v>0</v>
      </c>
      <c r="E28" s="69">
        <v>0</v>
      </c>
      <c r="F28" s="70">
        <v>0</v>
      </c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70">
        <v>0</v>
      </c>
      <c r="M28" s="69">
        <v>0</v>
      </c>
      <c r="N28" s="382">
        <f t="shared" si="3"/>
        <v>0</v>
      </c>
    </row>
    <row r="29" spans="1:15" ht="18" customHeight="1">
      <c r="A29" s="74" t="s">
        <v>220</v>
      </c>
      <c r="B29" s="383">
        <f>SUM(B17:B28)</f>
        <v>167600</v>
      </c>
      <c r="C29" s="383">
        <f aca="true" t="shared" si="4" ref="C29:N29">SUM(C17:C28)</f>
        <v>134000</v>
      </c>
      <c r="D29" s="383">
        <f t="shared" si="4"/>
        <v>392700</v>
      </c>
      <c r="E29" s="383">
        <f t="shared" si="4"/>
        <v>335600</v>
      </c>
      <c r="F29" s="383">
        <f t="shared" si="4"/>
        <v>339510</v>
      </c>
      <c r="G29" s="383">
        <f t="shared" si="4"/>
        <v>581400</v>
      </c>
      <c r="H29" s="383">
        <f t="shared" si="4"/>
        <v>425700</v>
      </c>
      <c r="I29" s="383">
        <f t="shared" si="4"/>
        <v>261900</v>
      </c>
      <c r="J29" s="383">
        <f t="shared" si="4"/>
        <v>412400</v>
      </c>
      <c r="K29" s="383">
        <f t="shared" si="4"/>
        <v>278200</v>
      </c>
      <c r="L29" s="383">
        <f t="shared" si="4"/>
        <v>245363</v>
      </c>
      <c r="M29" s="383">
        <f t="shared" si="4"/>
        <v>347221</v>
      </c>
      <c r="N29" s="383">
        <f t="shared" si="4"/>
        <v>3921594</v>
      </c>
      <c r="O29" s="1">
        <f>SUM(B29:M29)</f>
        <v>3921594</v>
      </c>
    </row>
    <row r="30" spans="1:14" ht="18" customHeight="1">
      <c r="A30" s="5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</row>
    <row r="31" spans="1:14" ht="18" customHeight="1">
      <c r="A31" s="73" t="s">
        <v>210</v>
      </c>
      <c r="B31" s="385">
        <f aca="true" t="shared" si="5" ref="B31:N31">B15+B29</f>
        <v>1502000</v>
      </c>
      <c r="C31" s="385">
        <f t="shared" si="5"/>
        <v>1142600</v>
      </c>
      <c r="D31" s="385">
        <f t="shared" si="5"/>
        <v>1574200</v>
      </c>
      <c r="E31" s="385">
        <f t="shared" si="5"/>
        <v>1491600</v>
      </c>
      <c r="F31" s="385">
        <f t="shared" si="5"/>
        <v>1483710</v>
      </c>
      <c r="G31" s="385">
        <f t="shared" si="5"/>
        <v>1694400</v>
      </c>
      <c r="H31" s="385">
        <f t="shared" si="5"/>
        <v>1468200</v>
      </c>
      <c r="I31" s="385">
        <f t="shared" si="5"/>
        <v>1300432</v>
      </c>
      <c r="J31" s="385">
        <f t="shared" si="5"/>
        <v>1572700</v>
      </c>
      <c r="K31" s="385">
        <f t="shared" si="5"/>
        <v>1483400</v>
      </c>
      <c r="L31" s="385">
        <f t="shared" si="5"/>
        <v>1457863</v>
      </c>
      <c r="M31" s="385">
        <f t="shared" si="5"/>
        <v>1758120</v>
      </c>
      <c r="N31" s="385">
        <f t="shared" si="5"/>
        <v>17929225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2">
    <mergeCell ref="A2:N2"/>
    <mergeCell ref="A16:N16"/>
  </mergeCells>
  <printOptions gridLines="1" horizontalCentered="1" verticalCentered="1"/>
  <pageMargins left="0.1968503937007874" right="0.1968503937007874" top="0.984251968503937" bottom="0.5905511811023623" header="1.06" footer="0.11811023622047245"/>
  <pageSetup blackAndWhite="1" horizontalDpi="300" verticalDpi="300" orientation="landscape" paperSize="9" scale="60" r:id="rId1"/>
  <headerFooter alignWithMargins="0">
    <oddHeader>&amp;C&amp;"Times New Roman CE,Félkövér"&amp;14Előirányzat felhasználási ütemterv
Kiadások
2004. év&amp;R&amp;"Times New Roman CE,Normál"&amp;12 3/2004.(II.27.)sz.önk.rendelet
 13.sz. melléklet
(ezer Ft)</oddHeader>
    <oddFooter>&amp;L&amp;"Times New Roman CE,Normál"&amp;8&amp;D/&amp;T&amp;C&amp;"Times New Roman CE,Normál"&amp;8&amp;F/&amp;A/   Ráczné&amp;R&amp;"Times New Roman CE,Normál"&amp;12 2/2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75" zoomScaleNormal="75" zoomScaleSheetLayoutView="75" workbookViewId="0" topLeftCell="A1">
      <selection activeCell="O10" sqref="O10"/>
    </sheetView>
  </sheetViews>
  <sheetFormatPr defaultColWidth="9.00390625" defaultRowHeight="12.75"/>
  <cols>
    <col min="1" max="1" width="52.25390625" style="0" bestFit="1" customWidth="1"/>
    <col min="2" max="13" width="13.75390625" style="0" bestFit="1" customWidth="1"/>
    <col min="14" max="14" width="14.875" style="0" bestFit="1" customWidth="1"/>
    <col min="15" max="15" width="13.875" style="0" bestFit="1" customWidth="1"/>
  </cols>
  <sheetData>
    <row r="1" spans="1:14" ht="24.75" customHeight="1">
      <c r="A1" s="56" t="s">
        <v>0</v>
      </c>
      <c r="B1" s="56" t="s">
        <v>177</v>
      </c>
      <c r="C1" s="56" t="s">
        <v>178</v>
      </c>
      <c r="D1" s="56" t="s">
        <v>179</v>
      </c>
      <c r="E1" s="56" t="s">
        <v>180</v>
      </c>
      <c r="F1" s="56" t="s">
        <v>181</v>
      </c>
      <c r="G1" s="56" t="s">
        <v>182</v>
      </c>
      <c r="H1" s="56" t="s">
        <v>183</v>
      </c>
      <c r="I1" s="56" t="s">
        <v>184</v>
      </c>
      <c r="J1" s="56" t="s">
        <v>185</v>
      </c>
      <c r="K1" s="56" t="s">
        <v>186</v>
      </c>
      <c r="L1" s="56" t="s">
        <v>187</v>
      </c>
      <c r="M1" s="56" t="s">
        <v>188</v>
      </c>
      <c r="N1" s="56" t="s">
        <v>133</v>
      </c>
    </row>
    <row r="2" spans="1:14" ht="19.5" customHeight="1">
      <c r="A2" s="502" t="s">
        <v>206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5.75" customHeight="1">
      <c r="A3" s="64" t="s">
        <v>158</v>
      </c>
      <c r="B3" s="67">
        <v>124900</v>
      </c>
      <c r="C3" s="68">
        <v>130600</v>
      </c>
      <c r="D3" s="68">
        <v>130600</v>
      </c>
      <c r="E3" s="67">
        <v>136300</v>
      </c>
      <c r="F3" s="68">
        <v>142000</v>
      </c>
      <c r="G3" s="67">
        <v>124900</v>
      </c>
      <c r="H3" s="68">
        <v>119200</v>
      </c>
      <c r="I3" s="67">
        <v>119200</v>
      </c>
      <c r="J3" s="68">
        <v>136300</v>
      </c>
      <c r="K3" s="67">
        <v>147600</v>
      </c>
      <c r="L3" s="68">
        <v>147600</v>
      </c>
      <c r="M3" s="67">
        <v>154996</v>
      </c>
      <c r="N3" s="381">
        <f aca="true" t="shared" si="0" ref="N3:N37">SUM(B3:M3)</f>
        <v>1614196</v>
      </c>
    </row>
    <row r="4" spans="1:14" ht="15.75" customHeight="1">
      <c r="A4" s="63" t="s">
        <v>159</v>
      </c>
      <c r="B4" s="69">
        <v>16700</v>
      </c>
      <c r="C4" s="70">
        <v>16700</v>
      </c>
      <c r="D4" s="70">
        <v>18100</v>
      </c>
      <c r="E4" s="69">
        <v>18100</v>
      </c>
      <c r="F4" s="70">
        <v>18100</v>
      </c>
      <c r="G4" s="69">
        <v>20800</v>
      </c>
      <c r="H4" s="70">
        <v>20800</v>
      </c>
      <c r="I4" s="69">
        <v>22200</v>
      </c>
      <c r="J4" s="70">
        <v>22200</v>
      </c>
      <c r="K4" s="69">
        <v>23600</v>
      </c>
      <c r="L4" s="70">
        <v>25000</v>
      </c>
      <c r="M4" s="69">
        <v>27700</v>
      </c>
      <c r="N4" s="382">
        <f t="shared" si="0"/>
        <v>250000</v>
      </c>
    </row>
    <row r="5" spans="1:14" ht="15.75" customHeight="1">
      <c r="A5" s="63" t="s">
        <v>160</v>
      </c>
      <c r="B5" s="69">
        <v>66800</v>
      </c>
      <c r="C5" s="70">
        <v>89100</v>
      </c>
      <c r="D5" s="70">
        <v>779800</v>
      </c>
      <c r="E5" s="69">
        <v>89100</v>
      </c>
      <c r="F5" s="70">
        <v>111400</v>
      </c>
      <c r="G5" s="69">
        <v>55700</v>
      </c>
      <c r="H5" s="70">
        <v>66800</v>
      </c>
      <c r="I5" s="69">
        <v>66800</v>
      </c>
      <c r="J5" s="70">
        <v>557000</v>
      </c>
      <c r="K5" s="69">
        <v>89100</v>
      </c>
      <c r="L5" s="70">
        <v>69100</v>
      </c>
      <c r="M5" s="69">
        <v>334400</v>
      </c>
      <c r="N5" s="382">
        <f t="shared" si="0"/>
        <v>2375100</v>
      </c>
    </row>
    <row r="6" spans="1:14" ht="15.75" customHeight="1">
      <c r="A6" s="63" t="s">
        <v>161</v>
      </c>
      <c r="B6" s="70">
        <v>220300</v>
      </c>
      <c r="C6" s="70">
        <v>114600</v>
      </c>
      <c r="D6" s="70">
        <v>199400</v>
      </c>
      <c r="E6" s="70">
        <v>119600</v>
      </c>
      <c r="F6" s="70">
        <v>114600</v>
      </c>
      <c r="G6" s="70">
        <v>114600</v>
      </c>
      <c r="H6" s="70">
        <v>116200</v>
      </c>
      <c r="I6" s="70">
        <v>114600</v>
      </c>
      <c r="J6" s="70">
        <v>191400</v>
      </c>
      <c r="K6" s="70">
        <v>114600</v>
      </c>
      <c r="L6" s="70">
        <v>114600</v>
      </c>
      <c r="M6" s="70">
        <v>116726</v>
      </c>
      <c r="N6" s="382">
        <f t="shared" si="0"/>
        <v>1651226</v>
      </c>
    </row>
    <row r="7" spans="1:14" ht="15.75" customHeight="1">
      <c r="A7" s="63" t="s">
        <v>162</v>
      </c>
      <c r="B7" s="69">
        <v>202500</v>
      </c>
      <c r="C7" s="70">
        <v>103600</v>
      </c>
      <c r="D7" s="70">
        <v>103600</v>
      </c>
      <c r="E7" s="69">
        <v>103600</v>
      </c>
      <c r="F7" s="70">
        <v>103600</v>
      </c>
      <c r="G7" s="69">
        <v>103600</v>
      </c>
      <c r="H7" s="70">
        <v>103600</v>
      </c>
      <c r="I7" s="69">
        <v>103600</v>
      </c>
      <c r="J7" s="70">
        <v>103600</v>
      </c>
      <c r="K7" s="69">
        <v>103600</v>
      </c>
      <c r="L7" s="70">
        <v>103600</v>
      </c>
      <c r="M7" s="69">
        <v>105126</v>
      </c>
      <c r="N7" s="382">
        <f t="shared" si="0"/>
        <v>1343626</v>
      </c>
    </row>
    <row r="8" spans="1:14" ht="15.75" customHeight="1">
      <c r="A8" s="63" t="s">
        <v>163</v>
      </c>
      <c r="B8" s="69">
        <v>6700</v>
      </c>
      <c r="C8" s="70">
        <v>6700</v>
      </c>
      <c r="D8" s="70">
        <v>120900</v>
      </c>
      <c r="E8" s="69">
        <v>13400</v>
      </c>
      <c r="F8" s="70">
        <v>6700</v>
      </c>
      <c r="G8" s="69">
        <v>6700</v>
      </c>
      <c r="H8" s="70">
        <v>6700</v>
      </c>
      <c r="I8" s="69">
        <v>6700</v>
      </c>
      <c r="J8" s="70">
        <v>110200</v>
      </c>
      <c r="K8" s="69">
        <v>6700</v>
      </c>
      <c r="L8" s="70">
        <v>6700</v>
      </c>
      <c r="M8" s="69">
        <v>6900</v>
      </c>
      <c r="N8" s="382">
        <f t="shared" si="0"/>
        <v>305000</v>
      </c>
    </row>
    <row r="9" spans="1:14" ht="15.75" customHeight="1">
      <c r="A9" s="63" t="s">
        <v>164</v>
      </c>
      <c r="B9" s="69">
        <v>1000</v>
      </c>
      <c r="C9" s="70">
        <v>0</v>
      </c>
      <c r="D9" s="70">
        <v>0</v>
      </c>
      <c r="E9" s="69">
        <v>0</v>
      </c>
      <c r="F9" s="70">
        <v>0</v>
      </c>
      <c r="G9" s="69">
        <v>0</v>
      </c>
      <c r="H9" s="70">
        <v>1600</v>
      </c>
      <c r="I9" s="69">
        <v>0</v>
      </c>
      <c r="J9" s="70">
        <v>0</v>
      </c>
      <c r="K9" s="69">
        <v>0</v>
      </c>
      <c r="L9" s="70">
        <v>0</v>
      </c>
      <c r="M9" s="69">
        <v>0</v>
      </c>
      <c r="N9" s="382">
        <f t="shared" si="0"/>
        <v>2600</v>
      </c>
    </row>
    <row r="10" spans="1:14" ht="15.75" customHeight="1">
      <c r="A10" s="63" t="s">
        <v>687</v>
      </c>
      <c r="B10" s="69">
        <v>0</v>
      </c>
      <c r="C10" s="70">
        <v>0</v>
      </c>
      <c r="D10" s="70">
        <v>0</v>
      </c>
      <c r="E10" s="69">
        <v>0</v>
      </c>
      <c r="F10" s="70">
        <v>0</v>
      </c>
      <c r="G10" s="69">
        <v>0</v>
      </c>
      <c r="H10" s="70">
        <v>0</v>
      </c>
      <c r="I10" s="69">
        <v>200</v>
      </c>
      <c r="J10" s="70">
        <v>200</v>
      </c>
      <c r="K10" s="69">
        <v>200</v>
      </c>
      <c r="L10" s="70">
        <v>200</v>
      </c>
      <c r="M10" s="69">
        <v>200</v>
      </c>
      <c r="N10" s="382">
        <f t="shared" si="0"/>
        <v>1000</v>
      </c>
    </row>
    <row r="11" spans="1:14" ht="15.75" customHeight="1">
      <c r="A11" s="63" t="s">
        <v>165</v>
      </c>
      <c r="B11" s="69">
        <v>18200</v>
      </c>
      <c r="C11" s="70">
        <v>19400</v>
      </c>
      <c r="D11" s="70">
        <v>21800</v>
      </c>
      <c r="E11" s="69">
        <v>23000</v>
      </c>
      <c r="F11" s="70">
        <v>18200</v>
      </c>
      <c r="G11" s="69">
        <v>21800</v>
      </c>
      <c r="H11" s="70">
        <v>23000</v>
      </c>
      <c r="I11" s="69">
        <v>18200</v>
      </c>
      <c r="J11" s="70">
        <v>21800</v>
      </c>
      <c r="K11" s="69">
        <v>21800</v>
      </c>
      <c r="L11" s="70">
        <v>18200</v>
      </c>
      <c r="M11" s="69">
        <v>27019</v>
      </c>
      <c r="N11" s="382">
        <f t="shared" si="0"/>
        <v>252419</v>
      </c>
    </row>
    <row r="12" spans="1:14" ht="15.75" customHeight="1">
      <c r="A12" s="63" t="s">
        <v>166</v>
      </c>
      <c r="B12" s="69">
        <v>30400</v>
      </c>
      <c r="C12" s="70">
        <v>31500</v>
      </c>
      <c r="D12" s="70">
        <v>30400</v>
      </c>
      <c r="E12" s="69">
        <v>31500</v>
      </c>
      <c r="F12" s="70">
        <v>30400</v>
      </c>
      <c r="G12" s="69">
        <v>31500</v>
      </c>
      <c r="H12" s="70">
        <v>30400</v>
      </c>
      <c r="I12" s="69">
        <v>30400</v>
      </c>
      <c r="J12" s="70">
        <v>31500</v>
      </c>
      <c r="K12" s="69">
        <v>31500</v>
      </c>
      <c r="L12" s="70">
        <v>31500</v>
      </c>
      <c r="M12" s="69">
        <v>36000</v>
      </c>
      <c r="N12" s="382">
        <f t="shared" si="0"/>
        <v>377000</v>
      </c>
    </row>
    <row r="13" spans="1:14" ht="15.75" customHeight="1">
      <c r="A13" s="63" t="s">
        <v>167</v>
      </c>
      <c r="B13" s="69">
        <v>0</v>
      </c>
      <c r="C13" s="70">
        <v>0</v>
      </c>
      <c r="D13" s="70">
        <v>8000</v>
      </c>
      <c r="E13" s="69">
        <v>0</v>
      </c>
      <c r="F13" s="70">
        <v>0</v>
      </c>
      <c r="G13" s="69">
        <v>6000</v>
      </c>
      <c r="H13" s="70">
        <v>0</v>
      </c>
      <c r="I13" s="69">
        <v>0</v>
      </c>
      <c r="J13" s="70">
        <v>10000</v>
      </c>
      <c r="K13" s="69">
        <v>0</v>
      </c>
      <c r="L13" s="70">
        <v>0</v>
      </c>
      <c r="M13" s="69">
        <v>6000</v>
      </c>
      <c r="N13" s="382">
        <f t="shared" si="0"/>
        <v>30000</v>
      </c>
    </row>
    <row r="14" spans="1:14" ht="15.75" customHeight="1">
      <c r="A14" s="63" t="s">
        <v>168</v>
      </c>
      <c r="B14" s="69">
        <v>896900</v>
      </c>
      <c r="C14" s="70">
        <v>448400</v>
      </c>
      <c r="D14" s="70">
        <v>448400</v>
      </c>
      <c r="E14" s="69">
        <v>448400</v>
      </c>
      <c r="F14" s="70">
        <v>448400</v>
      </c>
      <c r="G14" s="69">
        <v>448400</v>
      </c>
      <c r="H14" s="70">
        <v>448400</v>
      </c>
      <c r="I14" s="69">
        <v>448400</v>
      </c>
      <c r="J14" s="70">
        <v>448400</v>
      </c>
      <c r="K14" s="69">
        <v>448400</v>
      </c>
      <c r="L14" s="70">
        <v>448400</v>
      </c>
      <c r="M14" s="69">
        <v>463523</v>
      </c>
      <c r="N14" s="382">
        <f t="shared" si="0"/>
        <v>5844423</v>
      </c>
    </row>
    <row r="15" spans="1:14" ht="15.75" customHeight="1">
      <c r="A15" s="63" t="s">
        <v>169</v>
      </c>
      <c r="B15" s="69">
        <v>136100</v>
      </c>
      <c r="C15" s="70">
        <v>69500</v>
      </c>
      <c r="D15" s="70">
        <v>69500</v>
      </c>
      <c r="E15" s="69">
        <v>69500</v>
      </c>
      <c r="F15" s="70">
        <v>70500</v>
      </c>
      <c r="G15" s="69">
        <v>70500</v>
      </c>
      <c r="H15" s="70">
        <v>70500</v>
      </c>
      <c r="I15" s="69">
        <v>69500</v>
      </c>
      <c r="J15" s="70">
        <v>69500</v>
      </c>
      <c r="K15" s="69">
        <v>69500</v>
      </c>
      <c r="L15" s="70">
        <v>70500</v>
      </c>
      <c r="M15" s="69">
        <v>74374</v>
      </c>
      <c r="N15" s="382">
        <f t="shared" si="0"/>
        <v>909474</v>
      </c>
    </row>
    <row r="16" spans="1:14" ht="15.75" customHeight="1">
      <c r="A16" s="63" t="s">
        <v>170</v>
      </c>
      <c r="B16" s="69">
        <v>26300</v>
      </c>
      <c r="C16" s="70">
        <v>24300</v>
      </c>
      <c r="D16" s="70">
        <v>24300</v>
      </c>
      <c r="E16" s="69">
        <v>25300</v>
      </c>
      <c r="F16" s="70">
        <v>24300</v>
      </c>
      <c r="G16" s="69">
        <v>24300</v>
      </c>
      <c r="H16" s="70">
        <v>24300</v>
      </c>
      <c r="I16" s="69">
        <v>26300</v>
      </c>
      <c r="J16" s="70">
        <v>26300</v>
      </c>
      <c r="K16" s="69">
        <v>26300</v>
      </c>
      <c r="L16" s="70">
        <f>29200+670</f>
        <v>29870</v>
      </c>
      <c r="M16" s="69">
        <v>31370</v>
      </c>
      <c r="N16" s="382">
        <f t="shared" si="0"/>
        <v>313240</v>
      </c>
    </row>
    <row r="17" spans="1:14" ht="15.75" customHeight="1">
      <c r="A17" s="63" t="s">
        <v>171</v>
      </c>
      <c r="B17" s="69">
        <v>0</v>
      </c>
      <c r="C17" s="70">
        <v>0</v>
      </c>
      <c r="D17" s="70">
        <v>1400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  <c r="J17" s="70">
        <v>1400</v>
      </c>
      <c r="K17" s="69">
        <v>0</v>
      </c>
      <c r="L17" s="70">
        <v>0</v>
      </c>
      <c r="M17" s="69">
        <v>56</v>
      </c>
      <c r="N17" s="382">
        <f t="shared" si="0"/>
        <v>2856</v>
      </c>
    </row>
    <row r="18" spans="1:14" ht="15.75" customHeight="1">
      <c r="A18" s="63" t="s">
        <v>172</v>
      </c>
      <c r="B18" s="69">
        <v>900</v>
      </c>
      <c r="C18" s="70">
        <v>900</v>
      </c>
      <c r="D18" s="70">
        <v>1400</v>
      </c>
      <c r="E18" s="69">
        <v>0</v>
      </c>
      <c r="F18" s="70">
        <v>0</v>
      </c>
      <c r="G18" s="69">
        <v>0</v>
      </c>
      <c r="H18" s="70">
        <v>0</v>
      </c>
      <c r="I18" s="69">
        <v>0</v>
      </c>
      <c r="J18" s="70">
        <v>900</v>
      </c>
      <c r="K18" s="69">
        <v>1400</v>
      </c>
      <c r="L18" s="70">
        <v>900</v>
      </c>
      <c r="M18" s="69">
        <v>1251</v>
      </c>
      <c r="N18" s="382">
        <f t="shared" si="0"/>
        <v>7651</v>
      </c>
    </row>
    <row r="19" spans="1:14" ht="15.75" customHeight="1">
      <c r="A19" s="63" t="s">
        <v>173</v>
      </c>
      <c r="B19" s="476">
        <v>14900</v>
      </c>
      <c r="C19" s="477">
        <v>9900</v>
      </c>
      <c r="D19" s="477">
        <v>9900</v>
      </c>
      <c r="E19" s="476">
        <v>14900</v>
      </c>
      <c r="F19" s="477">
        <v>14900</v>
      </c>
      <c r="G19" s="476">
        <v>9900</v>
      </c>
      <c r="H19" s="477">
        <v>9900</v>
      </c>
      <c r="I19" s="476">
        <v>9900</v>
      </c>
      <c r="J19" s="477">
        <v>14900</v>
      </c>
      <c r="K19" s="476">
        <v>14900</v>
      </c>
      <c r="L19" s="477">
        <v>14900</v>
      </c>
      <c r="M19" s="476">
        <v>10114</v>
      </c>
      <c r="N19" s="382">
        <f t="shared" si="0"/>
        <v>149014</v>
      </c>
    </row>
    <row r="20" spans="1:14" ht="15.75" customHeight="1">
      <c r="A20" s="63" t="s">
        <v>276</v>
      </c>
      <c r="B20" s="69">
        <v>0</v>
      </c>
      <c r="C20" s="70">
        <v>0</v>
      </c>
      <c r="D20" s="70">
        <v>0</v>
      </c>
      <c r="E20" s="69">
        <v>0</v>
      </c>
      <c r="F20" s="70">
        <v>0</v>
      </c>
      <c r="G20" s="69">
        <v>65959</v>
      </c>
      <c r="H20" s="70">
        <v>0</v>
      </c>
      <c r="I20" s="69">
        <v>0</v>
      </c>
      <c r="J20" s="70">
        <v>0</v>
      </c>
      <c r="K20" s="69">
        <v>0</v>
      </c>
      <c r="L20" s="70">
        <v>0</v>
      </c>
      <c r="M20" s="69">
        <v>0</v>
      </c>
      <c r="N20" s="382">
        <f t="shared" si="0"/>
        <v>65959</v>
      </c>
    </row>
    <row r="21" spans="1:14" ht="15.75" customHeight="1">
      <c r="A21" s="63" t="s">
        <v>174</v>
      </c>
      <c r="B21" s="69">
        <v>0</v>
      </c>
      <c r="C21" s="70">
        <v>0</v>
      </c>
      <c r="D21" s="70">
        <v>0</v>
      </c>
      <c r="E21" s="69">
        <v>0</v>
      </c>
      <c r="F21" s="70">
        <v>0</v>
      </c>
      <c r="G21" s="69">
        <v>0</v>
      </c>
      <c r="H21" s="70">
        <v>0</v>
      </c>
      <c r="I21" s="69">
        <v>0</v>
      </c>
      <c r="J21" s="70">
        <v>0</v>
      </c>
      <c r="K21" s="69">
        <v>0</v>
      </c>
      <c r="L21" s="70">
        <v>0</v>
      </c>
      <c r="M21" s="69">
        <v>0</v>
      </c>
      <c r="N21" s="382">
        <f t="shared" si="0"/>
        <v>0</v>
      </c>
    </row>
    <row r="22" spans="1:14" ht="15.75" customHeight="1">
      <c r="A22" s="63" t="s">
        <v>175</v>
      </c>
      <c r="B22" s="69">
        <v>1000</v>
      </c>
      <c r="C22" s="70">
        <v>1000</v>
      </c>
      <c r="D22" s="70">
        <v>1500</v>
      </c>
      <c r="E22" s="69">
        <v>1500</v>
      </c>
      <c r="F22" s="70">
        <v>1500</v>
      </c>
      <c r="G22" s="69">
        <v>1000</v>
      </c>
      <c r="H22" s="70">
        <v>2000</v>
      </c>
      <c r="I22" s="69">
        <v>1500</v>
      </c>
      <c r="J22" s="70">
        <v>1500</v>
      </c>
      <c r="K22" s="69">
        <v>2000</v>
      </c>
      <c r="L22" s="70">
        <v>2000</v>
      </c>
      <c r="M22" s="69">
        <v>2235</v>
      </c>
      <c r="N22" s="382">
        <f t="shared" si="0"/>
        <v>18735</v>
      </c>
    </row>
    <row r="23" spans="1:15" ht="18" customHeight="1">
      <c r="A23" s="72" t="s">
        <v>176</v>
      </c>
      <c r="B23" s="383">
        <f>B3+B4+B5+B6+B10+B11+B12+B13+B14+B15+B16+B17+B18+B21+B20+B22+B19</f>
        <v>1553400</v>
      </c>
      <c r="C23" s="383">
        <f aca="true" t="shared" si="1" ref="C23:N23">C3+C4+C5+C6+C10+C11+C12+C13+C14+C15+C16+C17+C18+C21+C20+C22+C19</f>
        <v>955900</v>
      </c>
      <c r="D23" s="383">
        <f t="shared" si="1"/>
        <v>1744500</v>
      </c>
      <c r="E23" s="383">
        <f t="shared" si="1"/>
        <v>977200</v>
      </c>
      <c r="F23" s="383">
        <f t="shared" si="1"/>
        <v>994300</v>
      </c>
      <c r="G23" s="383">
        <f t="shared" si="1"/>
        <v>995359</v>
      </c>
      <c r="H23" s="383">
        <f t="shared" si="1"/>
        <v>931500</v>
      </c>
      <c r="I23" s="383">
        <f t="shared" si="1"/>
        <v>927200</v>
      </c>
      <c r="J23" s="383">
        <f t="shared" si="1"/>
        <v>1533300</v>
      </c>
      <c r="K23" s="383">
        <f t="shared" si="1"/>
        <v>990900</v>
      </c>
      <c r="L23" s="383">
        <f t="shared" si="1"/>
        <v>972770</v>
      </c>
      <c r="M23" s="383">
        <f t="shared" si="1"/>
        <v>1285964</v>
      </c>
      <c r="N23" s="383">
        <f t="shared" si="1"/>
        <v>13862293</v>
      </c>
      <c r="O23" s="1">
        <f>SUM(B23:M23)</f>
        <v>13862293</v>
      </c>
    </row>
    <row r="24" spans="1:14" ht="19.5" customHeight="1">
      <c r="A24" s="502" t="s">
        <v>207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</row>
    <row r="25" spans="1:14" ht="15.75" customHeight="1">
      <c r="A25" s="64" t="s">
        <v>193</v>
      </c>
      <c r="B25" s="67">
        <v>0</v>
      </c>
      <c r="C25" s="68">
        <v>0</v>
      </c>
      <c r="D25" s="67">
        <v>9000</v>
      </c>
      <c r="E25" s="68">
        <v>6800</v>
      </c>
      <c r="F25" s="67">
        <v>34500</v>
      </c>
      <c r="G25" s="68">
        <v>15000</v>
      </c>
      <c r="H25" s="67">
        <v>37500</v>
      </c>
      <c r="I25" s="68">
        <v>30000</v>
      </c>
      <c r="J25" s="67">
        <v>10600</v>
      </c>
      <c r="K25" s="68">
        <v>0</v>
      </c>
      <c r="L25" s="67">
        <v>0</v>
      </c>
      <c r="M25" s="68">
        <v>17</v>
      </c>
      <c r="N25" s="381">
        <f t="shared" si="0"/>
        <v>143417</v>
      </c>
    </row>
    <row r="26" spans="1:14" ht="15.75" customHeight="1">
      <c r="A26" s="63" t="s">
        <v>194</v>
      </c>
      <c r="B26" s="69">
        <v>0</v>
      </c>
      <c r="C26" s="70">
        <v>0</v>
      </c>
      <c r="D26" s="69">
        <v>0</v>
      </c>
      <c r="E26" s="70">
        <v>800</v>
      </c>
      <c r="F26" s="69">
        <v>0</v>
      </c>
      <c r="G26" s="70">
        <v>0</v>
      </c>
      <c r="H26" s="69">
        <v>800</v>
      </c>
      <c r="I26" s="70">
        <v>0</v>
      </c>
      <c r="J26" s="69">
        <v>7909</v>
      </c>
      <c r="K26" s="70">
        <v>0</v>
      </c>
      <c r="L26" s="69">
        <v>0</v>
      </c>
      <c r="M26" s="70">
        <v>0</v>
      </c>
      <c r="N26" s="382">
        <f t="shared" si="0"/>
        <v>9509</v>
      </c>
    </row>
    <row r="27" spans="1:14" ht="15.75" customHeight="1">
      <c r="A27" s="63" t="s">
        <v>195</v>
      </c>
      <c r="B27" s="69">
        <v>0</v>
      </c>
      <c r="C27" s="70">
        <v>66000</v>
      </c>
      <c r="D27" s="69">
        <v>0</v>
      </c>
      <c r="E27" s="70">
        <v>0</v>
      </c>
      <c r="F27" s="69">
        <v>1800</v>
      </c>
      <c r="G27" s="70">
        <v>0</v>
      </c>
      <c r="H27" s="69">
        <v>30000</v>
      </c>
      <c r="I27" s="70">
        <v>10800</v>
      </c>
      <c r="J27" s="69">
        <v>10194</v>
      </c>
      <c r="K27" s="70">
        <v>0</v>
      </c>
      <c r="L27" s="69">
        <v>0</v>
      </c>
      <c r="M27" s="70">
        <v>0</v>
      </c>
      <c r="N27" s="382">
        <f t="shared" si="0"/>
        <v>118794</v>
      </c>
    </row>
    <row r="28" spans="1:14" ht="15.75" customHeight="1">
      <c r="A28" s="63" t="s">
        <v>196</v>
      </c>
      <c r="B28" s="69">
        <v>1600</v>
      </c>
      <c r="C28" s="70">
        <v>26700</v>
      </c>
      <c r="D28" s="69">
        <v>1600</v>
      </c>
      <c r="E28" s="70">
        <v>27600</v>
      </c>
      <c r="F28" s="69">
        <v>1600</v>
      </c>
      <c r="G28" s="70">
        <v>27600</v>
      </c>
      <c r="H28" s="69">
        <v>1600</v>
      </c>
      <c r="I28" s="70">
        <v>27600</v>
      </c>
      <c r="J28" s="69">
        <v>1600</v>
      </c>
      <c r="K28" s="70">
        <v>27600</v>
      </c>
      <c r="L28" s="69">
        <v>1600</v>
      </c>
      <c r="M28" s="70">
        <v>27860</v>
      </c>
      <c r="N28" s="382">
        <f t="shared" si="0"/>
        <v>174560</v>
      </c>
    </row>
    <row r="29" spans="1:14" ht="15.75" customHeight="1">
      <c r="A29" s="63" t="s">
        <v>28</v>
      </c>
      <c r="B29" s="69">
        <v>2100</v>
      </c>
      <c r="C29" s="70">
        <v>3200</v>
      </c>
      <c r="D29" s="69">
        <v>3200</v>
      </c>
      <c r="E29" s="70">
        <v>12800</v>
      </c>
      <c r="F29" s="69">
        <v>3200</v>
      </c>
      <c r="G29" s="70">
        <v>3200</v>
      </c>
      <c r="H29" s="69">
        <v>3200</v>
      </c>
      <c r="I29" s="70">
        <v>12800</v>
      </c>
      <c r="J29" s="69">
        <v>3200</v>
      </c>
      <c r="K29" s="70">
        <v>12800</v>
      </c>
      <c r="L29" s="69">
        <v>3200</v>
      </c>
      <c r="M29" s="70">
        <v>3100</v>
      </c>
      <c r="N29" s="382">
        <f t="shared" si="0"/>
        <v>66000</v>
      </c>
    </row>
    <row r="30" spans="1:14" ht="15.75" customHeight="1">
      <c r="A30" s="63" t="s">
        <v>197</v>
      </c>
      <c r="B30" s="69">
        <v>0</v>
      </c>
      <c r="C30" s="70">
        <v>10700</v>
      </c>
      <c r="D30" s="69">
        <v>11900</v>
      </c>
      <c r="E30" s="70">
        <v>11900</v>
      </c>
      <c r="F30" s="69">
        <v>11900</v>
      </c>
      <c r="G30" s="70">
        <v>59400</v>
      </c>
      <c r="H30" s="69">
        <v>89100</v>
      </c>
      <c r="I30" s="70">
        <v>89100</v>
      </c>
      <c r="J30" s="69">
        <v>89100</v>
      </c>
      <c r="K30" s="70">
        <v>89100</v>
      </c>
      <c r="L30" s="69">
        <v>11900</v>
      </c>
      <c r="M30" s="70">
        <v>171659</v>
      </c>
      <c r="N30" s="382">
        <f t="shared" si="0"/>
        <v>645759</v>
      </c>
    </row>
    <row r="31" spans="1:14" ht="15.75" customHeight="1">
      <c r="A31" s="63" t="s">
        <v>198</v>
      </c>
      <c r="B31" s="69">
        <v>0</v>
      </c>
      <c r="C31" s="70">
        <v>0</v>
      </c>
      <c r="D31" s="69">
        <v>0</v>
      </c>
      <c r="E31" s="70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70">
        <v>0</v>
      </c>
      <c r="N31" s="382">
        <f t="shared" si="0"/>
        <v>0</v>
      </c>
    </row>
    <row r="32" spans="1:14" ht="15.75" customHeight="1">
      <c r="A32" s="63" t="s">
        <v>199</v>
      </c>
      <c r="B32" s="69">
        <v>0</v>
      </c>
      <c r="C32" s="70">
        <v>0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  <c r="N32" s="382">
        <f t="shared" si="0"/>
        <v>0</v>
      </c>
    </row>
    <row r="33" spans="1:14" ht="15.75" customHeight="1">
      <c r="A33" s="63" t="s">
        <v>200</v>
      </c>
      <c r="B33" s="69">
        <v>40500</v>
      </c>
      <c r="C33" s="70">
        <v>14000</v>
      </c>
      <c r="D33" s="69">
        <v>59300</v>
      </c>
      <c r="E33" s="70">
        <v>204000</v>
      </c>
      <c r="F33" s="69">
        <v>240300</v>
      </c>
      <c r="G33" s="70">
        <v>250700</v>
      </c>
      <c r="H33" s="69">
        <v>287778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  <c r="N33" s="382">
        <f t="shared" si="0"/>
        <v>1096578</v>
      </c>
    </row>
    <row r="34" spans="1:14" ht="15.75" customHeight="1">
      <c r="A34" s="63" t="s">
        <v>201</v>
      </c>
      <c r="B34" s="69">
        <v>24500</v>
      </c>
      <c r="C34" s="70">
        <v>27600</v>
      </c>
      <c r="D34" s="69">
        <v>58200</v>
      </c>
      <c r="E34" s="70">
        <v>49000</v>
      </c>
      <c r="F34" s="69">
        <v>46000</v>
      </c>
      <c r="G34" s="70">
        <v>55100</v>
      </c>
      <c r="H34" s="69">
        <v>49000</v>
      </c>
      <c r="I34" s="70">
        <v>61300</v>
      </c>
      <c r="J34" s="69">
        <v>61300</v>
      </c>
      <c r="K34" s="70">
        <v>61300</v>
      </c>
      <c r="L34" s="69">
        <v>58200</v>
      </c>
      <c r="M34" s="70">
        <v>51518</v>
      </c>
      <c r="N34" s="382">
        <f t="shared" si="0"/>
        <v>603018</v>
      </c>
    </row>
    <row r="35" spans="1:14" ht="15.75" customHeight="1">
      <c r="A35" s="63" t="s">
        <v>202</v>
      </c>
      <c r="B35" s="69">
        <v>0</v>
      </c>
      <c r="C35" s="70">
        <v>22400</v>
      </c>
      <c r="D35" s="69">
        <v>0</v>
      </c>
      <c r="E35" s="70">
        <v>3400</v>
      </c>
      <c r="F35" s="69">
        <v>0</v>
      </c>
      <c r="G35" s="70">
        <v>3400</v>
      </c>
      <c r="H35" s="69">
        <v>0</v>
      </c>
      <c r="I35" s="70">
        <v>0</v>
      </c>
      <c r="J35" s="69">
        <v>6800</v>
      </c>
      <c r="K35" s="70">
        <v>5000</v>
      </c>
      <c r="L35" s="69">
        <v>0</v>
      </c>
      <c r="M35" s="70">
        <v>8156</v>
      </c>
      <c r="N35" s="382">
        <f t="shared" si="0"/>
        <v>49156</v>
      </c>
    </row>
    <row r="36" spans="1:14" ht="15.75" customHeight="1">
      <c r="A36" s="63" t="s">
        <v>203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  <c r="N36" s="382">
        <f t="shared" si="0"/>
        <v>0</v>
      </c>
    </row>
    <row r="37" spans="1:14" ht="15.75" customHeight="1">
      <c r="A37" s="63" t="s">
        <v>204</v>
      </c>
      <c r="B37" s="69"/>
      <c r="C37" s="70"/>
      <c r="D37" s="69"/>
      <c r="E37" s="70"/>
      <c r="F37" s="69"/>
      <c r="G37" s="70"/>
      <c r="H37" s="69"/>
      <c r="I37" s="70"/>
      <c r="J37" s="69"/>
      <c r="K37" s="70"/>
      <c r="L37" s="69"/>
      <c r="M37" s="70"/>
      <c r="N37" s="382">
        <f t="shared" si="0"/>
        <v>0</v>
      </c>
    </row>
    <row r="38" spans="1:15" ht="15.75" customHeight="1">
      <c r="A38" s="72" t="s">
        <v>205</v>
      </c>
      <c r="B38" s="383">
        <f>B25+B26+B27+B28+B29+B30+B31+B32+B33+B34+B35+B36+B37</f>
        <v>68700</v>
      </c>
      <c r="C38" s="383">
        <f aca="true" t="shared" si="2" ref="C38:N38">C25+C26+C27+C28+C29+C30+C31+C32+C33+C34+C35+C36+C37</f>
        <v>170600</v>
      </c>
      <c r="D38" s="383">
        <f t="shared" si="2"/>
        <v>143200</v>
      </c>
      <c r="E38" s="383">
        <f t="shared" si="2"/>
        <v>316300</v>
      </c>
      <c r="F38" s="383">
        <f t="shared" si="2"/>
        <v>339300</v>
      </c>
      <c r="G38" s="383">
        <f t="shared" si="2"/>
        <v>414400</v>
      </c>
      <c r="H38" s="383">
        <f t="shared" si="2"/>
        <v>498978</v>
      </c>
      <c r="I38" s="383">
        <f t="shared" si="2"/>
        <v>231600</v>
      </c>
      <c r="J38" s="383">
        <f t="shared" si="2"/>
        <v>190703</v>
      </c>
      <c r="K38" s="383">
        <f t="shared" si="2"/>
        <v>195800</v>
      </c>
      <c r="L38" s="383">
        <f t="shared" si="2"/>
        <v>74900</v>
      </c>
      <c r="M38" s="383">
        <f t="shared" si="2"/>
        <v>262310</v>
      </c>
      <c r="N38" s="383">
        <f t="shared" si="2"/>
        <v>2906791</v>
      </c>
      <c r="O38" s="1">
        <f>SUM(B38:M38)</f>
        <v>2906791</v>
      </c>
    </row>
    <row r="39" spans="1:14" ht="4.5" customHeight="1">
      <c r="A39" s="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</row>
    <row r="40" spans="1:14" ht="15.75" customHeight="1">
      <c r="A40" s="71" t="s">
        <v>229</v>
      </c>
      <c r="B40" s="385">
        <f aca="true" t="shared" si="3" ref="B40:N40">B23+B38</f>
        <v>1622100</v>
      </c>
      <c r="C40" s="385">
        <f t="shared" si="3"/>
        <v>1126500</v>
      </c>
      <c r="D40" s="385">
        <f t="shared" si="3"/>
        <v>1887700</v>
      </c>
      <c r="E40" s="385">
        <f t="shared" si="3"/>
        <v>1293500</v>
      </c>
      <c r="F40" s="385">
        <f t="shared" si="3"/>
        <v>1333600</v>
      </c>
      <c r="G40" s="385">
        <f t="shared" si="3"/>
        <v>1409759</v>
      </c>
      <c r="H40" s="385">
        <f t="shared" si="3"/>
        <v>1430478</v>
      </c>
      <c r="I40" s="385">
        <f t="shared" si="3"/>
        <v>1158800</v>
      </c>
      <c r="J40" s="385">
        <f t="shared" si="3"/>
        <v>1724003</v>
      </c>
      <c r="K40" s="385">
        <f t="shared" si="3"/>
        <v>1186700</v>
      </c>
      <c r="L40" s="385">
        <f t="shared" si="3"/>
        <v>1047670</v>
      </c>
      <c r="M40" s="385">
        <f t="shared" si="3"/>
        <v>1548274</v>
      </c>
      <c r="N40" s="385">
        <f t="shared" si="3"/>
        <v>16769084</v>
      </c>
    </row>
    <row r="41" ht="15.75" customHeight="1"/>
  </sheetData>
  <mergeCells count="2">
    <mergeCell ref="A2:N2"/>
    <mergeCell ref="A24:N24"/>
  </mergeCells>
  <printOptions gridLines="1" horizontalCentered="1" verticalCentered="1"/>
  <pageMargins left="0.1968503937007874" right="0.1968503937007874" top="1.09" bottom="0.1968503937007874" header="1.07" footer="0.11811023622047245"/>
  <pageSetup blackAndWhite="1" horizontalDpi="300" verticalDpi="300" orientation="landscape" paperSize="9" scale="59" r:id="rId1"/>
  <headerFooter alignWithMargins="0">
    <oddHeader>&amp;C&amp;"Times New Roman CE,Félkövér"&amp;14Előirányzat felhasználási ütemterv
Bevételek
2004. év&amp;R&amp;"Times New Roman CE,Normál"&amp;12 3/2004.(II.27.)sz.önk.rendelet 
13. sz. melléklet
(ezer Ft)</oddHeader>
    <oddFooter>&amp;L&amp;"Times New Roman CE,Normál"&amp;8&amp;D/&amp;T&amp;C&amp;"Times New Roman CE,Normál"&amp;8&amp;F/&amp;A/   Ráczné&amp;R&amp;"Times New Roman CE,Normál"&amp;12 1/2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D38">
      <selection activeCell="E54" sqref="E54"/>
    </sheetView>
  </sheetViews>
  <sheetFormatPr defaultColWidth="9.00390625" defaultRowHeight="12.75"/>
  <cols>
    <col min="1" max="1" width="48.75390625" style="0" bestFit="1" customWidth="1"/>
    <col min="2" max="2" width="11.25390625" style="0" customWidth="1"/>
    <col min="5" max="5" width="63.125" style="0" bestFit="1" customWidth="1"/>
    <col min="9" max="9" width="62.25390625" style="0" customWidth="1"/>
  </cols>
  <sheetData>
    <row r="2" spans="1:10" ht="15.75">
      <c r="A2" s="391" t="s">
        <v>539</v>
      </c>
      <c r="B2" s="392">
        <v>52816</v>
      </c>
      <c r="E2" s="63" t="s">
        <v>423</v>
      </c>
      <c r="F2" s="283">
        <v>0</v>
      </c>
      <c r="I2" s="66" t="s">
        <v>460</v>
      </c>
      <c r="J2" s="70"/>
    </row>
    <row r="3" spans="1:10" ht="15.75">
      <c r="A3" s="391" t="s">
        <v>540</v>
      </c>
      <c r="B3" s="392">
        <f>SUM(B6:B39)</f>
        <v>54862</v>
      </c>
      <c r="E3" s="63" t="s">
        <v>565</v>
      </c>
      <c r="F3" s="283"/>
      <c r="I3" s="66" t="s">
        <v>478</v>
      </c>
      <c r="J3" s="70">
        <v>10000</v>
      </c>
    </row>
    <row r="4" spans="1:10" ht="15.75">
      <c r="A4" s="391" t="s">
        <v>604</v>
      </c>
      <c r="B4" s="29"/>
      <c r="E4" s="63" t="s">
        <v>566</v>
      </c>
      <c r="F4" s="283">
        <v>200</v>
      </c>
      <c r="I4" s="66" t="s">
        <v>479</v>
      </c>
      <c r="J4" s="70">
        <v>25000</v>
      </c>
    </row>
    <row r="5" spans="1:10" ht="15.75">
      <c r="A5" s="391"/>
      <c r="B5" s="29"/>
      <c r="E5" s="63"/>
      <c r="F5" s="283"/>
      <c r="I5" s="66"/>
      <c r="J5" s="70"/>
    </row>
    <row r="6" spans="1:10" ht="15.75">
      <c r="A6" s="14" t="s">
        <v>541</v>
      </c>
      <c r="B6" s="29">
        <v>450</v>
      </c>
      <c r="E6" s="63" t="s">
        <v>444</v>
      </c>
      <c r="F6" s="283">
        <v>1500</v>
      </c>
      <c r="I6" s="66" t="s">
        <v>596</v>
      </c>
      <c r="J6" s="70">
        <v>13713</v>
      </c>
    </row>
    <row r="7" spans="1:10" ht="15.75">
      <c r="A7" s="14" t="s">
        <v>542</v>
      </c>
      <c r="B7" s="29">
        <v>800</v>
      </c>
      <c r="E7" s="63" t="s">
        <v>438</v>
      </c>
      <c r="F7" s="283">
        <v>250</v>
      </c>
      <c r="I7" s="406" t="s">
        <v>133</v>
      </c>
      <c r="J7" s="1">
        <f>SUM(J3:J6)</f>
        <v>48713</v>
      </c>
    </row>
    <row r="8" spans="1:6" ht="15.75">
      <c r="A8" s="14" t="s">
        <v>543</v>
      </c>
      <c r="B8" s="29">
        <v>778</v>
      </c>
      <c r="E8" s="284" t="s">
        <v>439</v>
      </c>
      <c r="F8" s="283">
        <v>500</v>
      </c>
    </row>
    <row r="9" spans="1:6" ht="15.75">
      <c r="A9" s="14" t="s">
        <v>544</v>
      </c>
      <c r="B9" s="29">
        <v>2663</v>
      </c>
      <c r="E9" s="284" t="s">
        <v>445</v>
      </c>
      <c r="F9" s="283">
        <v>200</v>
      </c>
    </row>
    <row r="10" spans="1:10" ht="15.75">
      <c r="A10" s="14" t="s">
        <v>545</v>
      </c>
      <c r="B10" s="29">
        <v>14064</v>
      </c>
      <c r="E10" s="63" t="s">
        <v>567</v>
      </c>
      <c r="F10" s="283">
        <v>300</v>
      </c>
      <c r="I10" s="66" t="s">
        <v>466</v>
      </c>
      <c r="J10" s="70">
        <v>10100</v>
      </c>
    </row>
    <row r="11" spans="1:10" ht="15.75">
      <c r="A11" s="14" t="s">
        <v>546</v>
      </c>
      <c r="B11" s="29">
        <v>750</v>
      </c>
      <c r="E11" s="63" t="s">
        <v>568</v>
      </c>
      <c r="F11" s="283">
        <v>24713</v>
      </c>
      <c r="I11" s="408" t="s">
        <v>417</v>
      </c>
      <c r="J11" s="70">
        <v>6144</v>
      </c>
    </row>
    <row r="12" spans="1:10" ht="15.75">
      <c r="A12" s="14" t="s">
        <v>547</v>
      </c>
      <c r="B12" s="29">
        <v>650</v>
      </c>
      <c r="E12" s="63" t="s">
        <v>570</v>
      </c>
      <c r="F12" s="283"/>
      <c r="I12" s="66" t="s">
        <v>468</v>
      </c>
      <c r="J12" s="70">
        <v>4940</v>
      </c>
    </row>
    <row r="13" spans="1:10" ht="15.75">
      <c r="A13" s="14" t="s">
        <v>548</v>
      </c>
      <c r="B13" s="29">
        <v>9</v>
      </c>
      <c r="E13" s="63" t="s">
        <v>569</v>
      </c>
      <c r="F13" s="283">
        <v>12300</v>
      </c>
      <c r="I13" s="66" t="s">
        <v>470</v>
      </c>
      <c r="J13" s="70">
        <v>10000</v>
      </c>
    </row>
    <row r="14" spans="1:10" ht="15.75">
      <c r="A14" s="14" t="s">
        <v>549</v>
      </c>
      <c r="B14" s="29">
        <v>3310</v>
      </c>
      <c r="E14" s="63" t="s">
        <v>571</v>
      </c>
      <c r="F14" s="283">
        <v>230</v>
      </c>
      <c r="I14" s="66" t="s">
        <v>472</v>
      </c>
      <c r="J14" s="70">
        <v>1000</v>
      </c>
    </row>
    <row r="15" spans="1:11" ht="18.75">
      <c r="A15" s="14" t="s">
        <v>550</v>
      </c>
      <c r="B15" s="29">
        <v>4000</v>
      </c>
      <c r="E15" s="63" t="s">
        <v>572</v>
      </c>
      <c r="F15" s="283">
        <v>100</v>
      </c>
      <c r="I15" s="66" t="s">
        <v>473</v>
      </c>
      <c r="J15" s="70">
        <v>4338</v>
      </c>
      <c r="K15" s="37"/>
    </row>
    <row r="16" spans="1:10" ht="15.75">
      <c r="A16" s="14" t="s">
        <v>551</v>
      </c>
      <c r="B16" s="29">
        <v>1000</v>
      </c>
      <c r="E16" s="63" t="s">
        <v>573</v>
      </c>
      <c r="F16" s="283">
        <v>150</v>
      </c>
      <c r="I16" s="66" t="s">
        <v>485</v>
      </c>
      <c r="J16" s="70">
        <v>4387</v>
      </c>
    </row>
    <row r="17" spans="1:10" ht="15.75">
      <c r="A17" s="14" t="s">
        <v>552</v>
      </c>
      <c r="B17" s="29">
        <v>840</v>
      </c>
      <c r="E17" s="281"/>
      <c r="F17" s="280"/>
      <c r="I17" s="66" t="s">
        <v>486</v>
      </c>
      <c r="J17" s="70">
        <v>700</v>
      </c>
    </row>
    <row r="18" spans="1:10" ht="15.75">
      <c r="A18" s="14" t="s">
        <v>553</v>
      </c>
      <c r="B18" s="29">
        <v>950</v>
      </c>
      <c r="E18" s="301" t="s">
        <v>589</v>
      </c>
      <c r="F18" s="283"/>
      <c r="I18" s="66" t="s">
        <v>501</v>
      </c>
      <c r="J18" s="70">
        <v>2000</v>
      </c>
    </row>
    <row r="19" spans="1:10" ht="15.75">
      <c r="A19" s="14" t="s">
        <v>554</v>
      </c>
      <c r="B19" s="29">
        <v>52</v>
      </c>
      <c r="E19" s="63" t="s">
        <v>422</v>
      </c>
      <c r="F19" s="283">
        <v>14771</v>
      </c>
      <c r="I19" s="66" t="s">
        <v>502</v>
      </c>
      <c r="J19" s="70">
        <v>855</v>
      </c>
    </row>
    <row r="20" spans="1:10" ht="15.75">
      <c r="A20" s="14" t="s">
        <v>555</v>
      </c>
      <c r="B20" s="29">
        <v>2225</v>
      </c>
      <c r="E20" s="63" t="s">
        <v>446</v>
      </c>
      <c r="F20" s="283">
        <v>0</v>
      </c>
      <c r="I20" s="66" t="s">
        <v>511</v>
      </c>
      <c r="J20" s="70">
        <v>2000</v>
      </c>
    </row>
    <row r="21" spans="1:10" ht="15.75">
      <c r="A21" s="14" t="s">
        <v>556</v>
      </c>
      <c r="B21" s="29">
        <v>535</v>
      </c>
      <c r="E21" s="63" t="s">
        <v>494</v>
      </c>
      <c r="F21" s="283">
        <v>1116</v>
      </c>
      <c r="I21" s="66" t="s">
        <v>590</v>
      </c>
      <c r="J21" s="70">
        <v>2371</v>
      </c>
    </row>
    <row r="22" spans="1:10" ht="15.75">
      <c r="A22" s="14" t="s">
        <v>557</v>
      </c>
      <c r="B22" s="29">
        <v>70</v>
      </c>
      <c r="E22" s="63" t="s">
        <v>495</v>
      </c>
      <c r="F22" s="283">
        <v>173</v>
      </c>
      <c r="I22" s="66" t="s">
        <v>593</v>
      </c>
      <c r="J22" s="70">
        <v>25446</v>
      </c>
    </row>
    <row r="23" spans="1:10" ht="18.75">
      <c r="A23" s="14" t="s">
        <v>558</v>
      </c>
      <c r="B23" s="29">
        <v>1052</v>
      </c>
      <c r="E23" s="63"/>
      <c r="F23" s="416"/>
      <c r="I23" s="296" t="s">
        <v>492</v>
      </c>
      <c r="J23" s="38">
        <v>712</v>
      </c>
    </row>
    <row r="24" spans="1:10" ht="18.75">
      <c r="A24" s="14" t="s">
        <v>559</v>
      </c>
      <c r="B24" s="29">
        <v>70</v>
      </c>
      <c r="E24" s="63"/>
      <c r="F24" s="416"/>
      <c r="I24" s="296" t="s">
        <v>493</v>
      </c>
      <c r="J24" s="37">
        <v>300</v>
      </c>
    </row>
    <row r="25" spans="1:10" ht="18.75">
      <c r="A25" s="14" t="s">
        <v>560</v>
      </c>
      <c r="B25" s="29">
        <v>132</v>
      </c>
      <c r="E25" s="63"/>
      <c r="F25" s="416"/>
      <c r="I25" s="20" t="s">
        <v>684</v>
      </c>
      <c r="J25" s="24">
        <v>1200</v>
      </c>
    </row>
    <row r="26" spans="1:10" ht="15.75">
      <c r="A26" s="23" t="s">
        <v>597</v>
      </c>
      <c r="B26" s="58">
        <v>2360</v>
      </c>
      <c r="E26" s="400" t="s">
        <v>133</v>
      </c>
      <c r="F26" s="399">
        <f>SUM(F2:F22)</f>
        <v>56503</v>
      </c>
      <c r="I26" s="411" t="s">
        <v>133</v>
      </c>
      <c r="J26" s="410">
        <f>SUM(J10:J25)</f>
        <v>76493</v>
      </c>
    </row>
    <row r="27" spans="1:10" ht="15.75">
      <c r="A27" s="14" t="s">
        <v>599</v>
      </c>
      <c r="B27" s="29">
        <f>0+600</f>
        <v>600</v>
      </c>
      <c r="I27" s="409"/>
      <c r="J27" s="409"/>
    </row>
    <row r="28" spans="1:10" ht="15.75">
      <c r="A28" s="14" t="s">
        <v>600</v>
      </c>
      <c r="B28" s="29">
        <v>5800</v>
      </c>
      <c r="I28" s="409"/>
      <c r="J28" s="409"/>
    </row>
    <row r="29" spans="1:6" ht="15.75">
      <c r="A29" s="14" t="s">
        <v>601</v>
      </c>
      <c r="B29" s="29">
        <v>978</v>
      </c>
      <c r="E29" s="63" t="s">
        <v>448</v>
      </c>
      <c r="F29" s="283"/>
    </row>
    <row r="30" spans="1:6" ht="15.75">
      <c r="A30" s="14" t="s">
        <v>602</v>
      </c>
      <c r="B30" s="29"/>
      <c r="E30" s="63" t="s">
        <v>449</v>
      </c>
      <c r="F30" s="283">
        <v>160</v>
      </c>
    </row>
    <row r="31" spans="1:6" ht="15.75">
      <c r="A31" s="14" t="s">
        <v>603</v>
      </c>
      <c r="B31" s="29">
        <v>31</v>
      </c>
      <c r="E31" s="63" t="s">
        <v>610</v>
      </c>
      <c r="F31">
        <v>5000</v>
      </c>
    </row>
    <row r="32" spans="1:6" ht="15.75">
      <c r="A32" s="386" t="s">
        <v>534</v>
      </c>
      <c r="B32" s="24">
        <f>2592+1100</f>
        <v>3692</v>
      </c>
      <c r="E32" s="63" t="s">
        <v>611</v>
      </c>
      <c r="F32">
        <v>7000</v>
      </c>
    </row>
    <row r="33" spans="1:6" ht="15.75">
      <c r="A33" s="23" t="s">
        <v>535</v>
      </c>
      <c r="B33" s="24">
        <v>2005</v>
      </c>
      <c r="E33" s="284" t="s">
        <v>441</v>
      </c>
      <c r="F33" s="283">
        <v>116</v>
      </c>
    </row>
    <row r="34" spans="1:6" ht="15.75">
      <c r="A34" s="14" t="s">
        <v>536</v>
      </c>
      <c r="B34" s="29">
        <v>2000</v>
      </c>
      <c r="E34" s="284" t="s">
        <v>576</v>
      </c>
      <c r="F34" s="283">
        <v>550</v>
      </c>
    </row>
    <row r="35" spans="1:6" ht="15.75">
      <c r="A35" s="14" t="s">
        <v>538</v>
      </c>
      <c r="B35" s="24">
        <v>513</v>
      </c>
      <c r="E35" s="284" t="s">
        <v>500</v>
      </c>
      <c r="F35" s="283">
        <v>400</v>
      </c>
    </row>
    <row r="36" spans="1:6" ht="15.75">
      <c r="A36" s="395" t="s">
        <v>692</v>
      </c>
      <c r="B36" s="453">
        <v>1092</v>
      </c>
      <c r="E36" s="284" t="s">
        <v>453</v>
      </c>
      <c r="F36" s="283">
        <v>100</v>
      </c>
    </row>
    <row r="37" spans="1:6" ht="15.75">
      <c r="A37" s="14" t="s">
        <v>430</v>
      </c>
      <c r="B37" s="29"/>
      <c r="E37" s="284" t="s">
        <v>588</v>
      </c>
      <c r="F37" s="283">
        <v>600</v>
      </c>
    </row>
    <row r="38" spans="1:6" ht="15.75">
      <c r="A38" s="14" t="s">
        <v>431</v>
      </c>
      <c r="B38" s="29">
        <v>1391</v>
      </c>
      <c r="E38" s="284" t="s">
        <v>660</v>
      </c>
      <c r="F38" s="283">
        <v>19000</v>
      </c>
    </row>
    <row r="39" spans="5:6" ht="12.75">
      <c r="E39" s="284" t="s">
        <v>579</v>
      </c>
      <c r="F39" s="283">
        <v>100</v>
      </c>
    </row>
    <row r="40" spans="1:6" ht="15.75">
      <c r="A40" s="393" t="s">
        <v>133</v>
      </c>
      <c r="B40" s="394">
        <f>B2+B3</f>
        <v>107678</v>
      </c>
      <c r="E40" s="284" t="s">
        <v>580</v>
      </c>
      <c r="F40" s="283">
        <v>324</v>
      </c>
    </row>
    <row r="41" spans="5:6" ht="12.75">
      <c r="E41" s="284" t="s">
        <v>587</v>
      </c>
      <c r="F41" s="283">
        <v>500</v>
      </c>
    </row>
    <row r="42" spans="5:6" ht="12.75">
      <c r="E42" s="284" t="s">
        <v>582</v>
      </c>
      <c r="F42" s="283">
        <v>615</v>
      </c>
    </row>
    <row r="43" spans="5:6" ht="12.75">
      <c r="E43" s="284" t="s">
        <v>583</v>
      </c>
      <c r="F43" s="283">
        <v>7190</v>
      </c>
    </row>
    <row r="44" spans="5:6" ht="12.75">
      <c r="E44" s="284" t="s">
        <v>584</v>
      </c>
      <c r="F44" s="283">
        <v>3000</v>
      </c>
    </row>
    <row r="45" spans="5:6" ht="12.75">
      <c r="E45" s="284" t="s">
        <v>633</v>
      </c>
      <c r="F45" s="283">
        <v>697</v>
      </c>
    </row>
    <row r="46" spans="5:6" ht="12.75">
      <c r="E46" s="302" t="s">
        <v>589</v>
      </c>
      <c r="F46" s="283"/>
    </row>
    <row r="47" spans="5:6" ht="12.75">
      <c r="E47" s="284" t="s">
        <v>447</v>
      </c>
      <c r="F47" s="283">
        <v>7230</v>
      </c>
    </row>
    <row r="48" spans="5:6" ht="12.75">
      <c r="E48" s="284" t="s">
        <v>496</v>
      </c>
      <c r="F48" s="283">
        <v>790</v>
      </c>
    </row>
    <row r="49" spans="5:6" ht="12.75">
      <c r="E49" s="284" t="s">
        <v>497</v>
      </c>
      <c r="F49" s="283">
        <v>938</v>
      </c>
    </row>
    <row r="50" spans="5:6" ht="12.75">
      <c r="E50" s="284" t="s">
        <v>498</v>
      </c>
      <c r="F50" s="283">
        <v>100</v>
      </c>
    </row>
    <row r="51" spans="5:6" ht="12.75">
      <c r="E51" s="401" t="s">
        <v>133</v>
      </c>
      <c r="F51" s="399">
        <f>SUM(F30:F50)</f>
        <v>54410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21">
      <selection activeCell="C37" sqref="C37"/>
    </sheetView>
  </sheetViews>
  <sheetFormatPr defaultColWidth="9.00390625" defaultRowHeight="12.75"/>
  <cols>
    <col min="1" max="1" width="31.00390625" style="0" bestFit="1" customWidth="1"/>
    <col min="2" max="2" width="8.75390625" style="0" customWidth="1"/>
    <col min="5" max="5" width="4.00390625" style="0" customWidth="1"/>
    <col min="6" max="6" width="29.375" style="0" bestFit="1" customWidth="1"/>
    <col min="10" max="10" width="3.375" style="0" customWidth="1"/>
    <col min="11" max="11" width="28.25390625" style="0" customWidth="1"/>
  </cols>
  <sheetData>
    <row r="1" spans="1:14" ht="15">
      <c r="A1" s="199"/>
      <c r="B1" s="229"/>
      <c r="C1" s="229"/>
      <c r="D1" s="229"/>
      <c r="F1" s="200"/>
      <c r="G1" s="230"/>
      <c r="H1" s="230"/>
      <c r="I1" s="230"/>
      <c r="K1" s="333"/>
      <c r="L1" s="334"/>
      <c r="M1" s="334"/>
      <c r="N1" s="334"/>
    </row>
    <row r="2" spans="1:14" ht="15">
      <c r="A2" s="204"/>
      <c r="B2" s="329" t="s">
        <v>232</v>
      </c>
      <c r="C2" s="329" t="s">
        <v>426</v>
      </c>
      <c r="D2" s="329" t="s">
        <v>531</v>
      </c>
      <c r="F2" s="206"/>
      <c r="G2" s="331" t="str">
        <f>B2</f>
        <v>2004.évi</v>
      </c>
      <c r="H2" s="331" t="str">
        <f>C2</f>
        <v>2005.évi</v>
      </c>
      <c r="I2" s="331" t="str">
        <f>D2</f>
        <v>2006.évi</v>
      </c>
      <c r="K2" s="335"/>
      <c r="L2" s="336" t="str">
        <f>G2</f>
        <v>2004.évi</v>
      </c>
      <c r="M2" s="336" t="str">
        <f>H2</f>
        <v>2005.évi</v>
      </c>
      <c r="N2" s="336" t="str">
        <f>I2</f>
        <v>2006.évi</v>
      </c>
    </row>
    <row r="3" spans="1:14" ht="15">
      <c r="A3" s="211" t="s">
        <v>239</v>
      </c>
      <c r="B3" s="329" t="s">
        <v>52</v>
      </c>
      <c r="C3" s="329" t="s">
        <v>238</v>
      </c>
      <c r="D3" s="329" t="s">
        <v>238</v>
      </c>
      <c r="F3" s="213" t="s">
        <v>366</v>
      </c>
      <c r="G3" s="331" t="s">
        <v>52</v>
      </c>
      <c r="H3" s="331" t="s">
        <v>238</v>
      </c>
      <c r="I3" s="331" t="s">
        <v>238</v>
      </c>
      <c r="K3" s="337" t="s">
        <v>367</v>
      </c>
      <c r="L3" s="336" t="s">
        <v>52</v>
      </c>
      <c r="M3" s="336" t="s">
        <v>238</v>
      </c>
      <c r="N3" s="336" t="s">
        <v>238</v>
      </c>
    </row>
    <row r="4" spans="1:14" ht="15">
      <c r="A4" s="204"/>
      <c r="B4" s="329"/>
      <c r="C4" s="329"/>
      <c r="D4" s="329"/>
      <c r="F4" s="206"/>
      <c r="G4" s="331"/>
      <c r="H4" s="331"/>
      <c r="I4" s="331"/>
      <c r="K4" s="335"/>
      <c r="L4" s="336"/>
      <c r="M4" s="336"/>
      <c r="N4" s="336"/>
    </row>
    <row r="5" spans="1:14" ht="15">
      <c r="A5" s="215"/>
      <c r="B5" s="330"/>
      <c r="C5" s="330"/>
      <c r="D5" s="330"/>
      <c r="F5" s="216"/>
      <c r="G5" s="332"/>
      <c r="H5" s="332"/>
      <c r="I5" s="332"/>
      <c r="K5" s="338"/>
      <c r="L5" s="339"/>
      <c r="M5" s="339"/>
      <c r="N5" s="339"/>
    </row>
    <row r="6" spans="1:14" ht="12.75">
      <c r="A6" s="316" t="s">
        <v>369</v>
      </c>
      <c r="B6" s="217">
        <f>B20</f>
        <v>10058821</v>
      </c>
      <c r="C6" s="217">
        <f>C20</f>
        <v>10370090</v>
      </c>
      <c r="D6" s="217">
        <f>D20</f>
        <v>10581608</v>
      </c>
      <c r="F6" s="316" t="s">
        <v>370</v>
      </c>
      <c r="G6" s="217">
        <f>G20</f>
        <v>269797</v>
      </c>
      <c r="H6" s="217">
        <f>H20</f>
        <v>256451</v>
      </c>
      <c r="I6" s="217">
        <f>I20</f>
        <v>264145</v>
      </c>
      <c r="K6" s="64" t="s">
        <v>371</v>
      </c>
      <c r="L6" s="217">
        <f aca="true" t="shared" si="0" ref="L6:N10">(B6+G6)</f>
        <v>10328618</v>
      </c>
      <c r="M6" s="217">
        <f t="shared" si="0"/>
        <v>10626541</v>
      </c>
      <c r="N6" s="217">
        <f t="shared" si="0"/>
        <v>10845753</v>
      </c>
    </row>
    <row r="7" spans="1:14" ht="12.75">
      <c r="A7" s="317" t="s">
        <v>520</v>
      </c>
      <c r="B7" s="223">
        <f>(B8-B6)</f>
        <v>-8444625</v>
      </c>
      <c r="C7" s="223">
        <f>(C8-C6)</f>
        <v>-8691327</v>
      </c>
      <c r="D7" s="223">
        <f>(D8-D6)</f>
        <v>-8852482</v>
      </c>
      <c r="F7" s="317" t="s">
        <v>373</v>
      </c>
      <c r="G7" s="223">
        <f>(G8-G6)</f>
        <v>-126380</v>
      </c>
      <c r="H7" s="223">
        <f>(H8-H6)</f>
        <v>-107297</v>
      </c>
      <c r="I7" s="223">
        <f>(I8-I6)</f>
        <v>-110516</v>
      </c>
      <c r="K7" s="63" t="s">
        <v>374</v>
      </c>
      <c r="L7" s="221">
        <f t="shared" si="0"/>
        <v>-8571005</v>
      </c>
      <c r="M7" s="221">
        <f t="shared" si="0"/>
        <v>-8798624</v>
      </c>
      <c r="N7" s="221">
        <f t="shared" si="0"/>
        <v>-8962998</v>
      </c>
    </row>
    <row r="8" spans="1:14" ht="12.75">
      <c r="A8" s="318" t="s">
        <v>521</v>
      </c>
      <c r="B8" s="222">
        <f>'mérleg2005-ig'!F4</f>
        <v>1614196</v>
      </c>
      <c r="C8" s="222">
        <f>'mérleg2005-ig'!G4</f>
        <v>1678763</v>
      </c>
      <c r="D8" s="222">
        <f>'mérleg2005-ig'!H4</f>
        <v>1729126</v>
      </c>
      <c r="F8" s="318" t="s">
        <v>376</v>
      </c>
      <c r="G8" s="222">
        <f>'mérleg2005-ig'!F44</f>
        <v>143417</v>
      </c>
      <c r="H8" s="222">
        <f>'mérleg2005-ig'!G44</f>
        <v>149154</v>
      </c>
      <c r="I8" s="222">
        <f>'mérleg2005-ig'!H44</f>
        <v>153629</v>
      </c>
      <c r="K8" s="6" t="s">
        <v>377</v>
      </c>
      <c r="L8" s="217">
        <f t="shared" si="0"/>
        <v>1757613</v>
      </c>
      <c r="M8" s="217">
        <f t="shared" si="0"/>
        <v>1827917</v>
      </c>
      <c r="N8" s="217">
        <f t="shared" si="0"/>
        <v>1882755</v>
      </c>
    </row>
    <row r="9" spans="1:14" ht="12.75">
      <c r="A9" s="317" t="s">
        <v>378</v>
      </c>
      <c r="B9" s="223">
        <f>'mérleg2005-ig'!F41</f>
        <v>12248097</v>
      </c>
      <c r="C9" s="223">
        <f>'mérleg2005-ig'!G41</f>
        <v>12733093</v>
      </c>
      <c r="D9" s="223">
        <f>'mérleg2005-ig'!H41</f>
        <v>13163407</v>
      </c>
      <c r="F9" s="317" t="s">
        <v>379</v>
      </c>
      <c r="G9" s="223">
        <f>'mérleg2005-ig'!F65</f>
        <v>2763374</v>
      </c>
      <c r="H9" s="223">
        <f>'mérleg2005-ig'!G65</f>
        <v>1119004</v>
      </c>
      <c r="I9" s="223">
        <f>'mérleg2005-ig'!H65</f>
        <v>1176990</v>
      </c>
      <c r="K9" s="7" t="s">
        <v>380</v>
      </c>
      <c r="L9" s="222">
        <f t="shared" si="0"/>
        <v>15011471</v>
      </c>
      <c r="M9" s="217">
        <f t="shared" si="0"/>
        <v>13852097</v>
      </c>
      <c r="N9" s="217">
        <f t="shared" si="0"/>
        <v>14340397</v>
      </c>
    </row>
    <row r="10" spans="1:14" ht="12.75">
      <c r="A10" s="319" t="s">
        <v>381</v>
      </c>
      <c r="B10" s="222">
        <f>SUM(B8:B9)</f>
        <v>13862293</v>
      </c>
      <c r="C10" s="222">
        <f>SUM(C8:C9)</f>
        <v>14411856</v>
      </c>
      <c r="D10" s="222">
        <f>SUM(D8:D9)</f>
        <v>14892533</v>
      </c>
      <c r="F10" s="320" t="s">
        <v>382</v>
      </c>
      <c r="G10" s="222">
        <f>SUM(G8:G9)</f>
        <v>2906791</v>
      </c>
      <c r="H10" s="222">
        <f>SUM(H8:H9)</f>
        <v>1268158</v>
      </c>
      <c r="I10" s="222">
        <f>SUM(I8:I9)</f>
        <v>1330619</v>
      </c>
      <c r="K10" s="224" t="s">
        <v>383</v>
      </c>
      <c r="L10" s="222">
        <f t="shared" si="0"/>
        <v>16769084</v>
      </c>
      <c r="M10" s="222">
        <f t="shared" si="0"/>
        <v>15680014</v>
      </c>
      <c r="N10" s="222">
        <f t="shared" si="0"/>
        <v>16223152</v>
      </c>
    </row>
    <row r="11" spans="1:14" ht="12.75">
      <c r="A11" s="5"/>
      <c r="B11" s="5"/>
      <c r="C11" s="5"/>
      <c r="D11" s="5"/>
      <c r="F11" s="5"/>
      <c r="G11" s="5"/>
      <c r="K11" s="5"/>
      <c r="L11" s="5"/>
      <c r="M11" s="5"/>
      <c r="N11" s="5"/>
    </row>
    <row r="12" spans="1:14" ht="15">
      <c r="A12" s="3"/>
      <c r="B12" s="3"/>
      <c r="C12" s="3"/>
      <c r="D12" s="3"/>
      <c r="F12" s="3"/>
      <c r="G12" s="3"/>
      <c r="K12" s="3"/>
      <c r="L12" s="3"/>
      <c r="M12" s="3"/>
      <c r="N12" s="3"/>
    </row>
    <row r="13" spans="1:14" ht="15">
      <c r="A13" s="3"/>
      <c r="B13" s="3"/>
      <c r="C13" s="3"/>
      <c r="D13" s="3"/>
      <c r="F13" s="3"/>
      <c r="G13" s="3"/>
      <c r="K13" s="3"/>
      <c r="L13" s="3"/>
      <c r="M13" s="3"/>
      <c r="N13" s="3"/>
    </row>
    <row r="14" spans="1:14" ht="15">
      <c r="A14" s="3"/>
      <c r="B14" s="3"/>
      <c r="C14" s="3"/>
      <c r="D14" s="3"/>
      <c r="F14" s="3"/>
      <c r="G14" s="3"/>
      <c r="K14" s="3"/>
      <c r="L14" s="3"/>
      <c r="M14" s="3"/>
      <c r="N14" s="3"/>
    </row>
    <row r="15" spans="1:14" ht="15">
      <c r="A15" s="199"/>
      <c r="B15" s="229"/>
      <c r="C15" s="229"/>
      <c r="D15" s="229"/>
      <c r="F15" s="200"/>
      <c r="G15" s="230"/>
      <c r="H15" s="230"/>
      <c r="I15" s="230"/>
      <c r="K15" s="333"/>
      <c r="L15" s="334"/>
      <c r="M15" s="334"/>
      <c r="N15" s="334"/>
    </row>
    <row r="16" spans="1:14" ht="15">
      <c r="A16" s="204"/>
      <c r="B16" s="329" t="str">
        <f>B2</f>
        <v>2004.évi</v>
      </c>
      <c r="C16" s="329" t="str">
        <f>C2</f>
        <v>2005.évi</v>
      </c>
      <c r="D16" s="329" t="str">
        <f>D2</f>
        <v>2006.évi</v>
      </c>
      <c r="F16" s="206"/>
      <c r="G16" s="331" t="str">
        <f>B2</f>
        <v>2004.évi</v>
      </c>
      <c r="H16" s="331" t="str">
        <f>C2</f>
        <v>2005.évi</v>
      </c>
      <c r="I16" s="331" t="str">
        <f>D2</f>
        <v>2006.évi</v>
      </c>
      <c r="K16" s="335"/>
      <c r="L16" s="336" t="str">
        <f>G2</f>
        <v>2004.évi</v>
      </c>
      <c r="M16" s="336" t="str">
        <f>H2</f>
        <v>2005.évi</v>
      </c>
      <c r="N16" s="336" t="str">
        <f>I2</f>
        <v>2006.évi</v>
      </c>
    </row>
    <row r="17" spans="1:14" ht="15">
      <c r="A17" s="211" t="s">
        <v>310</v>
      </c>
      <c r="B17" s="329" t="s">
        <v>52</v>
      </c>
      <c r="C17" s="329" t="s">
        <v>238</v>
      </c>
      <c r="D17" s="329" t="s">
        <v>238</v>
      </c>
      <c r="F17" s="213" t="s">
        <v>384</v>
      </c>
      <c r="G17" s="331" t="s">
        <v>52</v>
      </c>
      <c r="H17" s="331" t="s">
        <v>238</v>
      </c>
      <c r="I17" s="331" t="s">
        <v>238</v>
      </c>
      <c r="K17" s="337" t="s">
        <v>385</v>
      </c>
      <c r="L17" s="336" t="s">
        <v>52</v>
      </c>
      <c r="M17" s="336" t="s">
        <v>238</v>
      </c>
      <c r="N17" s="336" t="s">
        <v>238</v>
      </c>
    </row>
    <row r="18" spans="1:14" ht="15">
      <c r="A18" s="204"/>
      <c r="B18" s="329"/>
      <c r="C18" s="329"/>
      <c r="D18" s="329"/>
      <c r="F18" s="206"/>
      <c r="G18" s="331"/>
      <c r="H18" s="331"/>
      <c r="I18" s="331"/>
      <c r="K18" s="335"/>
      <c r="L18" s="336"/>
      <c r="M18" s="336"/>
      <c r="N18" s="336"/>
    </row>
    <row r="19" spans="1:14" ht="15">
      <c r="A19" s="215"/>
      <c r="B19" s="330"/>
      <c r="C19" s="330"/>
      <c r="D19" s="330"/>
      <c r="F19" s="216"/>
      <c r="G19" s="332"/>
      <c r="H19" s="332"/>
      <c r="I19" s="332"/>
      <c r="K19" s="338"/>
      <c r="L19" s="339"/>
      <c r="M19" s="339"/>
      <c r="N19" s="339"/>
    </row>
    <row r="20" spans="1:14" ht="12.75">
      <c r="A20" s="318" t="s">
        <v>386</v>
      </c>
      <c r="B20" s="222">
        <f>'mérleg2005-ig'!F78</f>
        <v>10058821</v>
      </c>
      <c r="C20" s="222">
        <f>'mérleg2005-ig'!G78</f>
        <v>10370090</v>
      </c>
      <c r="D20" s="222">
        <f>'mérleg2005-ig'!H78</f>
        <v>10581608</v>
      </c>
      <c r="F20" s="321" t="s">
        <v>387</v>
      </c>
      <c r="G20" s="222">
        <f>'mérleg2005-ig'!F106</f>
        <v>269797</v>
      </c>
      <c r="H20" s="222">
        <f>'mérleg2005-ig'!G106</f>
        <v>256451</v>
      </c>
      <c r="I20" s="222">
        <f>'mérleg2005-ig'!H106</f>
        <v>264145</v>
      </c>
      <c r="K20" s="6" t="s">
        <v>388</v>
      </c>
      <c r="L20" s="217">
        <f aca="true" t="shared" si="1" ref="L20:N25">(B20+G20)</f>
        <v>10328618</v>
      </c>
      <c r="M20" s="217">
        <f t="shared" si="1"/>
        <v>10626541</v>
      </c>
      <c r="N20" s="217">
        <f t="shared" si="1"/>
        <v>10845753</v>
      </c>
    </row>
    <row r="21" spans="1:14" ht="12.75">
      <c r="A21" s="322" t="s">
        <v>522</v>
      </c>
      <c r="B21" s="223">
        <f>(B23)+(-B22)</f>
        <v>12393435</v>
      </c>
      <c r="C21" s="223">
        <f>(C23)+(-C22)</f>
        <v>12722777</v>
      </c>
      <c r="D21" s="223">
        <f>(D23)+(-D22)</f>
        <v>12972476</v>
      </c>
      <c r="F21" s="317" t="s">
        <v>390</v>
      </c>
      <c r="G21" s="223">
        <f>(G23)+(-G22)</f>
        <v>3778177</v>
      </c>
      <c r="H21" s="223">
        <f>(H23)+(-H22)</f>
        <v>1739370</v>
      </c>
      <c r="I21" s="223">
        <f>(I23)+(-I22)</f>
        <v>1660847</v>
      </c>
      <c r="K21" s="63" t="s">
        <v>391</v>
      </c>
      <c r="L21" s="217">
        <f t="shared" si="1"/>
        <v>16171612</v>
      </c>
      <c r="M21" s="217">
        <f t="shared" si="1"/>
        <v>14462147</v>
      </c>
      <c r="N21" s="217">
        <f t="shared" si="1"/>
        <v>14633323</v>
      </c>
    </row>
    <row r="22" spans="1:14" ht="12.75">
      <c r="A22" s="322" t="s">
        <v>392</v>
      </c>
      <c r="B22" s="223">
        <f>(B7)</f>
        <v>-8444625</v>
      </c>
      <c r="C22" s="223">
        <f>(C7)</f>
        <v>-8691327</v>
      </c>
      <c r="D22" s="223">
        <f>(D7)</f>
        <v>-8852482</v>
      </c>
      <c r="F22" s="317" t="s">
        <v>393</v>
      </c>
      <c r="G22" s="223">
        <f>(G7)</f>
        <v>-126380</v>
      </c>
      <c r="H22" s="223">
        <f>(H7)</f>
        <v>-107297</v>
      </c>
      <c r="I22" s="223">
        <f>(I7)</f>
        <v>-110516</v>
      </c>
      <c r="K22" s="63" t="s">
        <v>374</v>
      </c>
      <c r="L22" s="221">
        <f t="shared" si="1"/>
        <v>-8571005</v>
      </c>
      <c r="M22" s="221">
        <f t="shared" si="1"/>
        <v>-8798624</v>
      </c>
      <c r="N22" s="221">
        <f t="shared" si="1"/>
        <v>-8962998</v>
      </c>
    </row>
    <row r="23" spans="1:14" ht="12.75">
      <c r="A23" s="318" t="s">
        <v>394</v>
      </c>
      <c r="B23" s="222">
        <f>'mérleg2005-ig'!F100</f>
        <v>3948810</v>
      </c>
      <c r="C23" s="222">
        <f>'mérleg2005-ig'!G100</f>
        <v>4031450</v>
      </c>
      <c r="D23" s="222">
        <f>'mérleg2005-ig'!H100</f>
        <v>4119994</v>
      </c>
      <c r="F23" s="321" t="s">
        <v>395</v>
      </c>
      <c r="G23" s="222">
        <f>'mérleg2005-ig'!F124</f>
        <v>3651797</v>
      </c>
      <c r="H23" s="222">
        <f>'mérleg2005-ig'!G124</f>
        <v>1632073</v>
      </c>
      <c r="I23" s="222">
        <f>'mérleg2005-ig'!H124</f>
        <v>1550331</v>
      </c>
      <c r="K23" s="6" t="s">
        <v>396</v>
      </c>
      <c r="L23" s="222">
        <f t="shared" si="1"/>
        <v>7600607</v>
      </c>
      <c r="M23" s="222">
        <f t="shared" si="1"/>
        <v>5663523</v>
      </c>
      <c r="N23" s="222">
        <f t="shared" si="1"/>
        <v>5670325</v>
      </c>
    </row>
    <row r="24" spans="1:14" ht="12.75" hidden="1">
      <c r="A24" s="326" t="s">
        <v>523</v>
      </c>
      <c r="B24" s="327">
        <f>'mérleg2005-ig'!F101</f>
        <v>0</v>
      </c>
      <c r="C24" s="240"/>
      <c r="D24" s="240"/>
      <c r="F24" s="328" t="s">
        <v>356</v>
      </c>
      <c r="G24" s="325">
        <f>'mérleg2005-ig'!F125</f>
        <v>0</v>
      </c>
      <c r="H24" s="5"/>
      <c r="I24" s="5"/>
      <c r="K24" s="461" t="s">
        <v>397</v>
      </c>
      <c r="L24" s="464">
        <f t="shared" si="1"/>
        <v>0</v>
      </c>
      <c r="M24" s="462">
        <f t="shared" si="1"/>
        <v>0</v>
      </c>
      <c r="N24" s="462">
        <f t="shared" si="1"/>
        <v>0</v>
      </c>
    </row>
    <row r="25" spans="1:14" ht="12.75">
      <c r="A25" s="460"/>
      <c r="B25" s="327"/>
      <c r="C25" s="240"/>
      <c r="D25" s="240"/>
      <c r="F25" s="460"/>
      <c r="G25" s="325"/>
      <c r="H25" s="5"/>
      <c r="I25" s="5"/>
      <c r="K25" s="460"/>
      <c r="L25" s="464"/>
      <c r="M25" s="463"/>
      <c r="N25" s="463"/>
    </row>
    <row r="26" spans="1:14" ht="12.75">
      <c r="A26" s="323" t="s">
        <v>398</v>
      </c>
      <c r="B26" s="222">
        <f>(B20+B23+B24+B25)</f>
        <v>14007631</v>
      </c>
      <c r="C26" s="222">
        <f>(C20+C23+C24+C25)</f>
        <v>14401540</v>
      </c>
      <c r="D26" s="222">
        <f>(D20+D23+D24+D25)</f>
        <v>14701602</v>
      </c>
      <c r="F26" s="319" t="s">
        <v>399</v>
      </c>
      <c r="G26" s="222">
        <f>(G20+G23+G24+G25)</f>
        <v>3921594</v>
      </c>
      <c r="H26" s="222">
        <f>(H20+H23+H24+H25)</f>
        <v>1888524</v>
      </c>
      <c r="I26" s="222">
        <f>(I20+I23+I24+I25)</f>
        <v>1814476</v>
      </c>
      <c r="K26" s="224" t="s">
        <v>400</v>
      </c>
      <c r="L26" s="222">
        <f>(L20+L23+L24+L25)</f>
        <v>17929225</v>
      </c>
      <c r="M26" s="222">
        <f>(M20+M23+M24+M25)</f>
        <v>16290064</v>
      </c>
      <c r="N26" s="222">
        <f>(N20+N23+N24+N25)</f>
        <v>16516078</v>
      </c>
    </row>
    <row r="27" spans="1:14" ht="12.75">
      <c r="A27" s="227"/>
      <c r="B27" s="228"/>
      <c r="C27" s="228"/>
      <c r="D27" s="228"/>
      <c r="F27" s="227"/>
      <c r="G27" s="227"/>
      <c r="H27" s="227"/>
      <c r="I27" s="227"/>
      <c r="K27" s="227"/>
      <c r="L27" s="227"/>
      <c r="M27" s="228"/>
      <c r="N27" s="228"/>
    </row>
    <row r="28" spans="1:6" ht="12.75">
      <c r="A28" s="324"/>
      <c r="F28" s="324"/>
    </row>
    <row r="29" spans="1:6" ht="12.75">
      <c r="A29" s="324"/>
      <c r="F29" s="324"/>
    </row>
    <row r="30" spans="1:14" ht="12.75">
      <c r="A30" s="229"/>
      <c r="B30" s="229"/>
      <c r="C30" s="229"/>
      <c r="D30" s="229"/>
      <c r="E30" s="5"/>
      <c r="F30" s="230"/>
      <c r="G30" s="230"/>
      <c r="H30" s="230"/>
      <c r="I30" s="230"/>
      <c r="J30" s="5"/>
      <c r="K30" s="334"/>
      <c r="L30" s="334"/>
      <c r="M30" s="334"/>
      <c r="N30" s="334"/>
    </row>
    <row r="31" spans="1:14" ht="12.75">
      <c r="A31" s="231"/>
      <c r="B31" s="329" t="str">
        <f>B16</f>
        <v>2004.évi</v>
      </c>
      <c r="C31" s="329" t="str">
        <f>C16</f>
        <v>2005.évi</v>
      </c>
      <c r="D31" s="329" t="str">
        <f>D16</f>
        <v>2006.évi</v>
      </c>
      <c r="E31" s="5"/>
      <c r="F31" s="232"/>
      <c r="G31" s="331" t="str">
        <f>B16</f>
        <v>2004.évi</v>
      </c>
      <c r="H31" s="331" t="str">
        <f>C16</f>
        <v>2005.évi</v>
      </c>
      <c r="I31" s="331" t="str">
        <f>D16</f>
        <v>2006.évi</v>
      </c>
      <c r="J31" s="5"/>
      <c r="K31" s="343"/>
      <c r="L31" s="336" t="str">
        <f>G16</f>
        <v>2004.évi</v>
      </c>
      <c r="M31" s="336" t="str">
        <f>H16</f>
        <v>2005.évi</v>
      </c>
      <c r="N31" s="336" t="str">
        <f>I16</f>
        <v>2006.évi</v>
      </c>
    </row>
    <row r="32" spans="1:14" ht="13.5">
      <c r="A32" s="233" t="s">
        <v>401</v>
      </c>
      <c r="B32" s="329" t="s">
        <v>52</v>
      </c>
      <c r="C32" s="329" t="s">
        <v>238</v>
      </c>
      <c r="D32" s="329" t="s">
        <v>238</v>
      </c>
      <c r="E32" s="5"/>
      <c r="F32" s="234" t="s">
        <v>402</v>
      </c>
      <c r="G32" s="331" t="s">
        <v>52</v>
      </c>
      <c r="H32" s="331" t="s">
        <v>238</v>
      </c>
      <c r="I32" s="331" t="s">
        <v>238</v>
      </c>
      <c r="J32" s="5"/>
      <c r="K32" s="347" t="s">
        <v>403</v>
      </c>
      <c r="L32" s="336" t="s">
        <v>52</v>
      </c>
      <c r="M32" s="336" t="s">
        <v>238</v>
      </c>
      <c r="N32" s="336" t="s">
        <v>238</v>
      </c>
    </row>
    <row r="33" spans="1:14" ht="12.75">
      <c r="A33" s="231"/>
      <c r="B33" s="329"/>
      <c r="C33" s="329"/>
      <c r="D33" s="329"/>
      <c r="E33" s="5"/>
      <c r="F33" s="232"/>
      <c r="G33" s="331"/>
      <c r="H33" s="331"/>
      <c r="I33" s="331"/>
      <c r="J33" s="5"/>
      <c r="K33" s="343"/>
      <c r="L33" s="336"/>
      <c r="M33" s="336"/>
      <c r="N33" s="336"/>
    </row>
    <row r="34" spans="1:14" ht="12.75">
      <c r="A34" s="235"/>
      <c r="B34" s="330"/>
      <c r="C34" s="330"/>
      <c r="D34" s="330"/>
      <c r="E34" s="5"/>
      <c r="F34" s="236"/>
      <c r="G34" s="332"/>
      <c r="H34" s="332"/>
      <c r="I34" s="332"/>
      <c r="J34" s="5"/>
      <c r="K34" s="350"/>
      <c r="L34" s="339"/>
      <c r="M34" s="339"/>
      <c r="N34" s="339"/>
    </row>
    <row r="35" spans="1:14" ht="12.75">
      <c r="A35" s="6" t="s">
        <v>404</v>
      </c>
      <c r="B35" s="222">
        <f>(B10-B26)</f>
        <v>-145338</v>
      </c>
      <c r="C35" s="222">
        <f>(C10-C26)</f>
        <v>10316</v>
      </c>
      <c r="D35" s="222">
        <f>(D10-D26)</f>
        <v>190931</v>
      </c>
      <c r="E35" s="5"/>
      <c r="F35" s="6" t="s">
        <v>405</v>
      </c>
      <c r="G35" s="222">
        <f>(G10-G26)</f>
        <v>-1014803</v>
      </c>
      <c r="H35" s="222">
        <f>(H10-H26)</f>
        <v>-620366</v>
      </c>
      <c r="I35" s="222">
        <f>(I10-I26)</f>
        <v>-483857</v>
      </c>
      <c r="J35" s="5"/>
      <c r="K35" s="6" t="s">
        <v>406</v>
      </c>
      <c r="L35" s="222">
        <f>B35+G35</f>
        <v>-1160141</v>
      </c>
      <c r="M35" s="222">
        <f>C35+H35</f>
        <v>-610050</v>
      </c>
      <c r="N35" s="222">
        <f>D35+I35</f>
        <v>-292926</v>
      </c>
    </row>
    <row r="36" spans="1:14" ht="15">
      <c r="A36" s="4" t="s">
        <v>134</v>
      </c>
      <c r="B36" s="4"/>
      <c r="C36" s="237"/>
      <c r="D36" s="237"/>
      <c r="E36" s="3"/>
      <c r="F36" s="4"/>
      <c r="G36" s="4"/>
      <c r="H36" s="237"/>
      <c r="I36" s="237"/>
      <c r="J36" s="3"/>
      <c r="K36" s="238"/>
      <c r="L36" s="238"/>
      <c r="M36" s="237"/>
      <c r="N36" s="237"/>
    </row>
    <row r="37" spans="1:14" ht="15">
      <c r="A37" s="4"/>
      <c r="B37" s="4"/>
      <c r="C37" s="237"/>
      <c r="D37" s="237"/>
      <c r="E37" s="3"/>
      <c r="F37" s="4"/>
      <c r="G37" s="4"/>
      <c r="H37" s="237"/>
      <c r="I37" s="237"/>
      <c r="J37" s="3"/>
      <c r="K37" s="4"/>
      <c r="L37" s="4"/>
      <c r="M37" s="237"/>
      <c r="N37" s="237"/>
    </row>
    <row r="38" spans="1:14" ht="15">
      <c r="A38" s="239" t="s">
        <v>407</v>
      </c>
      <c r="B38" s="239"/>
      <c r="C38" s="237"/>
      <c r="D38" s="237"/>
      <c r="E38" s="3"/>
      <c r="F38" s="4"/>
      <c r="G38" s="4"/>
      <c r="H38" s="237"/>
      <c r="I38" s="237"/>
      <c r="J38" s="3"/>
      <c r="K38" s="4"/>
      <c r="L38" s="4"/>
      <c r="M38" s="237"/>
      <c r="N38" s="237"/>
    </row>
    <row r="39" spans="1:14" ht="15">
      <c r="A39" s="240" t="s">
        <v>408</v>
      </c>
      <c r="B39" s="240"/>
      <c r="C39" s="3"/>
      <c r="D39" s="3"/>
      <c r="E39" s="3"/>
      <c r="F39" s="3"/>
      <c r="G39" s="3"/>
      <c r="H39" s="241"/>
      <c r="I39" s="241"/>
      <c r="J39" s="3"/>
      <c r="K39" s="241"/>
      <c r="L39" s="241"/>
      <c r="M39" s="241"/>
      <c r="N39" s="241"/>
    </row>
  </sheetData>
  <printOptions horizontalCentered="1" verticalCentered="1"/>
  <pageMargins left="0.7874015748031497" right="0.7874015748031497" top="1.49" bottom="0.79" header="0.5118110236220472" footer="0.44"/>
  <pageSetup blackAndWhite="1" horizontalDpi="150" verticalDpi="150" orientation="landscape" paperSize="9" scale="72" r:id="rId1"/>
  <headerFooter alignWithMargins="0">
    <oddHeader>&amp;C&amp;"Times New Roman CE,Félkövér"&amp;12 3/3
Működési és felhalmozási költségvetés egyensúlyának
alakulása&amp;R&amp;"Times New Roman CE,Normál"&amp;11 3/2004.(II.27.)sz.önk.rendelet
 1.sz. melléklet
(ezer Ft-ban)</oddHeader>
    <oddFooter>&amp;L&amp;D/&amp;T&amp;C&amp;F/&amp;A      Ráczné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view="pageBreakPreview" zoomScaleSheetLayoutView="100" workbookViewId="0" topLeftCell="A55">
      <selection activeCell="B73" sqref="B73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0" style="0" hidden="1" customWidth="1"/>
    <col min="6" max="6" width="12.125" style="0" customWidth="1"/>
  </cols>
  <sheetData>
    <row r="1" spans="1:6" ht="12.75">
      <c r="A1" s="75" t="s">
        <v>230</v>
      </c>
      <c r="B1" s="76" t="s">
        <v>134</v>
      </c>
      <c r="C1" s="75" t="s">
        <v>231</v>
      </c>
      <c r="D1" s="77" t="s">
        <v>231</v>
      </c>
      <c r="E1" s="78" t="s">
        <v>232</v>
      </c>
      <c r="F1" s="75" t="s">
        <v>232</v>
      </c>
    </row>
    <row r="2" spans="1:6" ht="12.75">
      <c r="A2" s="79" t="s">
        <v>233</v>
      </c>
      <c r="B2" s="80" t="s">
        <v>234</v>
      </c>
      <c r="C2" s="81" t="s">
        <v>235</v>
      </c>
      <c r="D2" s="82" t="s">
        <v>236</v>
      </c>
      <c r="E2" s="83" t="s">
        <v>237</v>
      </c>
      <c r="F2" s="81" t="s">
        <v>52</v>
      </c>
    </row>
    <row r="3" spans="1:6" ht="15.75">
      <c r="A3" s="480" t="s">
        <v>669</v>
      </c>
      <c r="B3" s="481"/>
      <c r="C3" s="481"/>
      <c r="D3" s="481"/>
      <c r="E3" s="481"/>
      <c r="F3" s="481"/>
    </row>
    <row r="4" spans="1:6" ht="12.75">
      <c r="A4" s="84">
        <v>1</v>
      </c>
      <c r="B4" s="85" t="s">
        <v>158</v>
      </c>
      <c r="C4" s="86">
        <f>SUM(C5:C8)</f>
        <v>1421443</v>
      </c>
      <c r="D4" s="86">
        <f>SUM(D5:D8)</f>
        <v>1743127</v>
      </c>
      <c r="E4" s="86">
        <f>SUM(E5:E8)</f>
        <v>0</v>
      </c>
      <c r="F4" s="363">
        <f>SUM(F5:F8)</f>
        <v>1614196</v>
      </c>
    </row>
    <row r="5" spans="1:6" ht="12.75">
      <c r="A5" s="87">
        <v>1.1</v>
      </c>
      <c r="B5" s="88" t="s">
        <v>240</v>
      </c>
      <c r="C5" s="149">
        <v>1070875</v>
      </c>
      <c r="D5" s="149">
        <v>1160056</v>
      </c>
      <c r="E5" s="90"/>
      <c r="F5" s="150">
        <v>1145235</v>
      </c>
    </row>
    <row r="6" spans="1:6" ht="12.75">
      <c r="A6" s="91">
        <v>1.2</v>
      </c>
      <c r="B6" s="92" t="s">
        <v>724</v>
      </c>
      <c r="C6" s="126">
        <v>209459</v>
      </c>
      <c r="D6" s="126">
        <v>183986</v>
      </c>
      <c r="E6" s="94"/>
      <c r="F6" s="127">
        <v>187552</v>
      </c>
    </row>
    <row r="7" spans="1:6" ht="12.75">
      <c r="A7" s="96">
        <v>1.3</v>
      </c>
      <c r="B7" s="97" t="s">
        <v>241</v>
      </c>
      <c r="C7" s="195">
        <v>42188</v>
      </c>
      <c r="D7" s="195">
        <v>189710</v>
      </c>
      <c r="E7" s="94"/>
      <c r="F7" s="195">
        <v>28255</v>
      </c>
    </row>
    <row r="8" spans="1:6" ht="12.75">
      <c r="A8" s="81">
        <v>1.4</v>
      </c>
      <c r="B8" s="99" t="s">
        <v>242</v>
      </c>
      <c r="C8" s="196">
        <v>98921</v>
      </c>
      <c r="D8" s="196">
        <v>209375</v>
      </c>
      <c r="E8" s="101"/>
      <c r="F8" s="196">
        <v>253154</v>
      </c>
    </row>
    <row r="9" spans="1:6" ht="12.75">
      <c r="A9" s="102">
        <v>2.1</v>
      </c>
      <c r="B9" s="103" t="s">
        <v>159</v>
      </c>
      <c r="C9" s="451">
        <v>180000</v>
      </c>
      <c r="D9" s="451">
        <v>270000</v>
      </c>
      <c r="E9" s="451" t="e">
        <f>(#REF!+#REF!)</f>
        <v>#REF!</v>
      </c>
      <c r="F9" s="452">
        <v>250000</v>
      </c>
    </row>
    <row r="10" spans="1:6" ht="12.75">
      <c r="A10" s="108">
        <v>2.2</v>
      </c>
      <c r="B10" s="109" t="s">
        <v>245</v>
      </c>
      <c r="C10" s="110">
        <f>SUM(C11:C16)</f>
        <v>2132000</v>
      </c>
      <c r="D10" s="110">
        <f>SUM(D11:D16)</f>
        <v>2136000</v>
      </c>
      <c r="E10" s="110">
        <f>SUM(E11:E16)</f>
        <v>0</v>
      </c>
      <c r="F10" s="364">
        <f>SUM(F11:F16)</f>
        <v>2375100</v>
      </c>
    </row>
    <row r="11" spans="1:6" ht="12.75">
      <c r="A11" s="75" t="s">
        <v>246</v>
      </c>
      <c r="B11" s="76" t="s">
        <v>247</v>
      </c>
      <c r="C11" s="111">
        <v>172000</v>
      </c>
      <c r="D11" s="111">
        <v>174000</v>
      </c>
      <c r="E11" s="112"/>
      <c r="F11" s="90">
        <v>198000</v>
      </c>
    </row>
    <row r="12" spans="1:6" ht="12.75">
      <c r="A12" s="96" t="s">
        <v>248</v>
      </c>
      <c r="B12" s="97" t="s">
        <v>249</v>
      </c>
      <c r="C12" s="113">
        <v>198000</v>
      </c>
      <c r="D12" s="113">
        <v>220000</v>
      </c>
      <c r="E12" s="114"/>
      <c r="F12" s="94">
        <v>250000</v>
      </c>
    </row>
    <row r="13" spans="1:6" ht="12.75">
      <c r="A13" s="96" t="s">
        <v>250</v>
      </c>
      <c r="B13" s="97" t="s">
        <v>251</v>
      </c>
      <c r="C13" s="113">
        <v>70000</v>
      </c>
      <c r="D13" s="113">
        <v>70000</v>
      </c>
      <c r="E13" s="114"/>
      <c r="F13" s="94">
        <v>127000</v>
      </c>
    </row>
    <row r="14" spans="1:6" ht="12.75">
      <c r="A14" s="96" t="s">
        <v>252</v>
      </c>
      <c r="B14" s="97" t="s">
        <v>253</v>
      </c>
      <c r="C14" s="113">
        <v>1650000</v>
      </c>
      <c r="D14" s="113">
        <v>1630000</v>
      </c>
      <c r="E14" s="114"/>
      <c r="F14" s="94">
        <v>1760000</v>
      </c>
    </row>
    <row r="15" spans="1:6" ht="12.75">
      <c r="A15" s="96" t="s">
        <v>254</v>
      </c>
      <c r="B15" s="97" t="s">
        <v>255</v>
      </c>
      <c r="C15" s="113">
        <v>2000</v>
      </c>
      <c r="D15" s="113">
        <v>2000</v>
      </c>
      <c r="E15" s="114"/>
      <c r="F15" s="94">
        <v>2100</v>
      </c>
    </row>
    <row r="16" spans="1:6" ht="12.75">
      <c r="A16" s="79" t="s">
        <v>256</v>
      </c>
      <c r="B16" s="99" t="s">
        <v>257</v>
      </c>
      <c r="C16" s="115">
        <v>40000</v>
      </c>
      <c r="D16" s="115">
        <v>40000</v>
      </c>
      <c r="E16" s="116"/>
      <c r="F16" s="101">
        <v>38000</v>
      </c>
    </row>
    <row r="17" spans="1:6" ht="12.75">
      <c r="A17" s="104">
        <v>2.3</v>
      </c>
      <c r="B17" s="117" t="s">
        <v>161</v>
      </c>
      <c r="C17" s="118">
        <f>SUM(C18:C21)</f>
        <v>1656315</v>
      </c>
      <c r="D17" s="118">
        <f>SUM(D18:D21)</f>
        <v>1667315</v>
      </c>
      <c r="E17" s="118">
        <f>SUM(E18:E21)</f>
        <v>0</v>
      </c>
      <c r="F17" s="365">
        <f>SUM(F18:F21)</f>
        <v>1651226</v>
      </c>
    </row>
    <row r="18" spans="1:6" ht="12.75">
      <c r="A18" s="75" t="s">
        <v>258</v>
      </c>
      <c r="B18" s="76" t="s">
        <v>361</v>
      </c>
      <c r="C18" s="111">
        <v>724171</v>
      </c>
      <c r="D18" s="111">
        <v>724171</v>
      </c>
      <c r="E18" s="112"/>
      <c r="F18" s="90">
        <v>825577</v>
      </c>
    </row>
    <row r="19" spans="1:6" ht="12.75">
      <c r="A19" s="96" t="s">
        <v>259</v>
      </c>
      <c r="B19" s="97" t="s">
        <v>360</v>
      </c>
      <c r="C19" s="113">
        <v>702544</v>
      </c>
      <c r="D19" s="113">
        <v>702544</v>
      </c>
      <c r="E19" s="114"/>
      <c r="F19" s="94">
        <v>518049</v>
      </c>
    </row>
    <row r="20" spans="1:6" ht="12.75">
      <c r="A20" s="96" t="s">
        <v>260</v>
      </c>
      <c r="B20" s="97" t="s">
        <v>362</v>
      </c>
      <c r="C20" s="113">
        <v>227000</v>
      </c>
      <c r="D20" s="113">
        <v>238000</v>
      </c>
      <c r="E20" s="114"/>
      <c r="F20" s="94">
        <v>305000</v>
      </c>
    </row>
    <row r="21" spans="1:6" ht="12.75">
      <c r="A21" s="119" t="s">
        <v>261</v>
      </c>
      <c r="B21" s="97" t="s">
        <v>262</v>
      </c>
      <c r="C21" s="120">
        <v>2600</v>
      </c>
      <c r="D21" s="120">
        <v>2600</v>
      </c>
      <c r="E21" s="121"/>
      <c r="F21" s="122">
        <v>2600</v>
      </c>
    </row>
    <row r="22" spans="1:6" ht="12.75">
      <c r="A22" s="119">
        <v>2.4</v>
      </c>
      <c r="B22" s="97" t="s">
        <v>687</v>
      </c>
      <c r="C22" s="120">
        <v>0</v>
      </c>
      <c r="D22" s="120">
        <v>0</v>
      </c>
      <c r="E22" s="121"/>
      <c r="F22" s="122">
        <v>1000</v>
      </c>
    </row>
    <row r="23" spans="1:6" ht="12.75">
      <c r="A23" s="119">
        <v>2.5</v>
      </c>
      <c r="B23" s="97" t="s">
        <v>263</v>
      </c>
      <c r="C23" s="123">
        <v>208222</v>
      </c>
      <c r="D23" s="124">
        <v>246441</v>
      </c>
      <c r="E23" s="125"/>
      <c r="F23" s="122">
        <v>252419</v>
      </c>
    </row>
    <row r="24" spans="1:6" ht="12.75">
      <c r="A24" s="119">
        <v>2.6</v>
      </c>
      <c r="B24" s="97" t="s">
        <v>264</v>
      </c>
      <c r="C24" s="113">
        <v>371500</v>
      </c>
      <c r="D24" s="126">
        <v>359000</v>
      </c>
      <c r="E24" s="127"/>
      <c r="F24" s="94">
        <v>377000</v>
      </c>
    </row>
    <row r="25" spans="1:6" ht="12.75">
      <c r="A25" s="119">
        <v>2.7</v>
      </c>
      <c r="B25" s="97" t="s">
        <v>167</v>
      </c>
      <c r="C25" s="113">
        <v>30000</v>
      </c>
      <c r="D25" s="126">
        <v>51500</v>
      </c>
      <c r="E25" s="127"/>
      <c r="F25" s="94">
        <v>30000</v>
      </c>
    </row>
    <row r="26" spans="1:6" ht="12.75">
      <c r="A26" s="119">
        <v>2.8</v>
      </c>
      <c r="B26" s="97" t="s">
        <v>168</v>
      </c>
      <c r="C26" s="98">
        <f>(C27+C28)</f>
        <v>5473793</v>
      </c>
      <c r="D26" s="98">
        <f>(D27+D28)</f>
        <v>5549133</v>
      </c>
      <c r="E26" s="98">
        <f>(E27+E28)</f>
        <v>0</v>
      </c>
      <c r="F26" s="98">
        <f>(F27+F28)</f>
        <v>5844423</v>
      </c>
    </row>
    <row r="27" spans="1:6" ht="12.75">
      <c r="A27" s="96" t="s">
        <v>269</v>
      </c>
      <c r="B27" s="97" t="s">
        <v>266</v>
      </c>
      <c r="C27" s="113">
        <v>4635570</v>
      </c>
      <c r="D27" s="126">
        <v>4713545</v>
      </c>
      <c r="E27" s="127"/>
      <c r="F27" s="94">
        <v>4917766</v>
      </c>
    </row>
    <row r="28" spans="1:6" ht="12.75">
      <c r="A28" s="96" t="s">
        <v>688</v>
      </c>
      <c r="B28" s="97" t="s">
        <v>268</v>
      </c>
      <c r="C28" s="113">
        <v>838223</v>
      </c>
      <c r="D28" s="126">
        <v>835588</v>
      </c>
      <c r="E28" s="127"/>
      <c r="F28" s="94">
        <v>926657</v>
      </c>
    </row>
    <row r="29" spans="1:6" ht="12.75">
      <c r="A29" s="96">
        <v>2.9</v>
      </c>
      <c r="B29" s="97" t="s">
        <v>169</v>
      </c>
      <c r="C29" s="128">
        <v>902396</v>
      </c>
      <c r="D29" s="113">
        <v>912512</v>
      </c>
      <c r="E29" s="114"/>
      <c r="F29" s="129">
        <v>909474</v>
      </c>
    </row>
    <row r="30" spans="1:6" ht="12.75">
      <c r="A30" s="96" t="s">
        <v>272</v>
      </c>
      <c r="B30" s="97" t="s">
        <v>270</v>
      </c>
      <c r="C30" s="113">
        <v>258044</v>
      </c>
      <c r="D30" s="113">
        <v>258044</v>
      </c>
      <c r="E30" s="114"/>
      <c r="F30" s="94">
        <v>281456</v>
      </c>
    </row>
    <row r="31" spans="1:6" ht="12.75">
      <c r="A31" s="96">
        <v>2.1</v>
      </c>
      <c r="B31" s="97" t="s">
        <v>271</v>
      </c>
      <c r="C31" s="98">
        <v>321500</v>
      </c>
      <c r="D31" s="98">
        <f>SUM(D32:E34)</f>
        <v>313565</v>
      </c>
      <c r="E31" s="98">
        <f>SUM(E32:F34)</f>
        <v>313240</v>
      </c>
      <c r="F31" s="98">
        <f>SUM(F32:G34)</f>
        <v>313240</v>
      </c>
    </row>
    <row r="32" spans="1:6" ht="12.75">
      <c r="A32" s="96" t="s">
        <v>689</v>
      </c>
      <c r="B32" s="97" t="s">
        <v>363</v>
      </c>
      <c r="C32" s="113">
        <v>200200</v>
      </c>
      <c r="D32" s="113">
        <v>200200</v>
      </c>
      <c r="E32" s="114"/>
      <c r="F32" s="94">
        <v>200200</v>
      </c>
    </row>
    <row r="33" spans="1:6" ht="12.75">
      <c r="A33" s="96" t="s">
        <v>690</v>
      </c>
      <c r="B33" s="97" t="s">
        <v>273</v>
      </c>
      <c r="C33" s="113">
        <v>121300</v>
      </c>
      <c r="D33" s="126">
        <v>112965</v>
      </c>
      <c r="E33" s="127"/>
      <c r="F33" s="94">
        <f>109310+3060+670</f>
        <v>113040</v>
      </c>
    </row>
    <row r="34" spans="1:6" ht="12.75">
      <c r="A34" s="96" t="s">
        <v>691</v>
      </c>
      <c r="B34" s="97" t="s">
        <v>532</v>
      </c>
      <c r="C34" s="113">
        <v>0</v>
      </c>
      <c r="D34" s="126">
        <v>400</v>
      </c>
      <c r="E34" s="127"/>
      <c r="F34" s="94">
        <v>0</v>
      </c>
    </row>
    <row r="35" spans="1:6" ht="12.75">
      <c r="A35" s="96">
        <v>2.11</v>
      </c>
      <c r="B35" s="97" t="s">
        <v>274</v>
      </c>
      <c r="C35" s="128">
        <v>2720</v>
      </c>
      <c r="D35" s="113">
        <v>107140</v>
      </c>
      <c r="E35" s="114"/>
      <c r="F35" s="129">
        <v>2856</v>
      </c>
    </row>
    <row r="36" spans="1:6" ht="12.75">
      <c r="A36" s="96">
        <v>2.12</v>
      </c>
      <c r="B36" s="97" t="s">
        <v>195</v>
      </c>
      <c r="C36" s="113">
        <v>16153</v>
      </c>
      <c r="D36" s="126">
        <v>16153</v>
      </c>
      <c r="E36" s="127"/>
      <c r="F36" s="94">
        <v>7651</v>
      </c>
    </row>
    <row r="37" spans="1:6" ht="12.75">
      <c r="A37" s="96">
        <v>2.13</v>
      </c>
      <c r="B37" s="97" t="s">
        <v>275</v>
      </c>
      <c r="C37" s="130">
        <v>150370</v>
      </c>
      <c r="D37" s="126">
        <v>129287</v>
      </c>
      <c r="E37" s="127"/>
      <c r="F37" s="94">
        <v>149014</v>
      </c>
    </row>
    <row r="38" spans="1:6" ht="12.75">
      <c r="A38" s="96">
        <v>2.14</v>
      </c>
      <c r="B38" s="97" t="s">
        <v>276</v>
      </c>
      <c r="C38" s="113">
        <v>348414</v>
      </c>
      <c r="D38" s="113">
        <v>116432</v>
      </c>
      <c r="E38" s="114"/>
      <c r="F38" s="94">
        <v>65959</v>
      </c>
    </row>
    <row r="39" spans="1:6" ht="12.75">
      <c r="A39" s="96">
        <v>2.15</v>
      </c>
      <c r="B39" s="97" t="s">
        <v>277</v>
      </c>
      <c r="C39" s="131">
        <v>18440</v>
      </c>
      <c r="D39" s="131">
        <v>40393</v>
      </c>
      <c r="E39" s="132"/>
      <c r="F39" s="133">
        <v>0</v>
      </c>
    </row>
    <row r="40" spans="1:6" ht="12.75">
      <c r="A40" s="96">
        <v>2.16</v>
      </c>
      <c r="B40" s="99" t="s">
        <v>278</v>
      </c>
      <c r="C40" s="131">
        <v>18607</v>
      </c>
      <c r="D40" s="131">
        <v>28199</v>
      </c>
      <c r="E40" s="132"/>
      <c r="F40" s="133">
        <v>18735</v>
      </c>
    </row>
    <row r="41" spans="1:6" ht="12.75">
      <c r="A41" s="134" t="s">
        <v>80</v>
      </c>
      <c r="B41" s="135" t="s">
        <v>279</v>
      </c>
      <c r="C41" s="136">
        <f>(C9+C10+C17+C23+C24+C25+C26+C29+C31+C35+C36+C37+C38+C39+C40)</f>
        <v>11830430</v>
      </c>
      <c r="D41" s="136">
        <f>(D9+D10+D17+D23+D24+D25+D26+D29+D31+D35+D36+D37+D38+D39+D40)</f>
        <v>11943070</v>
      </c>
      <c r="E41" s="136" t="e">
        <f>(E9+E10+E17+E23+E24+E25+E26+E29+E31+E35+E36+E37+E38+E39+E40)</f>
        <v>#REF!</v>
      </c>
      <c r="F41" s="136">
        <f>(F9+F10+F17+F23+F24+F25+F26+F29+F31+F35+F36+F37+F38+F39+F40+F22)</f>
        <v>12248097</v>
      </c>
    </row>
    <row r="42" spans="1:6" ht="12.75">
      <c r="A42" s="137" t="s">
        <v>280</v>
      </c>
      <c r="B42" s="135" t="s">
        <v>281</v>
      </c>
      <c r="C42" s="136">
        <f>(C4+C41)</f>
        <v>13251873</v>
      </c>
      <c r="D42" s="136">
        <f>(D4+D41)</f>
        <v>13686197</v>
      </c>
      <c r="E42" s="136" t="e">
        <f>(E4+E41)</f>
        <v>#REF!</v>
      </c>
      <c r="F42" s="136">
        <f>(F4+F41)</f>
        <v>13862293</v>
      </c>
    </row>
    <row r="43" spans="1:6" ht="15.75">
      <c r="A43" s="486" t="s">
        <v>670</v>
      </c>
      <c r="B43" s="486"/>
      <c r="C43" s="486"/>
      <c r="D43" s="486"/>
      <c r="E43" s="486"/>
      <c r="F43" s="486"/>
    </row>
    <row r="44" spans="1:6" ht="12.75">
      <c r="A44" s="138" t="s">
        <v>79</v>
      </c>
      <c r="B44" s="139" t="s">
        <v>193</v>
      </c>
      <c r="C44" s="136">
        <f>SUM(C45:C51)</f>
        <v>95545</v>
      </c>
      <c r="D44" s="136">
        <f>SUM(D45:D51)</f>
        <v>213999</v>
      </c>
      <c r="E44" s="136">
        <f>SUM(E45:E51)</f>
        <v>0</v>
      </c>
      <c r="F44" s="136">
        <f>SUM(F45:F51)</f>
        <v>143417</v>
      </c>
    </row>
    <row r="45" spans="1:6" ht="12.75">
      <c r="A45" s="147">
        <v>1.1</v>
      </c>
      <c r="B45" s="97" t="s">
        <v>283</v>
      </c>
      <c r="C45" s="197">
        <v>116</v>
      </c>
      <c r="D45" s="197">
        <v>1973</v>
      </c>
      <c r="E45" s="150"/>
      <c r="F45" s="197">
        <v>0</v>
      </c>
    </row>
    <row r="46" spans="1:6" ht="12.75">
      <c r="A46" s="140">
        <v>1.2</v>
      </c>
      <c r="B46" s="97" t="s">
        <v>284</v>
      </c>
      <c r="C46" s="195">
        <v>4</v>
      </c>
      <c r="D46" s="195">
        <v>1039</v>
      </c>
      <c r="E46" s="127"/>
      <c r="F46" s="195">
        <v>500</v>
      </c>
    </row>
    <row r="47" spans="1:6" ht="12.75">
      <c r="A47" s="140">
        <v>1.3</v>
      </c>
      <c r="B47" s="97" t="s">
        <v>285</v>
      </c>
      <c r="C47" s="195">
        <v>3215</v>
      </c>
      <c r="D47" s="195">
        <v>3972</v>
      </c>
      <c r="E47" s="127"/>
      <c r="F47" s="195">
        <v>2000</v>
      </c>
    </row>
    <row r="48" spans="1:6" ht="12.75">
      <c r="A48" s="140">
        <v>1.4</v>
      </c>
      <c r="B48" s="97" t="s">
        <v>723</v>
      </c>
      <c r="C48" s="195">
        <v>0</v>
      </c>
      <c r="D48" s="195">
        <v>1697</v>
      </c>
      <c r="E48" s="127"/>
      <c r="F48" s="195">
        <v>0</v>
      </c>
    </row>
    <row r="49" spans="1:6" ht="12.75">
      <c r="A49" s="140">
        <v>1.5</v>
      </c>
      <c r="B49" s="97" t="s">
        <v>286</v>
      </c>
      <c r="C49" s="195">
        <v>73134</v>
      </c>
      <c r="D49" s="195">
        <v>93505</v>
      </c>
      <c r="E49" s="127"/>
      <c r="F49" s="195">
        <v>37551</v>
      </c>
    </row>
    <row r="50" spans="1:6" ht="12.75">
      <c r="A50" s="140">
        <v>1.6</v>
      </c>
      <c r="B50" s="97" t="s">
        <v>722</v>
      </c>
      <c r="C50" s="195">
        <v>0</v>
      </c>
      <c r="D50" s="195">
        <v>18318</v>
      </c>
      <c r="E50" s="127"/>
      <c r="F50" s="195">
        <v>6100</v>
      </c>
    </row>
    <row r="51" spans="1:6" ht="12.75">
      <c r="A51" s="142">
        <v>1.7</v>
      </c>
      <c r="B51" s="99" t="s">
        <v>287</v>
      </c>
      <c r="C51" s="196">
        <v>19076</v>
      </c>
      <c r="D51" s="196">
        <v>93495</v>
      </c>
      <c r="E51" s="169"/>
      <c r="F51" s="196">
        <v>97266</v>
      </c>
    </row>
    <row r="52" spans="1:6" ht="12.75">
      <c r="A52" s="143"/>
      <c r="B52" s="144"/>
      <c r="C52" s="145"/>
      <c r="D52" s="146"/>
      <c r="E52" s="146"/>
      <c r="F52" s="300"/>
    </row>
    <row r="53" spans="1:6" ht="12.75">
      <c r="A53" s="147" t="s">
        <v>80</v>
      </c>
      <c r="B53" s="76" t="s">
        <v>194</v>
      </c>
      <c r="C53" s="148">
        <v>1200</v>
      </c>
      <c r="D53" s="149">
        <v>5965</v>
      </c>
      <c r="E53" s="150"/>
      <c r="F53" s="150">
        <v>9509</v>
      </c>
    </row>
    <row r="54" spans="1:6" ht="12.75">
      <c r="A54" s="140" t="s">
        <v>81</v>
      </c>
      <c r="B54" s="97" t="s">
        <v>288</v>
      </c>
      <c r="C54" s="113">
        <v>292177</v>
      </c>
      <c r="D54" s="113">
        <v>343527</v>
      </c>
      <c r="E54" s="114"/>
      <c r="F54" s="127">
        <v>118794</v>
      </c>
    </row>
    <row r="55" spans="1:6" ht="12.75">
      <c r="A55" s="140" t="s">
        <v>289</v>
      </c>
      <c r="B55" s="97" t="s">
        <v>290</v>
      </c>
      <c r="C55" s="113">
        <v>207688</v>
      </c>
      <c r="D55" s="113">
        <v>207688</v>
      </c>
      <c r="E55" s="114"/>
      <c r="F55" s="127">
        <v>174560</v>
      </c>
    </row>
    <row r="56" spans="1:6" ht="12.75">
      <c r="A56" s="140" t="s">
        <v>82</v>
      </c>
      <c r="B56" s="97" t="s">
        <v>28</v>
      </c>
      <c r="C56" s="113">
        <v>62000</v>
      </c>
      <c r="D56" s="113">
        <v>62000</v>
      </c>
      <c r="E56" s="114"/>
      <c r="F56" s="127">
        <v>66000</v>
      </c>
    </row>
    <row r="57" spans="1:6" ht="12.75">
      <c r="A57" s="140" t="s">
        <v>83</v>
      </c>
      <c r="B57" s="97" t="s">
        <v>291</v>
      </c>
      <c r="C57" s="128">
        <v>1086766</v>
      </c>
      <c r="D57" s="113">
        <v>760779</v>
      </c>
      <c r="E57" s="114"/>
      <c r="F57" s="114">
        <v>645759</v>
      </c>
    </row>
    <row r="58" spans="1:6" ht="12.75">
      <c r="A58" s="140" t="s">
        <v>84</v>
      </c>
      <c r="B58" s="97" t="s">
        <v>292</v>
      </c>
      <c r="C58" s="113">
        <v>21709</v>
      </c>
      <c r="D58" s="113">
        <v>21709</v>
      </c>
      <c r="E58" s="114"/>
      <c r="F58" s="127">
        <v>0</v>
      </c>
    </row>
    <row r="59" spans="1:6" ht="12.75">
      <c r="A59" s="140" t="s">
        <v>293</v>
      </c>
      <c r="B59" s="97" t="s">
        <v>199</v>
      </c>
      <c r="C59" s="113">
        <v>5000</v>
      </c>
      <c r="D59" s="113">
        <v>21200</v>
      </c>
      <c r="E59" s="114"/>
      <c r="F59" s="127">
        <v>0</v>
      </c>
    </row>
    <row r="60" spans="1:6" ht="12.75">
      <c r="A60" s="140" t="s">
        <v>294</v>
      </c>
      <c r="B60" s="97" t="s">
        <v>200</v>
      </c>
      <c r="C60" s="113">
        <v>2109630</v>
      </c>
      <c r="D60" s="113">
        <v>2102604</v>
      </c>
      <c r="E60" s="114"/>
      <c r="F60" s="127">
        <v>1096578</v>
      </c>
    </row>
    <row r="61" spans="1:6" ht="12.75">
      <c r="A61" s="140" t="s">
        <v>295</v>
      </c>
      <c r="B61" s="97" t="s">
        <v>296</v>
      </c>
      <c r="C61" s="128">
        <v>1968276</v>
      </c>
      <c r="D61" s="113">
        <v>2086891</v>
      </c>
      <c r="E61" s="114"/>
      <c r="F61" s="114">
        <v>603018</v>
      </c>
    </row>
    <row r="62" spans="1:6" ht="12.75">
      <c r="A62" s="140" t="s">
        <v>297</v>
      </c>
      <c r="B62" s="97" t="s">
        <v>298</v>
      </c>
      <c r="C62" s="128">
        <v>14497</v>
      </c>
      <c r="D62" s="113">
        <v>136272</v>
      </c>
      <c r="E62" s="114"/>
      <c r="F62" s="114">
        <v>49156</v>
      </c>
    </row>
    <row r="63" spans="1:6" ht="12.75">
      <c r="A63" s="140" t="s">
        <v>299</v>
      </c>
      <c r="B63" s="97" t="s">
        <v>203</v>
      </c>
      <c r="C63" s="113">
        <v>65201</v>
      </c>
      <c r="D63" s="126">
        <v>103082</v>
      </c>
      <c r="E63" s="127"/>
      <c r="F63" s="127">
        <v>0</v>
      </c>
    </row>
    <row r="64" spans="1:6" ht="12.75">
      <c r="A64" s="140" t="s">
        <v>300</v>
      </c>
      <c r="B64" s="99" t="s">
        <v>204</v>
      </c>
      <c r="C64" s="113">
        <v>0</v>
      </c>
      <c r="D64" s="113">
        <v>0</v>
      </c>
      <c r="E64" s="114"/>
      <c r="F64" s="114">
        <v>0</v>
      </c>
    </row>
    <row r="65" spans="1:6" ht="12.75">
      <c r="A65" s="151" t="s">
        <v>80</v>
      </c>
      <c r="B65" s="139" t="s">
        <v>301</v>
      </c>
      <c r="C65" s="152">
        <f>(C53+C54+C55+C56+C57+C58+C59+C60+C61+C62+C63+C64)</f>
        <v>5834144</v>
      </c>
      <c r="D65" s="152">
        <f>(D53+D54+D55+D56+D57+D58+D59+D60+D61+D62+D63+D64)</f>
        <v>5851717</v>
      </c>
      <c r="E65" s="152">
        <f>(E53+E54+E55+E56+E57+E58+E59+E60+E61+E62+E63+E64)</f>
        <v>0</v>
      </c>
      <c r="F65" s="152">
        <f>(F53+F54+F55+F56+F57+F58+F59+F60+F61+F62+F63+F64)</f>
        <v>2763374</v>
      </c>
    </row>
    <row r="66" spans="1:6" ht="12.75">
      <c r="A66" s="138" t="s">
        <v>302</v>
      </c>
      <c r="B66" s="139" t="s">
        <v>303</v>
      </c>
      <c r="C66" s="153">
        <f>(C44+C65)</f>
        <v>5929689</v>
      </c>
      <c r="D66" s="153">
        <f>(D44+D65)</f>
        <v>6065716</v>
      </c>
      <c r="E66" s="153">
        <f>(E44+E65)</f>
        <v>0</v>
      </c>
      <c r="F66" s="153">
        <f>(F44+F65)</f>
        <v>2906791</v>
      </c>
    </row>
    <row r="67" spans="1:6" ht="12.75">
      <c r="A67" s="154"/>
      <c r="B67" s="155" t="s">
        <v>304</v>
      </c>
      <c r="C67" s="156">
        <f>(C42+C66)</f>
        <v>19181562</v>
      </c>
      <c r="D67" s="156">
        <f>(D42+D66)</f>
        <v>19751913</v>
      </c>
      <c r="E67" s="156" t="e">
        <f>(E42+E66)</f>
        <v>#REF!</v>
      </c>
      <c r="F67" s="194">
        <f>(F42+F66)</f>
        <v>16769084</v>
      </c>
    </row>
    <row r="68" spans="1:6" ht="12.75">
      <c r="A68" s="147" t="s">
        <v>305</v>
      </c>
      <c r="B68" s="76" t="s">
        <v>306</v>
      </c>
      <c r="C68" s="157">
        <f>(C129-C67)</f>
        <v>1326107</v>
      </c>
      <c r="D68" s="157">
        <f>(D129-D67)</f>
        <v>1331244</v>
      </c>
      <c r="E68" s="157" t="e">
        <f>(E129-E67)</f>
        <v>#REF!</v>
      </c>
      <c r="F68" s="157">
        <f>(F129-F67)</f>
        <v>1160141</v>
      </c>
    </row>
    <row r="69" spans="1:6" ht="12.75">
      <c r="A69" s="140"/>
      <c r="B69" s="97" t="s">
        <v>307</v>
      </c>
      <c r="C69" s="113">
        <v>931028</v>
      </c>
      <c r="D69" s="126">
        <v>931028</v>
      </c>
      <c r="E69" s="94"/>
      <c r="F69" s="95">
        <f>F68-F70</f>
        <v>750925</v>
      </c>
    </row>
    <row r="70" spans="1:6" ht="12.75">
      <c r="A70" s="142"/>
      <c r="B70" s="99" t="s">
        <v>364</v>
      </c>
      <c r="C70" s="158">
        <f>C68-C69</f>
        <v>395079</v>
      </c>
      <c r="D70" s="198">
        <f>D68-D69</f>
        <v>400216</v>
      </c>
      <c r="E70" s="198" t="e">
        <f>E68-E69</f>
        <v>#REF!</v>
      </c>
      <c r="F70" s="158">
        <v>409216</v>
      </c>
    </row>
    <row r="71" spans="1:6" ht="12.75">
      <c r="A71" s="159"/>
      <c r="B71" s="159" t="s">
        <v>308</v>
      </c>
      <c r="C71" s="153">
        <f>(C67+C68)</f>
        <v>20507669</v>
      </c>
      <c r="D71" s="153">
        <f>(D67+D68)</f>
        <v>21083157</v>
      </c>
      <c r="E71" s="153" t="e">
        <f>(E67+E68)</f>
        <v>#REF!</v>
      </c>
      <c r="F71" s="153">
        <f>(F67+F68)</f>
        <v>17929225</v>
      </c>
    </row>
    <row r="72" spans="1:6" ht="12.75">
      <c r="A72" s="160"/>
      <c r="B72" s="160"/>
      <c r="C72" s="161"/>
      <c r="D72" s="5"/>
      <c r="E72" s="5"/>
      <c r="F72" s="5"/>
    </row>
    <row r="73" spans="1:6" ht="12.75">
      <c r="A73" s="160"/>
      <c r="B73" s="160"/>
      <c r="C73" s="162"/>
      <c r="D73" s="160"/>
      <c r="E73" s="160"/>
      <c r="F73" s="160"/>
    </row>
    <row r="74" spans="1:6" ht="12.75">
      <c r="A74" s="75" t="s">
        <v>230</v>
      </c>
      <c r="B74" s="76" t="s">
        <v>134</v>
      </c>
      <c r="C74" s="75" t="str">
        <f>C1</f>
        <v>2003.évi</v>
      </c>
      <c r="D74" s="75" t="str">
        <f>D1</f>
        <v>2003.évi</v>
      </c>
      <c r="E74" s="75" t="str">
        <f>E1</f>
        <v>2004.évi</v>
      </c>
      <c r="F74" s="75" t="str">
        <f>F1</f>
        <v>2004.évi</v>
      </c>
    </row>
    <row r="75" spans="1:6" ht="12.75">
      <c r="A75" s="81" t="s">
        <v>233</v>
      </c>
      <c r="B75" s="142" t="s">
        <v>309</v>
      </c>
      <c r="C75" s="81" t="s">
        <v>235</v>
      </c>
      <c r="D75" s="82" t="s">
        <v>236</v>
      </c>
      <c r="E75" s="83" t="s">
        <v>237</v>
      </c>
      <c r="F75" s="81" t="s">
        <v>52</v>
      </c>
    </row>
    <row r="76" spans="1:6" ht="15.75">
      <c r="A76" s="485" t="s">
        <v>668</v>
      </c>
      <c r="B76" s="486"/>
      <c r="C76" s="486"/>
      <c r="D76" s="486"/>
      <c r="E76" s="486"/>
      <c r="F76" s="486"/>
    </row>
    <row r="77" spans="1:6" ht="12.75">
      <c r="A77" s="163" t="s">
        <v>79</v>
      </c>
      <c r="B77" s="164" t="s">
        <v>311</v>
      </c>
      <c r="C77" s="165">
        <f>SUM(C78+C79+C80+C83+C84)</f>
        <v>9772173</v>
      </c>
      <c r="D77" s="165">
        <f>SUM(D78+D79+D80+D83+D84)</f>
        <v>10626747</v>
      </c>
      <c r="E77" s="165">
        <f>SUM(E78+E79+E80+E83+E84)</f>
        <v>0</v>
      </c>
      <c r="F77" s="366">
        <f>SUM(F78+F79+F80+F83+F84)</f>
        <v>10058821</v>
      </c>
    </row>
    <row r="78" spans="1:6" ht="12.75">
      <c r="A78" s="140">
        <v>1.1</v>
      </c>
      <c r="B78" s="97" t="s">
        <v>312</v>
      </c>
      <c r="C78" s="195">
        <v>5350809</v>
      </c>
      <c r="D78" s="195">
        <v>5708072</v>
      </c>
      <c r="E78" s="127"/>
      <c r="F78" s="195">
        <v>5263784</v>
      </c>
    </row>
    <row r="79" spans="1:6" ht="12.75">
      <c r="A79" s="140">
        <v>1.2</v>
      </c>
      <c r="B79" s="97" t="s">
        <v>313</v>
      </c>
      <c r="C79" s="195">
        <v>1814580</v>
      </c>
      <c r="D79" s="195">
        <v>1928835</v>
      </c>
      <c r="E79" s="127"/>
      <c r="F79" s="195">
        <v>1760916</v>
      </c>
    </row>
    <row r="80" spans="1:6" ht="12.75">
      <c r="A80" s="140">
        <v>1.3</v>
      </c>
      <c r="B80" s="97" t="s">
        <v>314</v>
      </c>
      <c r="C80" s="195">
        <v>2589879</v>
      </c>
      <c r="D80" s="195">
        <v>2915152</v>
      </c>
      <c r="E80" s="127"/>
      <c r="F80" s="195">
        <v>3015716</v>
      </c>
    </row>
    <row r="81" spans="1:6" ht="12.75">
      <c r="A81" s="140" t="s">
        <v>315</v>
      </c>
      <c r="B81" s="97" t="s">
        <v>316</v>
      </c>
      <c r="C81" s="195">
        <v>98921</v>
      </c>
      <c r="D81" s="195">
        <v>0</v>
      </c>
      <c r="E81" s="127"/>
      <c r="F81" s="195">
        <v>253154</v>
      </c>
    </row>
    <row r="82" spans="1:6" ht="12.75">
      <c r="A82" s="140" t="s">
        <v>317</v>
      </c>
      <c r="B82" s="97" t="s">
        <v>318</v>
      </c>
      <c r="C82" s="98">
        <f>C80-C81</f>
        <v>2490958</v>
      </c>
      <c r="D82" s="195">
        <v>2915152</v>
      </c>
      <c r="E82" s="127"/>
      <c r="F82" s="195">
        <v>2762562</v>
      </c>
    </row>
    <row r="83" spans="1:6" ht="12.75">
      <c r="A83" s="140">
        <v>1.4</v>
      </c>
      <c r="B83" s="97" t="s">
        <v>319</v>
      </c>
      <c r="C83" s="195">
        <v>4743</v>
      </c>
      <c r="D83" s="195">
        <v>19446</v>
      </c>
      <c r="E83" s="127"/>
      <c r="F83" s="195">
        <v>6243</v>
      </c>
    </row>
    <row r="84" spans="1:6" ht="12.75">
      <c r="A84" s="142">
        <v>1.5</v>
      </c>
      <c r="B84" s="99" t="s">
        <v>320</v>
      </c>
      <c r="C84" s="196">
        <v>12162</v>
      </c>
      <c r="D84" s="196">
        <v>55242</v>
      </c>
      <c r="E84" s="169"/>
      <c r="F84" s="196">
        <v>12162</v>
      </c>
    </row>
    <row r="85" spans="1:6" ht="12.75">
      <c r="A85" s="166">
        <v>2.1</v>
      </c>
      <c r="B85" s="167" t="s">
        <v>321</v>
      </c>
      <c r="C85" s="168">
        <f>(C86+C87+C88+C91)</f>
        <v>2758402</v>
      </c>
      <c r="D85" s="168">
        <f>(D86+D87+D88+D91)</f>
        <v>3033600</v>
      </c>
      <c r="E85" s="168">
        <f>(E86+E87+E88+E91)</f>
        <v>0</v>
      </c>
      <c r="F85" s="194">
        <f>(F86+F87+F88+F91)</f>
        <v>2859146</v>
      </c>
    </row>
    <row r="86" spans="1:6" ht="12.75">
      <c r="A86" s="147" t="s">
        <v>243</v>
      </c>
      <c r="B86" s="76" t="s">
        <v>322</v>
      </c>
      <c r="C86" s="148">
        <v>813266</v>
      </c>
      <c r="D86" s="149">
        <v>909126</v>
      </c>
      <c r="E86" s="150"/>
      <c r="F86" s="361">
        <f>önkgazdkiad!C95</f>
        <v>799908</v>
      </c>
    </row>
    <row r="87" spans="1:6" ht="12.75">
      <c r="A87" s="140" t="s">
        <v>244</v>
      </c>
      <c r="B87" s="97" t="s">
        <v>313</v>
      </c>
      <c r="C87" s="130">
        <v>262852</v>
      </c>
      <c r="D87" s="126">
        <v>290864</v>
      </c>
      <c r="E87" s="127"/>
      <c r="F87" s="95">
        <f>önkgazdkiad!D95</f>
        <v>252112</v>
      </c>
    </row>
    <row r="88" spans="1:6" ht="12.75">
      <c r="A88" s="140" t="s">
        <v>323</v>
      </c>
      <c r="B88" s="97" t="s">
        <v>324</v>
      </c>
      <c r="C88" s="130">
        <v>672144</v>
      </c>
      <c r="D88" s="126">
        <v>702028</v>
      </c>
      <c r="E88" s="127"/>
      <c r="F88" s="95">
        <f>önkgazdkiad!E95</f>
        <v>709691</v>
      </c>
    </row>
    <row r="89" spans="1:6" ht="12.75">
      <c r="A89" s="140" t="s">
        <v>325</v>
      </c>
      <c r="B89" s="97" t="s">
        <v>326</v>
      </c>
      <c r="C89" s="130">
        <v>0</v>
      </c>
      <c r="D89" s="126">
        <v>0</v>
      </c>
      <c r="E89" s="127"/>
      <c r="F89" s="94">
        <v>0</v>
      </c>
    </row>
    <row r="90" spans="1:6" ht="12.75">
      <c r="A90" s="140" t="s">
        <v>327</v>
      </c>
      <c r="B90" s="97" t="s">
        <v>328</v>
      </c>
      <c r="C90" s="93">
        <f>(C88-C89)</f>
        <v>672144</v>
      </c>
      <c r="D90" s="93">
        <f>(D88-D89)</f>
        <v>702028</v>
      </c>
      <c r="E90" s="93">
        <f>(E88-E89)</f>
        <v>0</v>
      </c>
      <c r="F90" s="93">
        <f>(F88-F89)</f>
        <v>709691</v>
      </c>
    </row>
    <row r="91" spans="1:6" ht="12.75">
      <c r="A91" s="140" t="s">
        <v>329</v>
      </c>
      <c r="B91" s="97" t="s">
        <v>330</v>
      </c>
      <c r="C91" s="130">
        <v>1010140</v>
      </c>
      <c r="D91" s="126">
        <v>1131582</v>
      </c>
      <c r="E91" s="127"/>
      <c r="F91" s="95">
        <f>önkgazdkiad!G95</f>
        <v>1097435</v>
      </c>
    </row>
    <row r="92" spans="1:6" ht="12.75">
      <c r="A92" s="140" t="s">
        <v>331</v>
      </c>
      <c r="B92" s="97" t="s">
        <v>332</v>
      </c>
      <c r="C92" s="130">
        <v>775355</v>
      </c>
      <c r="D92" s="126">
        <v>723623</v>
      </c>
      <c r="E92" s="127"/>
      <c r="F92" s="95">
        <f>önkgazdkiad!G84</f>
        <v>817173</v>
      </c>
    </row>
    <row r="93" spans="1:6" ht="12.75">
      <c r="A93" s="170"/>
      <c r="B93" s="455"/>
      <c r="C93" s="367"/>
      <c r="D93" s="367"/>
      <c r="E93" s="367"/>
      <c r="F93" s="367"/>
    </row>
    <row r="94" spans="1:6" ht="12.75">
      <c r="A94" s="172">
        <v>2.2</v>
      </c>
      <c r="B94" s="97" t="s">
        <v>333</v>
      </c>
      <c r="C94" s="113">
        <v>30000</v>
      </c>
      <c r="D94" s="113">
        <v>10000</v>
      </c>
      <c r="E94" s="114"/>
      <c r="F94" s="94">
        <v>30000</v>
      </c>
    </row>
    <row r="95" spans="1:6" ht="12.75">
      <c r="A95" s="172">
        <v>2.3</v>
      </c>
      <c r="B95" s="97" t="s">
        <v>334</v>
      </c>
      <c r="C95" s="113">
        <v>0</v>
      </c>
      <c r="D95" s="113">
        <v>0</v>
      </c>
      <c r="E95" s="114"/>
      <c r="F95" s="94">
        <v>0</v>
      </c>
    </row>
    <row r="96" spans="1:6" ht="12.75">
      <c r="A96" s="172">
        <v>2.4</v>
      </c>
      <c r="B96" s="97" t="s">
        <v>335</v>
      </c>
      <c r="C96" s="126">
        <v>1031377</v>
      </c>
      <c r="D96" s="126">
        <v>76427</v>
      </c>
      <c r="E96" s="127"/>
      <c r="F96" s="95">
        <f>'céltart.'!C181</f>
        <v>1009664</v>
      </c>
    </row>
    <row r="97" spans="1:6" ht="12.75">
      <c r="A97" s="173">
        <v>2.5</v>
      </c>
      <c r="B97" s="99" t="s">
        <v>336</v>
      </c>
      <c r="C97" s="115">
        <v>55000</v>
      </c>
      <c r="D97" s="115">
        <v>87603</v>
      </c>
      <c r="E97" s="116"/>
      <c r="F97" s="101">
        <v>50000</v>
      </c>
    </row>
    <row r="98" spans="1:6" ht="12.75">
      <c r="A98" s="143"/>
      <c r="B98" s="144"/>
      <c r="C98" s="174"/>
      <c r="D98" s="175"/>
      <c r="E98" s="175"/>
      <c r="F98" s="368"/>
    </row>
    <row r="99" spans="1:6" ht="12.75">
      <c r="A99" s="159">
        <v>2</v>
      </c>
      <c r="B99" s="135" t="s">
        <v>337</v>
      </c>
      <c r="C99" s="136">
        <f>(C85+C94+C96+C97)</f>
        <v>3874779</v>
      </c>
      <c r="D99" s="136">
        <f>(D85+D94+D96+D97)</f>
        <v>3207630</v>
      </c>
      <c r="E99" s="136">
        <f>(E85+E94+E96+E97)</f>
        <v>0</v>
      </c>
      <c r="F99" s="136">
        <f>(F85+F94+F96+F97+F95)</f>
        <v>3948810</v>
      </c>
    </row>
    <row r="100" spans="1:6" ht="12.75">
      <c r="A100" s="176" t="s">
        <v>81</v>
      </c>
      <c r="B100" s="177" t="s">
        <v>491</v>
      </c>
      <c r="C100" s="178"/>
      <c r="D100" s="178"/>
      <c r="E100" s="178"/>
      <c r="F100" s="260"/>
    </row>
    <row r="101" spans="1:6" ht="12.75">
      <c r="A101" s="188" t="s">
        <v>289</v>
      </c>
      <c r="B101" s="179" t="s">
        <v>694</v>
      </c>
      <c r="C101" s="180"/>
      <c r="D101" s="180"/>
      <c r="E101" s="180"/>
      <c r="F101" s="369"/>
    </row>
    <row r="102" spans="1:6" ht="12.75">
      <c r="A102" s="159" t="s">
        <v>177</v>
      </c>
      <c r="B102" s="181" t="s">
        <v>339</v>
      </c>
      <c r="C102" s="136">
        <f>(C77+C99+C100+C101)</f>
        <v>13646952</v>
      </c>
      <c r="D102" s="136">
        <f>(D77+D99+D100+D101)</f>
        <v>13834377</v>
      </c>
      <c r="E102" s="136">
        <f>(E77+E99+E100+E101)</f>
        <v>0</v>
      </c>
      <c r="F102" s="136">
        <f>(F77+F99+F100+F101)</f>
        <v>14007631</v>
      </c>
    </row>
    <row r="103" spans="1:6" ht="12.75">
      <c r="A103" s="182"/>
      <c r="B103" s="183"/>
      <c r="C103" s="184"/>
      <c r="D103" s="185"/>
      <c r="E103" s="185"/>
      <c r="F103" s="185"/>
    </row>
    <row r="104" spans="1:6" ht="15.75">
      <c r="A104" s="485" t="s">
        <v>340</v>
      </c>
      <c r="B104" s="486"/>
      <c r="C104" s="486"/>
      <c r="D104" s="486"/>
      <c r="E104" s="486"/>
      <c r="F104" s="487"/>
    </row>
    <row r="105" spans="1:6" ht="12.75">
      <c r="A105" s="138">
        <v>1</v>
      </c>
      <c r="B105" s="186" t="s">
        <v>341</v>
      </c>
      <c r="C105" s="152">
        <f>SUM(C106:C108)</f>
        <v>122314</v>
      </c>
      <c r="D105" s="152">
        <f>SUM(D106:D108)</f>
        <v>311854</v>
      </c>
      <c r="E105" s="152">
        <f>SUM(E106:E108)</f>
        <v>0</v>
      </c>
      <c r="F105" s="152">
        <f>SUM(F106:F108)</f>
        <v>269797</v>
      </c>
    </row>
    <row r="106" spans="1:6" ht="12.75">
      <c r="A106" s="140">
        <v>1.1</v>
      </c>
      <c r="B106" s="97" t="s">
        <v>342</v>
      </c>
      <c r="C106" s="195">
        <v>29065</v>
      </c>
      <c r="D106" s="195">
        <v>24684</v>
      </c>
      <c r="E106" s="195"/>
      <c r="F106" s="195">
        <v>30092</v>
      </c>
    </row>
    <row r="107" spans="1:6" ht="12.75">
      <c r="A107" s="140">
        <v>1.2</v>
      </c>
      <c r="B107" s="97" t="s">
        <v>343</v>
      </c>
      <c r="C107" s="195">
        <v>13368</v>
      </c>
      <c r="D107" s="195">
        <v>50669</v>
      </c>
      <c r="E107" s="195"/>
      <c r="F107" s="195">
        <v>26370</v>
      </c>
    </row>
    <row r="108" spans="1:6" ht="12.75">
      <c r="A108" s="142">
        <v>1.3</v>
      </c>
      <c r="B108" s="99" t="s">
        <v>344</v>
      </c>
      <c r="C108" s="196">
        <v>79881</v>
      </c>
      <c r="D108" s="196">
        <v>236501</v>
      </c>
      <c r="E108" s="196"/>
      <c r="F108" s="196">
        <v>213335</v>
      </c>
    </row>
    <row r="109" spans="1:6" ht="12.75">
      <c r="A109" s="143"/>
      <c r="B109" s="144"/>
      <c r="C109" s="145"/>
      <c r="D109" s="146"/>
      <c r="E109" s="146"/>
      <c r="F109" s="300"/>
    </row>
    <row r="110" spans="1:6" ht="12.75">
      <c r="A110" s="147">
        <v>2.1</v>
      </c>
      <c r="B110" s="76" t="s">
        <v>345</v>
      </c>
      <c r="C110" s="149">
        <v>79295</v>
      </c>
      <c r="D110" s="149">
        <v>132946</v>
      </c>
      <c r="E110" s="150"/>
      <c r="F110" s="90">
        <v>93686</v>
      </c>
    </row>
    <row r="111" spans="1:6" ht="12.75">
      <c r="A111" s="140">
        <v>2.2</v>
      </c>
      <c r="B111" s="97" t="s">
        <v>346</v>
      </c>
      <c r="C111" s="113">
        <v>236477</v>
      </c>
      <c r="D111" s="126">
        <v>243339</v>
      </c>
      <c r="E111" s="127"/>
      <c r="F111" s="94">
        <v>286347</v>
      </c>
    </row>
    <row r="112" spans="1:6" ht="12.75">
      <c r="A112" s="140">
        <v>2.3</v>
      </c>
      <c r="B112" s="97" t="s">
        <v>212</v>
      </c>
      <c r="C112" s="113">
        <v>78182</v>
      </c>
      <c r="D112" s="126">
        <v>79614</v>
      </c>
      <c r="E112" s="127"/>
      <c r="F112" s="94">
        <v>89067</v>
      </c>
    </row>
    <row r="113" spans="1:6" ht="12.75">
      <c r="A113" s="140">
        <v>2.4</v>
      </c>
      <c r="B113" s="97" t="s">
        <v>213</v>
      </c>
      <c r="C113" s="113">
        <v>113594</v>
      </c>
      <c r="D113" s="126">
        <v>134142</v>
      </c>
      <c r="E113" s="127"/>
      <c r="F113" s="94">
        <v>107234</v>
      </c>
    </row>
    <row r="114" spans="1:6" ht="12.75">
      <c r="A114" s="140">
        <v>2.5</v>
      </c>
      <c r="B114" s="97" t="s">
        <v>347</v>
      </c>
      <c r="C114" s="113">
        <v>312330</v>
      </c>
      <c r="D114" s="126">
        <v>305000</v>
      </c>
      <c r="E114" s="127"/>
      <c r="F114" s="94">
        <v>511670</v>
      </c>
    </row>
    <row r="115" spans="1:6" ht="12.75">
      <c r="A115" s="140">
        <v>2.6</v>
      </c>
      <c r="B115" s="97" t="s">
        <v>348</v>
      </c>
      <c r="C115" s="113">
        <v>5661040</v>
      </c>
      <c r="D115" s="126">
        <v>5798298</v>
      </c>
      <c r="E115" s="127"/>
      <c r="F115" s="94">
        <v>2290914</v>
      </c>
    </row>
    <row r="116" spans="1:6" ht="12.75">
      <c r="A116" s="140">
        <v>2.7</v>
      </c>
      <c r="B116" s="97" t="s">
        <v>349</v>
      </c>
      <c r="C116" s="130">
        <v>128827</v>
      </c>
      <c r="D116" s="126">
        <v>174438</v>
      </c>
      <c r="E116" s="127"/>
      <c r="F116" s="95">
        <f>SUM(F117:F119)</f>
        <v>147372</v>
      </c>
    </row>
    <row r="117" spans="1:6" ht="12.75">
      <c r="A117" s="140" t="s">
        <v>265</v>
      </c>
      <c r="B117" s="97" t="s">
        <v>350</v>
      </c>
      <c r="C117" s="130">
        <v>82938</v>
      </c>
      <c r="D117" s="126">
        <v>89673</v>
      </c>
      <c r="E117" s="127"/>
      <c r="F117" s="95">
        <f>önkgazdkiad!E96</f>
        <v>111414</v>
      </c>
    </row>
    <row r="118" spans="1:6" ht="12.75">
      <c r="A118" s="140" t="s">
        <v>267</v>
      </c>
      <c r="B118" s="97" t="s">
        <v>351</v>
      </c>
      <c r="C118" s="130">
        <v>45889</v>
      </c>
      <c r="D118" s="126">
        <v>83303</v>
      </c>
      <c r="E118" s="127"/>
      <c r="F118" s="95">
        <f>önkgazdkiad!G96</f>
        <v>34270</v>
      </c>
    </row>
    <row r="119" spans="1:6" ht="12.75">
      <c r="A119" s="140" t="s">
        <v>352</v>
      </c>
      <c r="B119" s="97" t="s">
        <v>353</v>
      </c>
      <c r="C119" s="195">
        <v>0</v>
      </c>
      <c r="D119" s="195">
        <v>1462</v>
      </c>
      <c r="E119" s="127"/>
      <c r="F119" s="95">
        <f>önkgazdkiad!H76</f>
        <v>1688</v>
      </c>
    </row>
    <row r="120" spans="1:6" ht="12.75">
      <c r="A120" s="140">
        <v>2.8</v>
      </c>
      <c r="B120" s="97" t="s">
        <v>217</v>
      </c>
      <c r="C120" s="130">
        <v>5570</v>
      </c>
      <c r="D120" s="126">
        <v>4377</v>
      </c>
      <c r="E120" s="127"/>
      <c r="F120" s="95">
        <f>önkgazdkiad!H92</f>
        <v>3735</v>
      </c>
    </row>
    <row r="121" spans="1:6" ht="12.75">
      <c r="A121" s="140">
        <v>2.9</v>
      </c>
      <c r="B121" s="97" t="s">
        <v>354</v>
      </c>
      <c r="C121" s="113">
        <v>14300</v>
      </c>
      <c r="D121" s="126">
        <v>14300</v>
      </c>
      <c r="E121" s="127"/>
      <c r="F121" s="94">
        <v>20500</v>
      </c>
    </row>
    <row r="122" spans="1:6" ht="12.75">
      <c r="A122" s="140" t="s">
        <v>411</v>
      </c>
      <c r="B122" s="97" t="s">
        <v>219</v>
      </c>
      <c r="C122" s="158">
        <v>108788</v>
      </c>
      <c r="D122" s="158">
        <v>50472</v>
      </c>
      <c r="E122" s="169"/>
      <c r="F122" s="274">
        <f>'céltart.'!C45</f>
        <v>101272</v>
      </c>
    </row>
    <row r="123" spans="1:6" ht="12.75">
      <c r="A123" s="187" t="s">
        <v>80</v>
      </c>
      <c r="B123" s="139" t="s">
        <v>355</v>
      </c>
      <c r="C123" s="152">
        <f>(C110+C111+C112+C113+C114+C115+C116+C120+C121+C122)</f>
        <v>6738403</v>
      </c>
      <c r="D123" s="152">
        <f>(D110+D111+D112+D113+D114+D115+D116+D120+D121+D122)</f>
        <v>6936926</v>
      </c>
      <c r="E123" s="152">
        <f>(E110+E111+E112+E113+E114+E115+E116+E120+E121+E122)</f>
        <v>0</v>
      </c>
      <c r="F123" s="152">
        <f>(F110+F111+F112+F113+F114+F115+F116+F120+F121+F122)</f>
        <v>3651797</v>
      </c>
    </row>
    <row r="124" spans="1:6" ht="12.75">
      <c r="A124" s="176" t="s">
        <v>81</v>
      </c>
      <c r="B124" s="177" t="s">
        <v>490</v>
      </c>
      <c r="C124" s="178"/>
      <c r="D124" s="178"/>
      <c r="E124" s="178"/>
      <c r="F124" s="178"/>
    </row>
    <row r="125" spans="1:6" ht="12.75">
      <c r="A125" s="188"/>
      <c r="B125" s="179"/>
      <c r="C125" s="180"/>
      <c r="D125" s="180"/>
      <c r="E125" s="180"/>
      <c r="F125" s="180"/>
    </row>
    <row r="126" spans="1:6" ht="12.75">
      <c r="A126" s="138" t="s">
        <v>302</v>
      </c>
      <c r="B126" s="186" t="s">
        <v>357</v>
      </c>
      <c r="C126" s="152">
        <f>(C105+C123+C124+C125)</f>
        <v>6860717</v>
      </c>
      <c r="D126" s="152">
        <f>(D105+D123+D124+D125)</f>
        <v>7248780</v>
      </c>
      <c r="E126" s="152">
        <f>(E105+E123+E124+E125)</f>
        <v>0</v>
      </c>
      <c r="F126" s="152">
        <f>(F105+F123+F124+F125)</f>
        <v>3921594</v>
      </c>
    </row>
    <row r="127" spans="1:6" ht="12.75">
      <c r="A127" s="179"/>
      <c r="B127" s="179"/>
      <c r="C127" s="180"/>
      <c r="D127" s="180"/>
      <c r="E127" s="180"/>
      <c r="F127" s="180"/>
    </row>
    <row r="128" spans="1:6" ht="12.75">
      <c r="A128" s="179"/>
      <c r="B128" s="179"/>
      <c r="C128" s="180"/>
      <c r="D128" s="180"/>
      <c r="E128" s="180"/>
      <c r="F128" s="180"/>
    </row>
    <row r="129" spans="1:6" ht="12.75">
      <c r="A129" s="137" t="s">
        <v>134</v>
      </c>
      <c r="B129" s="181" t="s">
        <v>358</v>
      </c>
      <c r="C129" s="152">
        <f>(C102+C126+C127+C128)</f>
        <v>20507669</v>
      </c>
      <c r="D129" s="152">
        <f>(D102+D126+D127+D128)</f>
        <v>21083157</v>
      </c>
      <c r="E129" s="152">
        <f>(E102+E126+E127+E128)</f>
        <v>0</v>
      </c>
      <c r="F129" s="152">
        <f>(F102+F126+F127+F128)</f>
        <v>17929225</v>
      </c>
    </row>
    <row r="130" spans="1:6" ht="12.75">
      <c r="A130" s="189"/>
      <c r="B130" s="189"/>
      <c r="C130" s="190"/>
      <c r="D130" s="156"/>
      <c r="E130" s="156"/>
      <c r="F130" s="156"/>
    </row>
    <row r="131" spans="1:6" ht="12.75">
      <c r="A131" s="189"/>
      <c r="B131" s="189"/>
      <c r="C131" s="190"/>
      <c r="D131" s="156"/>
      <c r="E131" s="156"/>
      <c r="F131" s="156"/>
    </row>
    <row r="132" spans="1:6" ht="12.75">
      <c r="A132" s="189"/>
      <c r="B132" s="189"/>
      <c r="C132" s="190"/>
      <c r="D132" s="156"/>
      <c r="E132" s="156"/>
      <c r="F132" s="156"/>
    </row>
    <row r="133" spans="1:6" ht="12.75">
      <c r="A133" s="189"/>
      <c r="B133" s="189"/>
      <c r="C133" s="190"/>
      <c r="D133" s="180"/>
      <c r="E133" s="180"/>
      <c r="F133" s="180"/>
    </row>
    <row r="134" spans="1:6" ht="12.75">
      <c r="A134" s="191"/>
      <c r="B134" s="192" t="s">
        <v>359</v>
      </c>
      <c r="C134" s="168">
        <v>3548</v>
      </c>
      <c r="D134" s="370">
        <v>3495</v>
      </c>
      <c r="E134" s="193"/>
      <c r="F134" s="300">
        <v>3484</v>
      </c>
    </row>
  </sheetData>
  <mergeCells count="4">
    <mergeCell ref="A3:F3"/>
    <mergeCell ref="A43:F43"/>
    <mergeCell ref="A76:F76"/>
    <mergeCell ref="A104:F104"/>
  </mergeCells>
  <printOptions horizontalCentered="1" verticalCentered="1"/>
  <pageMargins left="0.7874015748031497" right="0.7874015748031497" top="0.97" bottom="0.984251968503937" header="0.38" footer="0.5118110236220472"/>
  <pageSetup blackAndWhite="1" horizontalDpi="300" verticalDpi="300" orientation="portrait" paperSize="9" scale="75" r:id="rId1"/>
  <headerFooter alignWithMargins="0">
    <oddHeader>&amp;C&amp;"Times New Roman CE,Normál"&amp;12&amp;P/3
Bevételek és kiadások 
pénzforgalmi mérlege&amp;R&amp;"Times New Roman CE,Normál"&amp;12 1. sz. melléklet</oddHeader>
    <oddFooter>&amp;L&amp;"Times New Roman CE,Normál"&amp;D/&amp;T&amp;C&amp;"Times New Roman CE,Normál"&amp;F/&amp;A     Ráczné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workbookViewId="0" topLeftCell="A16">
      <selection activeCell="A31" sqref="A31"/>
    </sheetView>
  </sheetViews>
  <sheetFormatPr defaultColWidth="9.00390625" defaultRowHeight="12.75"/>
  <cols>
    <col min="1" max="1" width="35.00390625" style="0" bestFit="1" customWidth="1"/>
    <col min="6" max="6" width="29.375" style="0" bestFit="1" customWidth="1"/>
    <col min="11" max="11" width="25.003906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199"/>
      <c r="B3" s="353"/>
      <c r="C3" s="354"/>
      <c r="D3" s="355"/>
      <c r="E3" s="3"/>
      <c r="F3" s="200"/>
      <c r="G3" s="201"/>
      <c r="H3" s="202"/>
      <c r="I3" s="203"/>
      <c r="J3" s="3"/>
      <c r="K3" s="333"/>
      <c r="L3" s="340"/>
      <c r="M3" s="341"/>
      <c r="N3" s="342"/>
      <c r="O3" s="5"/>
    </row>
    <row r="4" spans="1:15" ht="15">
      <c r="A4" s="204"/>
      <c r="B4" s="356"/>
      <c r="C4" s="357" t="s">
        <v>365</v>
      </c>
      <c r="D4" s="358"/>
      <c r="E4" s="3"/>
      <c r="F4" s="206"/>
      <c r="G4" s="207"/>
      <c r="H4" s="208" t="s">
        <v>365</v>
      </c>
      <c r="I4" s="209"/>
      <c r="J4" s="3"/>
      <c r="K4" s="335"/>
      <c r="L4" s="344"/>
      <c r="M4" s="345" t="s">
        <v>365</v>
      </c>
      <c r="N4" s="346"/>
      <c r="O4" s="5"/>
    </row>
    <row r="5" spans="1:15" ht="15">
      <c r="A5" s="243" t="s">
        <v>239</v>
      </c>
      <c r="B5" s="212" t="s">
        <v>231</v>
      </c>
      <c r="C5" s="212" t="s">
        <v>231</v>
      </c>
      <c r="D5" s="212" t="s">
        <v>232</v>
      </c>
      <c r="E5" s="3"/>
      <c r="F5" s="213" t="s">
        <v>366</v>
      </c>
      <c r="G5" s="214" t="str">
        <f>B5</f>
        <v>2003.évi</v>
      </c>
      <c r="H5" s="214" t="str">
        <f>C5</f>
        <v>2003.évi</v>
      </c>
      <c r="I5" s="214" t="str">
        <f>D5</f>
        <v>2004.évi</v>
      </c>
      <c r="J5" s="3"/>
      <c r="K5" s="337" t="s">
        <v>367</v>
      </c>
      <c r="L5" s="348" t="str">
        <f>B5</f>
        <v>2003.évi</v>
      </c>
      <c r="M5" s="348" t="str">
        <f>C5</f>
        <v>2003.évi</v>
      </c>
      <c r="N5" s="348" t="str">
        <f>D5</f>
        <v>2004.évi</v>
      </c>
      <c r="O5" s="5"/>
    </row>
    <row r="6" spans="1:15" ht="15">
      <c r="A6" s="245"/>
      <c r="B6" s="205" t="s">
        <v>409</v>
      </c>
      <c r="C6" s="244" t="s">
        <v>410</v>
      </c>
      <c r="D6" s="244" t="s">
        <v>52</v>
      </c>
      <c r="E6" s="3"/>
      <c r="F6" s="206"/>
      <c r="G6" s="210" t="s">
        <v>409</v>
      </c>
      <c r="H6" s="248" t="s">
        <v>410</v>
      </c>
      <c r="I6" s="248" t="s">
        <v>52</v>
      </c>
      <c r="J6" s="3"/>
      <c r="K6" s="335"/>
      <c r="L6" s="349" t="s">
        <v>409</v>
      </c>
      <c r="M6" s="352" t="s">
        <v>410</v>
      </c>
      <c r="N6" s="352" t="s">
        <v>52</v>
      </c>
      <c r="O6" s="5"/>
    </row>
    <row r="7" spans="1:15" ht="15">
      <c r="A7" s="246"/>
      <c r="B7" s="247" t="s">
        <v>368</v>
      </c>
      <c r="C7" s="244" t="s">
        <v>368</v>
      </c>
      <c r="D7" s="244" t="s">
        <v>368</v>
      </c>
      <c r="E7" s="3"/>
      <c r="F7" s="216"/>
      <c r="G7" s="249" t="s">
        <v>368</v>
      </c>
      <c r="H7" s="248" t="s">
        <v>368</v>
      </c>
      <c r="I7" s="248" t="s">
        <v>368</v>
      </c>
      <c r="J7" s="3"/>
      <c r="K7" s="338"/>
      <c r="L7" s="351" t="s">
        <v>368</v>
      </c>
      <c r="M7" s="352" t="s">
        <v>368</v>
      </c>
      <c r="N7" s="352" t="s">
        <v>368</v>
      </c>
      <c r="O7" s="5"/>
    </row>
    <row r="8" spans="1:15" ht="12.75">
      <c r="A8" s="64" t="s">
        <v>369</v>
      </c>
      <c r="B8" s="217">
        <f>(B22)</f>
        <v>9772173</v>
      </c>
      <c r="C8" s="217">
        <f>(C22)</f>
        <v>10626747</v>
      </c>
      <c r="D8" s="217">
        <f>(D22)</f>
        <v>10058821</v>
      </c>
      <c r="E8" s="5"/>
      <c r="F8" s="64" t="s">
        <v>370</v>
      </c>
      <c r="G8" s="217">
        <f>(G22)</f>
        <v>122314</v>
      </c>
      <c r="H8" s="217">
        <f>(H22)</f>
        <v>311854</v>
      </c>
      <c r="I8" s="217">
        <f>(I22)</f>
        <v>269797</v>
      </c>
      <c r="J8" s="5"/>
      <c r="K8" s="64" t="s">
        <v>371</v>
      </c>
      <c r="L8" s="217">
        <f aca="true" t="shared" si="0" ref="L8:N12">(B8+G8)</f>
        <v>9894487</v>
      </c>
      <c r="M8" s="217">
        <f t="shared" si="0"/>
        <v>10938601</v>
      </c>
      <c r="N8" s="217">
        <f t="shared" si="0"/>
        <v>10328618</v>
      </c>
      <c r="O8" s="5"/>
    </row>
    <row r="9" spans="1:15" ht="12.75">
      <c r="A9" s="218" t="s">
        <v>372</v>
      </c>
      <c r="B9" s="219">
        <f>(B10-B8)</f>
        <v>-8350730</v>
      </c>
      <c r="C9" s="219">
        <f>(C10-C8)</f>
        <v>-8883620</v>
      </c>
      <c r="D9" s="219">
        <f>(D10-D8)</f>
        <v>-8444625</v>
      </c>
      <c r="E9" s="220"/>
      <c r="F9" s="218" t="s">
        <v>373</v>
      </c>
      <c r="G9" s="219">
        <f>(G10-G8)</f>
        <v>-26769</v>
      </c>
      <c r="H9" s="219">
        <f>(H10-H8)</f>
        <v>-97855</v>
      </c>
      <c r="I9" s="219">
        <f>(I10-I8)</f>
        <v>-126380</v>
      </c>
      <c r="J9" s="5"/>
      <c r="K9" s="63" t="s">
        <v>374</v>
      </c>
      <c r="L9" s="221">
        <f t="shared" si="0"/>
        <v>-8377499</v>
      </c>
      <c r="M9" s="221">
        <f t="shared" si="0"/>
        <v>-8981475</v>
      </c>
      <c r="N9" s="221">
        <f t="shared" si="0"/>
        <v>-8571005</v>
      </c>
      <c r="O9" s="5"/>
    </row>
    <row r="10" spans="1:15" ht="12.75">
      <c r="A10" s="6" t="s">
        <v>375</v>
      </c>
      <c r="B10" s="222">
        <f>mérleg!C4</f>
        <v>1421443</v>
      </c>
      <c r="C10" s="222">
        <f>mérleg!D4</f>
        <v>1743127</v>
      </c>
      <c r="D10" s="222">
        <f>mérleg!F4</f>
        <v>1614196</v>
      </c>
      <c r="E10" s="5"/>
      <c r="F10" s="6" t="s">
        <v>376</v>
      </c>
      <c r="G10" s="222">
        <f>mérleg!C44</f>
        <v>95545</v>
      </c>
      <c r="H10" s="222">
        <f>mérleg!D44</f>
        <v>213999</v>
      </c>
      <c r="I10" s="222">
        <f>mérleg!F44</f>
        <v>143417</v>
      </c>
      <c r="J10" s="5"/>
      <c r="K10" s="6" t="s">
        <v>377</v>
      </c>
      <c r="L10" s="217">
        <f t="shared" si="0"/>
        <v>1516988</v>
      </c>
      <c r="M10" s="217">
        <f t="shared" si="0"/>
        <v>1957126</v>
      </c>
      <c r="N10" s="217">
        <f t="shared" si="0"/>
        <v>1757613</v>
      </c>
      <c r="O10" s="5"/>
    </row>
    <row r="11" spans="1:15" ht="12.75">
      <c r="A11" s="63" t="s">
        <v>378</v>
      </c>
      <c r="B11" s="223">
        <f>mérleg!C41</f>
        <v>11830430</v>
      </c>
      <c r="C11" s="223">
        <f>mérleg!D41</f>
        <v>11943070</v>
      </c>
      <c r="D11" s="223">
        <f>mérleg!F41</f>
        <v>12248097</v>
      </c>
      <c r="E11" s="223"/>
      <c r="F11" s="63" t="s">
        <v>379</v>
      </c>
      <c r="G11" s="223">
        <f>mérleg!C65</f>
        <v>5834144</v>
      </c>
      <c r="H11" s="223">
        <f>mérleg!D65</f>
        <v>5851717</v>
      </c>
      <c r="I11" s="223">
        <f>mérleg!F65</f>
        <v>2763374</v>
      </c>
      <c r="J11" s="5"/>
      <c r="K11" s="7" t="s">
        <v>380</v>
      </c>
      <c r="L11" s="222">
        <f t="shared" si="0"/>
        <v>17664574</v>
      </c>
      <c r="M11" s="217">
        <f t="shared" si="0"/>
        <v>17794787</v>
      </c>
      <c r="N11" s="217">
        <f t="shared" si="0"/>
        <v>15011471</v>
      </c>
      <c r="O11" s="5"/>
    </row>
    <row r="12" spans="1:15" ht="12.75">
      <c r="A12" s="224" t="s">
        <v>381</v>
      </c>
      <c r="B12" s="222">
        <f>SUM(B10:B11)</f>
        <v>13251873</v>
      </c>
      <c r="C12" s="222">
        <f>SUM(C10:C11)</f>
        <v>13686197</v>
      </c>
      <c r="D12" s="222">
        <f>SUM(D10:D11)</f>
        <v>13862293</v>
      </c>
      <c r="E12" s="5"/>
      <c r="F12" s="224" t="s">
        <v>382</v>
      </c>
      <c r="G12" s="222">
        <f>SUM(G10:G11)</f>
        <v>5929689</v>
      </c>
      <c r="H12" s="222">
        <f>SUM(H10:H11)</f>
        <v>6065716</v>
      </c>
      <c r="I12" s="222">
        <f>SUM(I10:I11)</f>
        <v>2906791</v>
      </c>
      <c r="J12" s="5"/>
      <c r="K12" s="224" t="s">
        <v>383</v>
      </c>
      <c r="L12" s="222">
        <f t="shared" si="0"/>
        <v>19181562</v>
      </c>
      <c r="M12" s="222">
        <f t="shared" si="0"/>
        <v>19751913</v>
      </c>
      <c r="N12" s="222">
        <f t="shared" si="0"/>
        <v>16769084</v>
      </c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ht="15">
      <c r="A17" s="199"/>
      <c r="B17" s="353"/>
      <c r="C17" s="354"/>
      <c r="D17" s="355"/>
      <c r="E17" s="3"/>
      <c r="F17" s="200"/>
      <c r="G17" s="201"/>
      <c r="H17" s="202"/>
      <c r="I17" s="203"/>
      <c r="J17" s="3"/>
      <c r="K17" s="333"/>
      <c r="L17" s="340"/>
      <c r="M17" s="341"/>
      <c r="N17" s="342"/>
      <c r="O17" s="5"/>
    </row>
    <row r="18" spans="1:15" ht="15">
      <c r="A18" s="204"/>
      <c r="B18" s="359"/>
      <c r="C18" s="357" t="s">
        <v>365</v>
      </c>
      <c r="D18" s="358"/>
      <c r="E18" s="3"/>
      <c r="F18" s="206"/>
      <c r="G18" s="207"/>
      <c r="H18" s="208" t="s">
        <v>365</v>
      </c>
      <c r="I18" s="209"/>
      <c r="J18" s="3"/>
      <c r="K18" s="335"/>
      <c r="L18" s="344"/>
      <c r="M18" s="345" t="s">
        <v>365</v>
      </c>
      <c r="N18" s="346"/>
      <c r="O18" s="5"/>
    </row>
    <row r="19" spans="1:15" ht="15">
      <c r="A19" s="211" t="s">
        <v>310</v>
      </c>
      <c r="B19" s="212" t="str">
        <f>B5</f>
        <v>2003.évi</v>
      </c>
      <c r="C19" s="212" t="str">
        <f>C5</f>
        <v>2003.évi</v>
      </c>
      <c r="D19" s="212" t="str">
        <f>D5</f>
        <v>2004.évi</v>
      </c>
      <c r="E19" s="3"/>
      <c r="F19" s="213" t="s">
        <v>384</v>
      </c>
      <c r="G19" s="214" t="str">
        <f>B5</f>
        <v>2003.évi</v>
      </c>
      <c r="H19" s="214" t="str">
        <f>C5</f>
        <v>2003.évi</v>
      </c>
      <c r="I19" s="214" t="str">
        <f>D5</f>
        <v>2004.évi</v>
      </c>
      <c r="J19" s="3"/>
      <c r="K19" s="337" t="s">
        <v>385</v>
      </c>
      <c r="L19" s="348" t="str">
        <f>B5</f>
        <v>2003.évi</v>
      </c>
      <c r="M19" s="348" t="str">
        <f>C5</f>
        <v>2003.évi</v>
      </c>
      <c r="N19" s="348" t="str">
        <f>D5</f>
        <v>2004.évi</v>
      </c>
      <c r="O19" s="5"/>
    </row>
    <row r="20" spans="1:15" ht="15">
      <c r="A20" s="204"/>
      <c r="B20" s="205" t="s">
        <v>409</v>
      </c>
      <c r="C20" s="244" t="s">
        <v>410</v>
      </c>
      <c r="D20" s="244" t="s">
        <v>52</v>
      </c>
      <c r="E20" s="3"/>
      <c r="F20" s="206"/>
      <c r="G20" s="210" t="s">
        <v>409</v>
      </c>
      <c r="H20" s="248" t="s">
        <v>410</v>
      </c>
      <c r="I20" s="248" t="s">
        <v>52</v>
      </c>
      <c r="J20" s="3"/>
      <c r="K20" s="335"/>
      <c r="L20" s="349" t="s">
        <v>409</v>
      </c>
      <c r="M20" s="352" t="s">
        <v>410</v>
      </c>
      <c r="N20" s="352" t="s">
        <v>52</v>
      </c>
      <c r="O20" s="5"/>
    </row>
    <row r="21" spans="1:15" ht="15">
      <c r="A21" s="215"/>
      <c r="B21" s="247" t="s">
        <v>368</v>
      </c>
      <c r="C21" s="244" t="s">
        <v>368</v>
      </c>
      <c r="D21" s="244" t="s">
        <v>368</v>
      </c>
      <c r="E21" s="3"/>
      <c r="F21" s="216"/>
      <c r="G21" s="249" t="s">
        <v>368</v>
      </c>
      <c r="H21" s="248" t="s">
        <v>368</v>
      </c>
      <c r="I21" s="248" t="s">
        <v>368</v>
      </c>
      <c r="J21" s="3"/>
      <c r="K21" s="338"/>
      <c r="L21" s="351" t="s">
        <v>368</v>
      </c>
      <c r="M21" s="352" t="s">
        <v>368</v>
      </c>
      <c r="N21" s="352" t="s">
        <v>368</v>
      </c>
      <c r="O21" s="5"/>
    </row>
    <row r="22" spans="1:15" ht="12.75">
      <c r="A22" s="6" t="s">
        <v>386</v>
      </c>
      <c r="B22" s="222">
        <f>mérleg!C77</f>
        <v>9772173</v>
      </c>
      <c r="C22" s="222">
        <f>mérleg!D77</f>
        <v>10626747</v>
      </c>
      <c r="D22" s="222">
        <f>mérleg!F77</f>
        <v>10058821</v>
      </c>
      <c r="E22" s="5"/>
      <c r="F22" s="6" t="s">
        <v>387</v>
      </c>
      <c r="G22" s="222">
        <f>mérleg!C105</f>
        <v>122314</v>
      </c>
      <c r="H22" s="222">
        <f>mérleg!D105</f>
        <v>311854</v>
      </c>
      <c r="I22" s="222">
        <f>mérleg!F105</f>
        <v>269797</v>
      </c>
      <c r="J22" s="5"/>
      <c r="K22" s="6" t="s">
        <v>388</v>
      </c>
      <c r="L22" s="217">
        <f aca="true" t="shared" si="1" ref="L22:N27">(B22+G22)</f>
        <v>9894487</v>
      </c>
      <c r="M22" s="217">
        <f t="shared" si="1"/>
        <v>10938601</v>
      </c>
      <c r="N22" s="217">
        <f t="shared" si="1"/>
        <v>10328618</v>
      </c>
      <c r="O22" s="5"/>
    </row>
    <row r="23" spans="1:15" ht="12.75">
      <c r="A23" s="63" t="s">
        <v>389</v>
      </c>
      <c r="B23" s="223">
        <f>(B25)+(-B24)</f>
        <v>12225509</v>
      </c>
      <c r="C23" s="223">
        <f>(C25)+(-C24)</f>
        <v>12091250</v>
      </c>
      <c r="D23" s="223">
        <f>(D25)+(-D24)</f>
        <v>12393435</v>
      </c>
      <c r="E23" s="5"/>
      <c r="F23" s="63" t="s">
        <v>390</v>
      </c>
      <c r="G23" s="223">
        <f>(G25)+(-G24)</f>
        <v>6765172</v>
      </c>
      <c r="H23" s="223">
        <f>(H25)+(-H24)</f>
        <v>7034781</v>
      </c>
      <c r="I23" s="223">
        <f>(I25)+(-I24)</f>
        <v>3778177</v>
      </c>
      <c r="J23" s="5"/>
      <c r="K23" s="63" t="s">
        <v>391</v>
      </c>
      <c r="L23" s="217">
        <f t="shared" si="1"/>
        <v>18990681</v>
      </c>
      <c r="M23" s="217">
        <f t="shared" si="1"/>
        <v>19126031</v>
      </c>
      <c r="N23" s="217">
        <f t="shared" si="1"/>
        <v>16171612</v>
      </c>
      <c r="O23" s="5"/>
    </row>
    <row r="24" spans="1:15" ht="12.75">
      <c r="A24" s="63" t="s">
        <v>392</v>
      </c>
      <c r="B24" s="223">
        <f>(B9)</f>
        <v>-8350730</v>
      </c>
      <c r="C24" s="223">
        <f>(C9)</f>
        <v>-8883620</v>
      </c>
      <c r="D24" s="223">
        <f>(D9)</f>
        <v>-8444625</v>
      </c>
      <c r="E24" s="5"/>
      <c r="F24" s="63" t="s">
        <v>393</v>
      </c>
      <c r="G24" s="223">
        <f>(G9)</f>
        <v>-26769</v>
      </c>
      <c r="H24" s="223">
        <f>(H9)</f>
        <v>-97855</v>
      </c>
      <c r="I24" s="223">
        <f>(I9)</f>
        <v>-126380</v>
      </c>
      <c r="J24" s="5"/>
      <c r="K24" s="63" t="s">
        <v>374</v>
      </c>
      <c r="L24" s="221">
        <f t="shared" si="1"/>
        <v>-8377499</v>
      </c>
      <c r="M24" s="221">
        <f t="shared" si="1"/>
        <v>-8981475</v>
      </c>
      <c r="N24" s="221">
        <f t="shared" si="1"/>
        <v>-8571005</v>
      </c>
      <c r="O24" s="5"/>
    </row>
    <row r="25" spans="1:15" ht="12.75">
      <c r="A25" s="6" t="s">
        <v>394</v>
      </c>
      <c r="B25" s="222">
        <f>mérleg!C99</f>
        <v>3874779</v>
      </c>
      <c r="C25" s="222">
        <f>mérleg!D99</f>
        <v>3207630</v>
      </c>
      <c r="D25" s="222">
        <f>mérleg!F99</f>
        <v>3948810</v>
      </c>
      <c r="E25" s="5"/>
      <c r="F25" s="6" t="s">
        <v>395</v>
      </c>
      <c r="G25" s="222">
        <f>mérleg!C123</f>
        <v>6738403</v>
      </c>
      <c r="H25" s="222">
        <f>mérleg!D123</f>
        <v>6936926</v>
      </c>
      <c r="I25" s="222">
        <f>mérleg!F123</f>
        <v>3651797</v>
      </c>
      <c r="J25" s="5"/>
      <c r="K25" s="6" t="s">
        <v>396</v>
      </c>
      <c r="L25" s="222">
        <f t="shared" si="1"/>
        <v>10613182</v>
      </c>
      <c r="M25" s="222">
        <f t="shared" si="1"/>
        <v>10144556</v>
      </c>
      <c r="N25" s="222">
        <f t="shared" si="1"/>
        <v>7600607</v>
      </c>
      <c r="O25" s="5"/>
    </row>
    <row r="26" spans="1:15" ht="12.75">
      <c r="A26" s="225" t="s">
        <v>338</v>
      </c>
      <c r="B26" s="226">
        <f>mérleg!C100</f>
        <v>0</v>
      </c>
      <c r="C26" s="226">
        <f>mérleg!D100</f>
        <v>0</v>
      </c>
      <c r="D26" s="226">
        <f>mérleg!F100</f>
        <v>0</v>
      </c>
      <c r="E26" s="5"/>
      <c r="F26" s="225" t="s">
        <v>356</v>
      </c>
      <c r="G26" s="226">
        <f>mérleg!C124</f>
        <v>0</v>
      </c>
      <c r="H26" s="226">
        <f>mérleg!D124</f>
        <v>0</v>
      </c>
      <c r="I26" s="226">
        <f>mérleg!F124</f>
        <v>0</v>
      </c>
      <c r="J26" s="5"/>
      <c r="K26" s="225" t="s">
        <v>397</v>
      </c>
      <c r="L26" s="457">
        <f t="shared" si="1"/>
        <v>0</v>
      </c>
      <c r="M26" s="457">
        <f t="shared" si="1"/>
        <v>0</v>
      </c>
      <c r="N26" s="457">
        <f t="shared" si="1"/>
        <v>0</v>
      </c>
      <c r="O26" s="5"/>
    </row>
    <row r="27" spans="1:15" ht="12.75">
      <c r="A27" s="225" t="s">
        <v>694</v>
      </c>
      <c r="B27" s="226"/>
      <c r="C27" s="226"/>
      <c r="D27" s="226">
        <f>mérleg!F101</f>
        <v>0</v>
      </c>
      <c r="E27" s="5"/>
      <c r="F27" s="225" t="s">
        <v>694</v>
      </c>
      <c r="G27" s="226"/>
      <c r="H27" s="226"/>
      <c r="I27" s="226"/>
      <c r="J27" s="5"/>
      <c r="K27" s="225" t="s">
        <v>694</v>
      </c>
      <c r="L27" s="458"/>
      <c r="M27" s="458"/>
      <c r="N27" s="459">
        <f t="shared" si="1"/>
        <v>0</v>
      </c>
      <c r="O27" s="5"/>
    </row>
    <row r="28" spans="1:15" ht="12.75">
      <c r="A28" s="224" t="s">
        <v>398</v>
      </c>
      <c r="B28" s="222">
        <f>(B22+B25+B26+B27)</f>
        <v>13646952</v>
      </c>
      <c r="C28" s="222">
        <f>(C22+C25+C26+C27)</f>
        <v>13834377</v>
      </c>
      <c r="D28" s="222">
        <f>(D22+D25+D26+D27)</f>
        <v>14007631</v>
      </c>
      <c r="E28" s="5"/>
      <c r="F28" s="224" t="s">
        <v>399</v>
      </c>
      <c r="G28" s="222">
        <f>(G22+G25+G26+G27)</f>
        <v>6860717</v>
      </c>
      <c r="H28" s="222">
        <f>(H22+H25+H26+H27)</f>
        <v>7248780</v>
      </c>
      <c r="I28" s="222">
        <f>(I22+I25+I26+I27)</f>
        <v>3921594</v>
      </c>
      <c r="J28" s="5"/>
      <c r="K28" s="224" t="s">
        <v>400</v>
      </c>
      <c r="L28" s="222">
        <f>(L22+L25+L26+L27)</f>
        <v>20507669</v>
      </c>
      <c r="M28" s="222">
        <f>(M22+M25+M26+M27)</f>
        <v>21083157</v>
      </c>
      <c r="N28" s="222">
        <f>(N22+N25+N26+N27)</f>
        <v>17929225</v>
      </c>
      <c r="O28" s="5"/>
    </row>
    <row r="29" spans="1:15" ht="12.75">
      <c r="A29" s="227"/>
      <c r="B29" s="227"/>
      <c r="C29" s="228"/>
      <c r="D29" s="228"/>
      <c r="E29" s="5"/>
      <c r="F29" s="227"/>
      <c r="G29" s="227"/>
      <c r="H29" s="228"/>
      <c r="I29" s="228"/>
      <c r="J29" s="5"/>
      <c r="K29" s="227"/>
      <c r="L29" s="227"/>
      <c r="M29" s="228"/>
      <c r="N29" s="228"/>
      <c r="O29" s="5"/>
    </row>
    <row r="30" spans="1:15" ht="12.75">
      <c r="A30" s="227"/>
      <c r="B30" s="227"/>
      <c r="C30" s="228"/>
      <c r="D30" s="228"/>
      <c r="E30" s="5"/>
      <c r="F30" s="227"/>
      <c r="G30" s="227"/>
      <c r="H30" s="228"/>
      <c r="I30" s="228"/>
      <c r="J30" s="5"/>
      <c r="K30" s="227"/>
      <c r="L30" s="227"/>
      <c r="M30" s="228"/>
      <c r="N30" s="228"/>
      <c r="O30" s="5"/>
    </row>
    <row r="31" spans="1:15" ht="12.75">
      <c r="A31" s="227"/>
      <c r="B31" s="227"/>
      <c r="C31" s="228"/>
      <c r="D31" s="228"/>
      <c r="E31" s="5"/>
      <c r="F31" s="227"/>
      <c r="G31" s="227"/>
      <c r="H31" s="228"/>
      <c r="I31" s="228"/>
      <c r="J31" s="5"/>
      <c r="K31" s="227"/>
      <c r="L31" s="227"/>
      <c r="M31" s="228"/>
      <c r="N31" s="228"/>
      <c r="O31" s="5"/>
    </row>
    <row r="32" spans="1:15" ht="12.75">
      <c r="A32" s="227"/>
      <c r="B32" s="227"/>
      <c r="C32" s="228"/>
      <c r="D32" s="228"/>
      <c r="E32" s="5"/>
      <c r="F32" s="227"/>
      <c r="G32" s="227"/>
      <c r="H32" s="228"/>
      <c r="I32" s="228"/>
      <c r="J32" s="5"/>
      <c r="K32" s="227"/>
      <c r="L32" s="227"/>
      <c r="M32" s="228"/>
      <c r="N32" s="228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229"/>
      <c r="B34" s="353"/>
      <c r="C34" s="354"/>
      <c r="D34" s="355"/>
      <c r="E34" s="5"/>
      <c r="F34" s="230"/>
      <c r="G34" s="201"/>
      <c r="H34" s="202"/>
      <c r="I34" s="203"/>
      <c r="J34" s="5"/>
      <c r="K34" s="334"/>
      <c r="L34" s="340"/>
      <c r="M34" s="341"/>
      <c r="N34" s="342"/>
      <c r="O34" s="5"/>
    </row>
    <row r="35" spans="1:15" ht="12.75">
      <c r="A35" s="231"/>
      <c r="B35" s="359"/>
      <c r="C35" s="357" t="s">
        <v>365</v>
      </c>
      <c r="D35" s="358"/>
      <c r="E35" s="5"/>
      <c r="F35" s="232"/>
      <c r="G35" s="207"/>
      <c r="H35" s="208" t="s">
        <v>365</v>
      </c>
      <c r="I35" s="209"/>
      <c r="J35" s="5"/>
      <c r="K35" s="343"/>
      <c r="L35" s="344"/>
      <c r="M35" s="345" t="s">
        <v>365</v>
      </c>
      <c r="N35" s="346"/>
      <c r="O35" s="5"/>
    </row>
    <row r="36" spans="1:15" ht="15">
      <c r="A36" s="233" t="s">
        <v>401</v>
      </c>
      <c r="B36" s="212" t="str">
        <f>B5</f>
        <v>2003.évi</v>
      </c>
      <c r="C36" s="212" t="str">
        <f>C5</f>
        <v>2003.évi</v>
      </c>
      <c r="D36" s="212" t="str">
        <f>D5</f>
        <v>2004.évi</v>
      </c>
      <c r="E36" s="5"/>
      <c r="F36" s="234" t="s">
        <v>402</v>
      </c>
      <c r="G36" s="214" t="str">
        <f>B5</f>
        <v>2003.évi</v>
      </c>
      <c r="H36" s="214" t="str">
        <f>C5</f>
        <v>2003.évi</v>
      </c>
      <c r="I36" s="214" t="str">
        <f>D5</f>
        <v>2004.évi</v>
      </c>
      <c r="J36" s="5"/>
      <c r="K36" s="347" t="s">
        <v>403</v>
      </c>
      <c r="L36" s="348" t="str">
        <f>B5</f>
        <v>2003.évi</v>
      </c>
      <c r="M36" s="348" t="str">
        <f>C5</f>
        <v>2003.évi</v>
      </c>
      <c r="N36" s="348" t="str">
        <f>D5</f>
        <v>2004.évi</v>
      </c>
      <c r="O36" s="5"/>
    </row>
    <row r="37" spans="1:15" ht="15">
      <c r="A37" s="231"/>
      <c r="B37" s="205" t="s">
        <v>409</v>
      </c>
      <c r="C37" s="244" t="s">
        <v>410</v>
      </c>
      <c r="D37" s="244" t="s">
        <v>52</v>
      </c>
      <c r="E37" s="5"/>
      <c r="F37" s="232"/>
      <c r="G37" s="210" t="s">
        <v>409</v>
      </c>
      <c r="H37" s="248" t="s">
        <v>410</v>
      </c>
      <c r="I37" s="248" t="s">
        <v>52</v>
      </c>
      <c r="J37" s="5"/>
      <c r="K37" s="343"/>
      <c r="L37" s="349" t="s">
        <v>409</v>
      </c>
      <c r="M37" s="352" t="s">
        <v>410</v>
      </c>
      <c r="N37" s="352" t="s">
        <v>52</v>
      </c>
      <c r="O37" s="5"/>
    </row>
    <row r="38" spans="1:15" ht="15">
      <c r="A38" s="235"/>
      <c r="B38" s="247" t="s">
        <v>368</v>
      </c>
      <c r="C38" s="244" t="s">
        <v>368</v>
      </c>
      <c r="D38" s="244" t="s">
        <v>368</v>
      </c>
      <c r="E38" s="5"/>
      <c r="F38" s="236"/>
      <c r="G38" s="249" t="s">
        <v>368</v>
      </c>
      <c r="H38" s="248" t="s">
        <v>368</v>
      </c>
      <c r="I38" s="248" t="s">
        <v>368</v>
      </c>
      <c r="J38" s="5"/>
      <c r="K38" s="350"/>
      <c r="L38" s="351" t="s">
        <v>368</v>
      </c>
      <c r="M38" s="352" t="s">
        <v>368</v>
      </c>
      <c r="N38" s="352" t="s">
        <v>368</v>
      </c>
      <c r="O38" s="5"/>
    </row>
    <row r="39" spans="1:15" ht="12.75">
      <c r="A39" s="6" t="s">
        <v>404</v>
      </c>
      <c r="B39" s="222">
        <f>(B12-B28)</f>
        <v>-395079</v>
      </c>
      <c r="C39" s="222">
        <f>(C12-C28)</f>
        <v>-148180</v>
      </c>
      <c r="D39" s="222">
        <f>(D12-D28)</f>
        <v>-145338</v>
      </c>
      <c r="E39" s="5"/>
      <c r="F39" s="6" t="s">
        <v>405</v>
      </c>
      <c r="G39" s="222">
        <f>(G12-G28)</f>
        <v>-931028</v>
      </c>
      <c r="H39" s="222">
        <f>(H12-H28)</f>
        <v>-1183064</v>
      </c>
      <c r="I39" s="222">
        <f>(I12-I28)</f>
        <v>-1014803</v>
      </c>
      <c r="J39" s="5"/>
      <c r="K39" s="6" t="s">
        <v>406</v>
      </c>
      <c r="L39" s="222">
        <f>(L12-L28)</f>
        <v>-1326107</v>
      </c>
      <c r="M39" s="222">
        <f>(M12-M28)</f>
        <v>-1331244</v>
      </c>
      <c r="N39" s="222">
        <f>(N12-N28)</f>
        <v>-1160141</v>
      </c>
      <c r="O39" s="5"/>
    </row>
    <row r="40" spans="1:15" ht="15">
      <c r="A40" s="4" t="s">
        <v>134</v>
      </c>
      <c r="B40" s="4"/>
      <c r="C40" s="237"/>
      <c r="D40" s="237"/>
      <c r="E40" s="3"/>
      <c r="F40" s="4"/>
      <c r="G40" s="4"/>
      <c r="H40" s="237"/>
      <c r="I40" s="237"/>
      <c r="J40" s="3"/>
      <c r="K40" s="238"/>
      <c r="L40" s="238"/>
      <c r="M40" s="237"/>
      <c r="N40" s="237"/>
      <c r="O40" s="5"/>
    </row>
    <row r="41" spans="1:15" ht="15">
      <c r="A41" s="4"/>
      <c r="B41" s="4"/>
      <c r="C41" s="237"/>
      <c r="D41" s="237"/>
      <c r="E41" s="3"/>
      <c r="F41" s="4"/>
      <c r="G41" s="4"/>
      <c r="H41" s="237"/>
      <c r="I41" s="237"/>
      <c r="J41" s="3"/>
      <c r="K41" s="4"/>
      <c r="L41" s="4"/>
      <c r="M41" s="237"/>
      <c r="N41" s="237"/>
      <c r="O41" s="5"/>
    </row>
    <row r="42" spans="1:15" ht="15">
      <c r="A42" s="239" t="s">
        <v>407</v>
      </c>
      <c r="B42" s="239"/>
      <c r="C42" s="237"/>
      <c r="D42" s="237"/>
      <c r="E42" s="3"/>
      <c r="F42" s="4"/>
      <c r="G42" s="4"/>
      <c r="H42" s="237"/>
      <c r="I42" s="237"/>
      <c r="J42" s="3"/>
      <c r="K42" s="4"/>
      <c r="L42" s="4"/>
      <c r="M42" s="237"/>
      <c r="N42" s="237"/>
      <c r="O42" s="5"/>
    </row>
    <row r="43" spans="1:15" ht="15">
      <c r="A43" s="240" t="s">
        <v>408</v>
      </c>
      <c r="B43" s="240"/>
      <c r="C43" s="3"/>
      <c r="D43" s="3"/>
      <c r="E43" s="3"/>
      <c r="F43" s="3"/>
      <c r="G43" s="3"/>
      <c r="H43" s="241"/>
      <c r="I43" s="241"/>
      <c r="J43" s="3"/>
      <c r="K43" s="241"/>
      <c r="L43" s="241"/>
      <c r="M43" s="241"/>
      <c r="N43" s="241"/>
      <c r="O43" s="5"/>
    </row>
    <row r="44" spans="1:15" ht="15">
      <c r="A44" s="3"/>
      <c r="B44" s="3"/>
      <c r="C44" s="3"/>
      <c r="D44" s="3"/>
      <c r="E44" s="3"/>
      <c r="F44" s="3"/>
      <c r="G44" s="3"/>
      <c r="H44" s="241"/>
      <c r="I44" s="241"/>
      <c r="J44" s="3"/>
      <c r="K44" s="241"/>
      <c r="L44" s="241"/>
      <c r="M44" s="241"/>
      <c r="N44" s="241"/>
      <c r="O44" s="5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41"/>
      <c r="N45" s="3"/>
      <c r="O45" s="5"/>
    </row>
    <row r="46" spans="1:14" ht="1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</row>
    <row r="47" spans="1:14" ht="15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</row>
    <row r="48" spans="1:14" ht="1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150" verticalDpi="150" orientation="landscape" paperSize="9" scale="66" r:id="rId1"/>
  <headerFooter alignWithMargins="0">
    <oddHeader>&amp;C&amp;"Times New Roman CE,Félkövér"&amp;12 3/3
Működési és felhalmozási költségvetés egyensúlyának
alkulása&amp;R&amp;"Times New Roman CE,Félkövér"&amp;12 1. sz. melléklet</oddHeader>
    <oddFooter>&amp;L&amp;"Times New Roman CE,Normál"&amp;D/&amp;T&amp;C&amp;"Times New Roman CE,Normál"&amp;F/&amp;A    Ráczné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="60" zoomScaleNormal="60" workbookViewId="0" topLeftCell="A40">
      <selection activeCell="K87" sqref="K87"/>
    </sheetView>
  </sheetViews>
  <sheetFormatPr defaultColWidth="9.00390625" defaultRowHeight="12.75"/>
  <cols>
    <col min="1" max="1" width="55.75390625" style="0" customWidth="1"/>
    <col min="2" max="2" width="17.00390625" style="0" hidden="1" customWidth="1"/>
    <col min="3" max="3" width="13.00390625" style="0" customWidth="1"/>
    <col min="4" max="4" width="12.875" style="0" customWidth="1"/>
    <col min="5" max="5" width="12.375" style="0" customWidth="1"/>
    <col min="6" max="6" width="11.625" style="0" customWidth="1"/>
    <col min="7" max="7" width="14.875" style="0" bestFit="1" customWidth="1"/>
    <col min="8" max="8" width="18.00390625" style="0" customWidth="1"/>
    <col min="9" max="9" width="14.25390625" style="0" customWidth="1"/>
  </cols>
  <sheetData>
    <row r="1" spans="1:9" ht="16.5">
      <c r="A1" s="48"/>
      <c r="B1" s="49"/>
      <c r="C1" s="488" t="s">
        <v>526</v>
      </c>
      <c r="D1" s="489"/>
      <c r="E1" s="489"/>
      <c r="F1" s="489"/>
      <c r="G1" s="489"/>
      <c r="H1" s="489"/>
      <c r="I1" s="490"/>
    </row>
    <row r="2" spans="1:9" ht="16.5">
      <c r="A2" s="50" t="s">
        <v>0</v>
      </c>
      <c r="B2" s="51" t="s">
        <v>421</v>
      </c>
      <c r="C2" s="52" t="s">
        <v>1</v>
      </c>
      <c r="D2" s="52" t="s">
        <v>3</v>
      </c>
      <c r="E2" s="52" t="s">
        <v>5</v>
      </c>
      <c r="F2" s="52" t="s">
        <v>7</v>
      </c>
      <c r="G2" s="52" t="s">
        <v>9</v>
      </c>
      <c r="H2" s="52" t="s">
        <v>148</v>
      </c>
      <c r="I2" s="52" t="s">
        <v>13</v>
      </c>
    </row>
    <row r="3" spans="1:9" ht="16.5">
      <c r="A3" s="53"/>
      <c r="B3" s="54" t="s">
        <v>142</v>
      </c>
      <c r="C3" s="55" t="s">
        <v>2</v>
      </c>
      <c r="D3" s="55" t="s">
        <v>4</v>
      </c>
      <c r="E3" s="55" t="s">
        <v>6</v>
      </c>
      <c r="F3" s="55" t="s">
        <v>8</v>
      </c>
      <c r="G3" s="55" t="s">
        <v>10</v>
      </c>
      <c r="H3" s="55" t="s">
        <v>149</v>
      </c>
      <c r="I3" s="50" t="s">
        <v>14</v>
      </c>
    </row>
    <row r="4" spans="1:9" ht="15.75">
      <c r="A4" s="27" t="s">
        <v>15</v>
      </c>
      <c r="B4" s="28">
        <v>66484</v>
      </c>
      <c r="C4" s="28"/>
      <c r="D4" s="28"/>
      <c r="E4" s="31"/>
      <c r="F4" s="28"/>
      <c r="G4" s="31">
        <v>48970</v>
      </c>
      <c r="H4" s="62"/>
      <c r="I4" s="371">
        <f>SUM(C4:H4)-F4</f>
        <v>48970</v>
      </c>
    </row>
    <row r="5" spans="1:9" ht="15.75">
      <c r="A5" s="23" t="s">
        <v>16</v>
      </c>
      <c r="B5" s="24">
        <v>62077</v>
      </c>
      <c r="C5" s="24"/>
      <c r="D5" s="24"/>
      <c r="E5" s="29"/>
      <c r="F5" s="24"/>
      <c r="G5" s="29">
        <v>62077</v>
      </c>
      <c r="H5" s="58"/>
      <c r="I5" s="372">
        <f aca="true" t="shared" si="0" ref="I5:I21">SUM(C5:H5)-F5</f>
        <v>62077</v>
      </c>
    </row>
    <row r="6" spans="1:9" ht="15.75">
      <c r="A6" s="23" t="s">
        <v>17</v>
      </c>
      <c r="B6" s="24">
        <v>266062</v>
      </c>
      <c r="C6" s="24"/>
      <c r="D6" s="24"/>
      <c r="E6" s="29"/>
      <c r="F6" s="24"/>
      <c r="G6" s="466">
        <f>'egyébszerv.tám.'!C76</f>
        <v>178645</v>
      </c>
      <c r="H6" s="58"/>
      <c r="I6" s="372">
        <f t="shared" si="0"/>
        <v>178645</v>
      </c>
    </row>
    <row r="7" spans="1:9" ht="15.75">
      <c r="A7" s="23" t="s">
        <v>18</v>
      </c>
      <c r="B7" s="24">
        <v>89673</v>
      </c>
      <c r="C7" s="24"/>
      <c r="D7" s="24"/>
      <c r="E7" s="29">
        <v>111414</v>
      </c>
      <c r="F7" s="24"/>
      <c r="G7" s="29"/>
      <c r="H7" s="58"/>
      <c r="I7" s="372">
        <f t="shared" si="0"/>
        <v>111414</v>
      </c>
    </row>
    <row r="8" spans="1:9" ht="15.75">
      <c r="A8" s="23" t="s">
        <v>19</v>
      </c>
      <c r="B8" s="24">
        <v>88730</v>
      </c>
      <c r="C8" s="24"/>
      <c r="D8" s="24"/>
      <c r="E8" s="29">
        <v>89467</v>
      </c>
      <c r="F8" s="24"/>
      <c r="G8" s="29"/>
      <c r="H8" s="58"/>
      <c r="I8" s="372">
        <f t="shared" si="0"/>
        <v>89467</v>
      </c>
    </row>
    <row r="9" spans="1:9" ht="15.75">
      <c r="A9" s="23" t="s">
        <v>20</v>
      </c>
      <c r="B9" s="24">
        <v>1824</v>
      </c>
      <c r="C9" s="24"/>
      <c r="D9" s="24"/>
      <c r="E9" s="29">
        <v>1800</v>
      </c>
      <c r="F9" s="24"/>
      <c r="G9" s="29"/>
      <c r="H9" s="58"/>
      <c r="I9" s="372">
        <f t="shared" si="0"/>
        <v>1800</v>
      </c>
    </row>
    <row r="10" spans="1:9" ht="15.75">
      <c r="A10" s="23" t="s">
        <v>21</v>
      </c>
      <c r="B10" s="24">
        <v>3500</v>
      </c>
      <c r="C10" s="24"/>
      <c r="D10" s="24"/>
      <c r="E10" s="29">
        <v>1500</v>
      </c>
      <c r="F10" s="24"/>
      <c r="G10" s="29"/>
      <c r="H10" s="58"/>
      <c r="I10" s="372">
        <f t="shared" si="0"/>
        <v>1500</v>
      </c>
    </row>
    <row r="11" spans="1:9" ht="15.75">
      <c r="A11" s="23" t="s">
        <v>22</v>
      </c>
      <c r="B11" s="24">
        <v>1919</v>
      </c>
      <c r="C11" s="24"/>
      <c r="D11" s="24"/>
      <c r="E11" s="29">
        <v>800</v>
      </c>
      <c r="F11" s="24"/>
      <c r="G11" s="29"/>
      <c r="H11" s="58"/>
      <c r="I11" s="372">
        <f t="shared" si="0"/>
        <v>800</v>
      </c>
    </row>
    <row r="12" spans="1:9" ht="15.75">
      <c r="A12" s="23" t="s">
        <v>412</v>
      </c>
      <c r="B12" s="24">
        <v>19075</v>
      </c>
      <c r="C12" s="24"/>
      <c r="D12" s="24"/>
      <c r="E12" s="29">
        <v>16500</v>
      </c>
      <c r="F12" s="24"/>
      <c r="G12" s="29"/>
      <c r="H12" s="58"/>
      <c r="I12" s="372">
        <f t="shared" si="0"/>
        <v>16500</v>
      </c>
    </row>
    <row r="13" spans="1:9" ht="15.75">
      <c r="A13" s="23" t="s">
        <v>23</v>
      </c>
      <c r="B13" s="24">
        <v>2395</v>
      </c>
      <c r="C13" s="24"/>
      <c r="D13" s="24"/>
      <c r="E13" s="29">
        <v>2595</v>
      </c>
      <c r="F13" s="24"/>
      <c r="G13" s="29"/>
      <c r="H13" s="58"/>
      <c r="I13" s="372">
        <f t="shared" si="0"/>
        <v>2595</v>
      </c>
    </row>
    <row r="14" spans="1:9" ht="15.75">
      <c r="A14" s="23" t="s">
        <v>24</v>
      </c>
      <c r="B14" s="24">
        <v>2500</v>
      </c>
      <c r="C14" s="24"/>
      <c r="D14" s="24"/>
      <c r="E14" s="29">
        <v>2500</v>
      </c>
      <c r="F14" s="24"/>
      <c r="G14" s="29"/>
      <c r="H14" s="58"/>
      <c r="I14" s="372">
        <f t="shared" si="0"/>
        <v>2500</v>
      </c>
    </row>
    <row r="15" spans="1:9" ht="15.75">
      <c r="A15" s="23" t="s">
        <v>25</v>
      </c>
      <c r="B15" s="24">
        <v>2498</v>
      </c>
      <c r="C15" s="24"/>
      <c r="D15" s="24"/>
      <c r="E15" s="29">
        <v>1000</v>
      </c>
      <c r="F15" s="24"/>
      <c r="G15" s="29"/>
      <c r="H15" s="58"/>
      <c r="I15" s="372">
        <f t="shared" si="0"/>
        <v>1000</v>
      </c>
    </row>
    <row r="16" spans="1:9" ht="15.75">
      <c r="A16" s="23" t="s">
        <v>26</v>
      </c>
      <c r="B16" s="24">
        <v>1685</v>
      </c>
      <c r="C16" s="24"/>
      <c r="D16" s="24"/>
      <c r="E16" s="29">
        <v>1760</v>
      </c>
      <c r="F16" s="24"/>
      <c r="G16" s="29"/>
      <c r="H16" s="58"/>
      <c r="I16" s="372">
        <f t="shared" si="0"/>
        <v>1760</v>
      </c>
    </row>
    <row r="17" spans="1:9" ht="15.75">
      <c r="A17" s="23" t="s">
        <v>27</v>
      </c>
      <c r="B17" s="24">
        <v>1000</v>
      </c>
      <c r="C17" s="24"/>
      <c r="D17" s="24"/>
      <c r="E17" s="29">
        <v>2500</v>
      </c>
      <c r="F17" s="24"/>
      <c r="G17" s="29"/>
      <c r="H17" s="58"/>
      <c r="I17" s="372">
        <f t="shared" si="0"/>
        <v>2500</v>
      </c>
    </row>
    <row r="18" spans="1:9" ht="15.75">
      <c r="A18" s="23" t="s">
        <v>28</v>
      </c>
      <c r="B18" s="24">
        <v>1250</v>
      </c>
      <c r="C18" s="24"/>
      <c r="D18" s="24"/>
      <c r="E18" s="29">
        <v>1000</v>
      </c>
      <c r="F18" s="24"/>
      <c r="G18" s="29"/>
      <c r="H18" s="58"/>
      <c r="I18" s="372">
        <f t="shared" si="0"/>
        <v>1000</v>
      </c>
    </row>
    <row r="19" spans="1:9" ht="15.75">
      <c r="A19" s="23" t="s">
        <v>29</v>
      </c>
      <c r="B19" s="24">
        <v>4900</v>
      </c>
      <c r="C19" s="24"/>
      <c r="D19" s="24"/>
      <c r="E19" s="29">
        <v>4000</v>
      </c>
      <c r="F19" s="24"/>
      <c r="G19" s="29"/>
      <c r="H19" s="58"/>
      <c r="I19" s="372">
        <f t="shared" si="0"/>
        <v>4000</v>
      </c>
    </row>
    <row r="20" spans="1:9" ht="15.75">
      <c r="A20" s="23" t="s">
        <v>30</v>
      </c>
      <c r="B20" s="24"/>
      <c r="C20" s="24"/>
      <c r="D20" s="24"/>
      <c r="E20" s="29"/>
      <c r="F20" s="24"/>
      <c r="G20" s="29"/>
      <c r="H20" s="58"/>
      <c r="I20" s="372"/>
    </row>
    <row r="21" spans="1:9" ht="15.75">
      <c r="A21" s="23" t="s">
        <v>31</v>
      </c>
      <c r="B21" s="58">
        <v>3000</v>
      </c>
      <c r="C21" s="24"/>
      <c r="D21" s="58"/>
      <c r="E21" s="58">
        <v>3000</v>
      </c>
      <c r="F21" s="58"/>
      <c r="G21" s="58"/>
      <c r="H21" s="58"/>
      <c r="I21" s="372">
        <f t="shared" si="0"/>
        <v>3000</v>
      </c>
    </row>
    <row r="22" spans="1:9" ht="15.75">
      <c r="A22" s="23" t="s">
        <v>150</v>
      </c>
      <c r="B22" s="24"/>
      <c r="C22" s="24"/>
      <c r="D22" s="24"/>
      <c r="E22" s="29"/>
      <c r="F22" s="24"/>
      <c r="G22" s="29"/>
      <c r="H22" s="24"/>
      <c r="I22" s="373"/>
    </row>
    <row r="23" spans="1:9" ht="15.75">
      <c r="A23" s="23" t="s">
        <v>151</v>
      </c>
      <c r="B23" s="58">
        <v>1927</v>
      </c>
      <c r="C23" s="24"/>
      <c r="D23" s="58"/>
      <c r="E23" s="58">
        <v>3000</v>
      </c>
      <c r="F23" s="58"/>
      <c r="G23" s="58"/>
      <c r="H23" s="58"/>
      <c r="I23" s="372">
        <f aca="true" t="shared" si="1" ref="I23:I72">SUM(C23:H23)-F23</f>
        <v>3000</v>
      </c>
    </row>
    <row r="24" spans="1:9" ht="15.75">
      <c r="A24" s="23" t="s">
        <v>32</v>
      </c>
      <c r="B24" s="24">
        <v>500</v>
      </c>
      <c r="C24" s="24"/>
      <c r="D24" s="24"/>
      <c r="E24" s="29">
        <v>500</v>
      </c>
      <c r="F24" s="24"/>
      <c r="G24" s="29"/>
      <c r="H24" s="24"/>
      <c r="I24" s="372">
        <f t="shared" si="1"/>
        <v>500</v>
      </c>
    </row>
    <row r="25" spans="1:9" ht="15.75">
      <c r="A25" s="23" t="s">
        <v>33</v>
      </c>
      <c r="B25" s="24">
        <v>350</v>
      </c>
      <c r="C25" s="24"/>
      <c r="D25" s="24"/>
      <c r="E25" s="29">
        <v>350</v>
      </c>
      <c r="F25" s="24"/>
      <c r="G25" s="29"/>
      <c r="H25" s="24"/>
      <c r="I25" s="372">
        <f t="shared" si="1"/>
        <v>350</v>
      </c>
    </row>
    <row r="26" spans="1:9" ht="15.75">
      <c r="A26" s="23" t="s">
        <v>34</v>
      </c>
      <c r="B26" s="24">
        <v>4600</v>
      </c>
      <c r="C26" s="24"/>
      <c r="D26" s="30"/>
      <c r="E26" s="24">
        <v>1000</v>
      </c>
      <c r="F26" s="30"/>
      <c r="G26" s="24"/>
      <c r="H26" s="30"/>
      <c r="I26" s="372">
        <f t="shared" si="1"/>
        <v>1000</v>
      </c>
    </row>
    <row r="27" spans="1:9" ht="15.75">
      <c r="A27" s="23" t="s">
        <v>35</v>
      </c>
      <c r="B27" s="24">
        <v>5557</v>
      </c>
      <c r="C27" s="24"/>
      <c r="D27" s="30"/>
      <c r="E27" s="24">
        <v>3000</v>
      </c>
      <c r="F27" s="30"/>
      <c r="G27" s="24"/>
      <c r="H27" s="30"/>
      <c r="I27" s="372">
        <f t="shared" si="1"/>
        <v>3000</v>
      </c>
    </row>
    <row r="28" spans="1:9" ht="15.75">
      <c r="A28" s="23" t="s">
        <v>698</v>
      </c>
      <c r="B28" s="24">
        <v>0</v>
      </c>
      <c r="C28" s="24"/>
      <c r="D28" s="30"/>
      <c r="E28" s="24">
        <v>521</v>
      </c>
      <c r="F28" s="30"/>
      <c r="G28" s="24"/>
      <c r="H28" s="30"/>
      <c r="I28" s="372">
        <f t="shared" si="1"/>
        <v>521</v>
      </c>
    </row>
    <row r="29" spans="1:9" ht="15.75">
      <c r="A29" s="23" t="s">
        <v>36</v>
      </c>
      <c r="B29" s="24"/>
      <c r="C29" s="24"/>
      <c r="D29" s="30"/>
      <c r="E29" s="24"/>
      <c r="F29" s="30"/>
      <c r="G29" s="24"/>
      <c r="H29" s="30"/>
      <c r="I29" s="372"/>
    </row>
    <row r="30" spans="1:9" ht="15.75">
      <c r="A30" s="23" t="s">
        <v>146</v>
      </c>
      <c r="B30" s="24">
        <v>18948</v>
      </c>
      <c r="C30" s="24"/>
      <c r="D30" s="30"/>
      <c r="E30" s="24">
        <v>20436</v>
      </c>
      <c r="F30" s="30"/>
      <c r="G30" s="24"/>
      <c r="H30" s="30"/>
      <c r="I30" s="372">
        <f t="shared" si="1"/>
        <v>20436</v>
      </c>
    </row>
    <row r="31" spans="1:9" ht="15.75">
      <c r="A31" s="14" t="s">
        <v>37</v>
      </c>
      <c r="B31" s="29">
        <v>1300</v>
      </c>
      <c r="C31" s="24"/>
      <c r="D31" s="29"/>
      <c r="E31" s="24"/>
      <c r="F31" s="29"/>
      <c r="G31" s="24"/>
      <c r="H31" s="29">
        <v>1688</v>
      </c>
      <c r="I31" s="372">
        <f t="shared" si="1"/>
        <v>1688</v>
      </c>
    </row>
    <row r="32" spans="1:9" ht="15.75">
      <c r="A32" s="45" t="s">
        <v>413</v>
      </c>
      <c r="B32" s="46">
        <v>460</v>
      </c>
      <c r="C32" s="44"/>
      <c r="D32" s="46"/>
      <c r="E32" s="44">
        <v>460</v>
      </c>
      <c r="F32" s="46"/>
      <c r="G32" s="44"/>
      <c r="H32" s="46"/>
      <c r="I32" s="374">
        <f t="shared" si="1"/>
        <v>460</v>
      </c>
    </row>
    <row r="33" spans="1:9" ht="16.5">
      <c r="A33" s="48"/>
      <c r="B33" s="49"/>
      <c r="C33" s="488" t="str">
        <f>C1</f>
        <v>2004. évi terv</v>
      </c>
      <c r="D33" s="489"/>
      <c r="E33" s="489"/>
      <c r="F33" s="489"/>
      <c r="G33" s="489"/>
      <c r="H33" s="489"/>
      <c r="I33" s="490"/>
    </row>
    <row r="34" spans="1:9" ht="16.5">
      <c r="A34" s="50" t="s">
        <v>0</v>
      </c>
      <c r="B34" s="51" t="str">
        <f>B2</f>
        <v>2003. évi</v>
      </c>
      <c r="C34" s="52" t="s">
        <v>1</v>
      </c>
      <c r="D34" s="52" t="s">
        <v>3</v>
      </c>
      <c r="E34" s="52" t="s">
        <v>5</v>
      </c>
      <c r="F34" s="52" t="s">
        <v>7</v>
      </c>
      <c r="G34" s="52" t="s">
        <v>9</v>
      </c>
      <c r="H34" s="52" t="s">
        <v>11</v>
      </c>
      <c r="I34" s="52" t="s">
        <v>13</v>
      </c>
    </row>
    <row r="35" spans="1:9" ht="16.5">
      <c r="A35" s="53"/>
      <c r="B35" s="55" t="s">
        <v>142</v>
      </c>
      <c r="C35" s="55" t="s">
        <v>2</v>
      </c>
      <c r="D35" s="55" t="s">
        <v>4</v>
      </c>
      <c r="E35" s="55" t="s">
        <v>6</v>
      </c>
      <c r="F35" s="55" t="s">
        <v>8</v>
      </c>
      <c r="G35" s="55" t="s">
        <v>10</v>
      </c>
      <c r="H35" s="55" t="s">
        <v>12</v>
      </c>
      <c r="I35" s="55" t="s">
        <v>14</v>
      </c>
    </row>
    <row r="36" spans="1:9" ht="15.75">
      <c r="A36" s="14" t="s">
        <v>147</v>
      </c>
      <c r="B36" s="29">
        <v>139</v>
      </c>
      <c r="C36" s="24"/>
      <c r="D36" s="29"/>
      <c r="E36" s="24">
        <v>137</v>
      </c>
      <c r="F36" s="29"/>
      <c r="G36" s="24"/>
      <c r="H36" s="29"/>
      <c r="I36" s="372">
        <f t="shared" si="1"/>
        <v>137</v>
      </c>
    </row>
    <row r="37" spans="1:9" ht="15.75">
      <c r="A37" s="14" t="s">
        <v>414</v>
      </c>
      <c r="B37" s="29">
        <v>5250</v>
      </c>
      <c r="C37" s="24"/>
      <c r="D37" s="29"/>
      <c r="E37" s="24">
        <v>5250</v>
      </c>
      <c r="F37" s="29"/>
      <c r="G37" s="24"/>
      <c r="H37" s="29"/>
      <c r="I37" s="372">
        <f t="shared" si="1"/>
        <v>5250</v>
      </c>
    </row>
    <row r="38" spans="1:9" ht="15.75">
      <c r="A38" s="14" t="s">
        <v>135</v>
      </c>
      <c r="B38" s="29">
        <f>2550+150</f>
        <v>2700</v>
      </c>
      <c r="C38" s="24"/>
      <c r="D38" s="29"/>
      <c r="E38" s="24">
        <v>600</v>
      </c>
      <c r="F38" s="29"/>
      <c r="G38" s="24"/>
      <c r="H38" s="29"/>
      <c r="I38" s="372">
        <f t="shared" si="1"/>
        <v>600</v>
      </c>
    </row>
    <row r="39" spans="1:9" ht="15.75">
      <c r="A39" s="14" t="s">
        <v>425</v>
      </c>
      <c r="B39" s="29">
        <v>13208</v>
      </c>
      <c r="C39" s="24">
        <v>5534</v>
      </c>
      <c r="D39" s="29">
        <v>1836</v>
      </c>
      <c r="E39" s="24">
        <v>10205</v>
      </c>
      <c r="F39" s="29"/>
      <c r="G39" s="24"/>
      <c r="H39" s="29"/>
      <c r="I39" s="372">
        <f t="shared" si="1"/>
        <v>17575</v>
      </c>
    </row>
    <row r="40" spans="1:9" ht="15.75">
      <c r="A40" s="14" t="s">
        <v>432</v>
      </c>
      <c r="B40" s="29">
        <v>573</v>
      </c>
      <c r="C40" s="24"/>
      <c r="D40" s="29"/>
      <c r="E40" s="24">
        <v>1000</v>
      </c>
      <c r="F40" s="29"/>
      <c r="G40" s="24"/>
      <c r="H40" s="29"/>
      <c r="I40" s="372">
        <f t="shared" si="1"/>
        <v>1000</v>
      </c>
    </row>
    <row r="41" spans="1:9" ht="15.75">
      <c r="A41" s="14" t="s">
        <v>433</v>
      </c>
      <c r="B41" s="29">
        <v>1000</v>
      </c>
      <c r="C41" s="24"/>
      <c r="D41" s="29"/>
      <c r="E41" s="24">
        <v>180</v>
      </c>
      <c r="F41" s="29"/>
      <c r="G41" s="24"/>
      <c r="H41" s="29"/>
      <c r="I41" s="372">
        <f t="shared" si="1"/>
        <v>180</v>
      </c>
    </row>
    <row r="42" spans="1:9" ht="15.75">
      <c r="A42" s="14" t="s">
        <v>434</v>
      </c>
      <c r="B42" s="29">
        <v>1100</v>
      </c>
      <c r="C42" s="24"/>
      <c r="D42" s="29"/>
      <c r="E42" s="24">
        <v>500</v>
      </c>
      <c r="F42" s="29"/>
      <c r="G42" s="24"/>
      <c r="H42" s="29"/>
      <c r="I42" s="372">
        <f t="shared" si="1"/>
        <v>500</v>
      </c>
    </row>
    <row r="43" spans="1:10" ht="15.75">
      <c r="A43" s="14" t="s">
        <v>435</v>
      </c>
      <c r="B43" s="29">
        <v>148178</v>
      </c>
      <c r="C43" s="24"/>
      <c r="D43" s="29"/>
      <c r="E43" s="24">
        <v>175034</v>
      </c>
      <c r="F43" s="29"/>
      <c r="G43" s="24"/>
      <c r="H43" s="29"/>
      <c r="I43" s="372">
        <f t="shared" si="1"/>
        <v>175034</v>
      </c>
      <c r="J43" s="25"/>
    </row>
    <row r="44" spans="1:9" ht="15.75">
      <c r="A44" s="295" t="s">
        <v>527</v>
      </c>
      <c r="B44" s="29">
        <v>121717</v>
      </c>
      <c r="C44" s="24"/>
      <c r="D44" s="29"/>
      <c r="E44" s="24">
        <v>133916</v>
      </c>
      <c r="F44" s="29"/>
      <c r="G44" s="24"/>
      <c r="H44" s="29"/>
      <c r="I44" s="372">
        <f t="shared" si="1"/>
        <v>133916</v>
      </c>
    </row>
    <row r="45" spans="1:9" ht="15.75">
      <c r="A45" s="360" t="s">
        <v>524</v>
      </c>
      <c r="B45" s="24">
        <v>300</v>
      </c>
      <c r="C45" s="24"/>
      <c r="D45" s="29"/>
      <c r="E45" s="24">
        <v>800</v>
      </c>
      <c r="F45" s="29"/>
      <c r="G45" s="24"/>
      <c r="H45" s="29"/>
      <c r="I45" s="372">
        <f t="shared" si="1"/>
        <v>800</v>
      </c>
    </row>
    <row r="46" spans="1:9" ht="15.75">
      <c r="A46" s="360" t="s">
        <v>598</v>
      </c>
      <c r="B46" s="24">
        <v>1727</v>
      </c>
      <c r="C46" s="24"/>
      <c r="D46" s="29"/>
      <c r="E46" s="24">
        <v>438</v>
      </c>
      <c r="F46" s="29"/>
      <c r="G46" s="24"/>
      <c r="H46" s="29"/>
      <c r="I46" s="372">
        <f t="shared" si="1"/>
        <v>438</v>
      </c>
    </row>
    <row r="47" spans="1:9" ht="15.75">
      <c r="A47" s="295" t="s">
        <v>525</v>
      </c>
      <c r="B47" s="24">
        <v>750</v>
      </c>
      <c r="C47" s="30"/>
      <c r="D47" s="29"/>
      <c r="E47" s="24">
        <v>750</v>
      </c>
      <c r="F47" s="29"/>
      <c r="G47" s="24"/>
      <c r="H47" s="29"/>
      <c r="I47" s="372">
        <f t="shared" si="1"/>
        <v>750</v>
      </c>
    </row>
    <row r="48" spans="1:9" ht="15.75">
      <c r="A48" s="14" t="s">
        <v>537</v>
      </c>
      <c r="B48" s="24">
        <v>1600</v>
      </c>
      <c r="C48" s="24"/>
      <c r="D48" s="24"/>
      <c r="E48" s="24">
        <v>6075</v>
      </c>
      <c r="F48" s="24"/>
      <c r="G48" s="24"/>
      <c r="H48" s="24"/>
      <c r="I48" s="372">
        <f t="shared" si="1"/>
        <v>6075</v>
      </c>
    </row>
    <row r="49" spans="1:9" ht="15.75">
      <c r="A49" s="395" t="s">
        <v>678</v>
      </c>
      <c r="B49" s="397">
        <v>0</v>
      </c>
      <c r="C49" s="24"/>
      <c r="D49" s="24"/>
      <c r="E49" s="24">
        <v>375</v>
      </c>
      <c r="F49" s="24"/>
      <c r="G49" s="24"/>
      <c r="H49" s="24"/>
      <c r="I49" s="372">
        <f t="shared" si="1"/>
        <v>375</v>
      </c>
    </row>
    <row r="50" spans="1:9" ht="15.75" hidden="1">
      <c r="A50" s="395" t="s">
        <v>540</v>
      </c>
      <c r="B50" s="397">
        <v>107678</v>
      </c>
      <c r="C50" s="24"/>
      <c r="D50" s="24"/>
      <c r="E50" s="24"/>
      <c r="F50" s="24"/>
      <c r="G50" s="24"/>
      <c r="H50" s="24"/>
      <c r="I50" s="372">
        <f t="shared" si="1"/>
        <v>0</v>
      </c>
    </row>
    <row r="51" spans="1:9" ht="15.75">
      <c r="A51" s="395" t="s">
        <v>711</v>
      </c>
      <c r="B51" s="397"/>
      <c r="C51" s="24"/>
      <c r="D51" s="24"/>
      <c r="E51" s="24">
        <v>350</v>
      </c>
      <c r="F51" s="24"/>
      <c r="G51" s="24"/>
      <c r="H51" s="24"/>
      <c r="I51" s="372">
        <f t="shared" si="1"/>
        <v>350</v>
      </c>
    </row>
    <row r="52" spans="1:9" ht="15.75">
      <c r="A52" s="395" t="s">
        <v>712</v>
      </c>
      <c r="B52" s="397"/>
      <c r="C52" s="24"/>
      <c r="D52" s="24"/>
      <c r="E52" s="24">
        <v>400</v>
      </c>
      <c r="F52" s="24"/>
      <c r="G52" s="24"/>
      <c r="H52" s="24"/>
      <c r="I52" s="372">
        <f t="shared" si="1"/>
        <v>400</v>
      </c>
    </row>
    <row r="53" spans="1:9" ht="15.75">
      <c r="A53" s="395"/>
      <c r="B53" s="397"/>
      <c r="C53" s="24"/>
      <c r="D53" s="24"/>
      <c r="E53" s="24"/>
      <c r="F53" s="24"/>
      <c r="G53" s="24"/>
      <c r="H53" s="24"/>
      <c r="I53" s="372"/>
    </row>
    <row r="54" spans="1:9" ht="15.75">
      <c r="A54" s="439"/>
      <c r="B54" s="440"/>
      <c r="C54" s="44"/>
      <c r="D54" s="44"/>
      <c r="E54" s="44"/>
      <c r="F54" s="44"/>
      <c r="G54" s="44"/>
      <c r="H54" s="44"/>
      <c r="I54" s="374"/>
    </row>
    <row r="55" spans="1:9" ht="16.5">
      <c r="A55" s="48"/>
      <c r="B55" s="49"/>
      <c r="C55" s="488" t="str">
        <f>C33</f>
        <v>2004. évi terv</v>
      </c>
      <c r="D55" s="489"/>
      <c r="E55" s="489"/>
      <c r="F55" s="489"/>
      <c r="G55" s="489"/>
      <c r="H55" s="489"/>
      <c r="I55" s="490"/>
    </row>
    <row r="56" spans="1:9" ht="16.5">
      <c r="A56" s="50" t="s">
        <v>0</v>
      </c>
      <c r="B56" s="51" t="str">
        <f>B34</f>
        <v>2003. évi</v>
      </c>
      <c r="C56" s="52" t="s">
        <v>1</v>
      </c>
      <c r="D56" s="52" t="s">
        <v>3</v>
      </c>
      <c r="E56" s="52" t="s">
        <v>5</v>
      </c>
      <c r="F56" s="52" t="s">
        <v>7</v>
      </c>
      <c r="G56" s="52" t="s">
        <v>9</v>
      </c>
      <c r="H56" s="52" t="s">
        <v>11</v>
      </c>
      <c r="I56" s="52" t="s">
        <v>13</v>
      </c>
    </row>
    <row r="57" spans="1:9" ht="16.5">
      <c r="A57" s="53"/>
      <c r="B57" s="55" t="s">
        <v>142</v>
      </c>
      <c r="C57" s="55" t="s">
        <v>2</v>
      </c>
      <c r="D57" s="55" t="s">
        <v>4</v>
      </c>
      <c r="E57" s="55" t="s">
        <v>6</v>
      </c>
      <c r="F57" s="55" t="s">
        <v>8</v>
      </c>
      <c r="G57" s="55" t="s">
        <v>10</v>
      </c>
      <c r="H57" s="55" t="s">
        <v>12</v>
      </c>
      <c r="I57" s="55" t="s">
        <v>14</v>
      </c>
    </row>
    <row r="58" spans="1:9" ht="15.75">
      <c r="A58" s="398" t="s">
        <v>605</v>
      </c>
      <c r="B58" s="397"/>
      <c r="C58" s="24"/>
      <c r="D58" s="24"/>
      <c r="E58" s="24"/>
      <c r="F58" s="24"/>
      <c r="G58" s="24"/>
      <c r="H58" s="24"/>
      <c r="I58" s="372"/>
    </row>
    <row r="59" spans="1:9" ht="15.75">
      <c r="A59" s="412" t="s">
        <v>22</v>
      </c>
      <c r="B59" s="397"/>
      <c r="C59" s="24"/>
      <c r="D59" s="24"/>
      <c r="E59" s="24">
        <v>1081</v>
      </c>
      <c r="F59" s="24"/>
      <c r="G59" s="24"/>
      <c r="H59" s="24"/>
      <c r="I59" s="372">
        <f t="shared" si="1"/>
        <v>1081</v>
      </c>
    </row>
    <row r="60" spans="1:9" ht="15.75">
      <c r="A60" s="412" t="s">
        <v>29</v>
      </c>
      <c r="B60" s="397"/>
      <c r="C60" s="24"/>
      <c r="D60" s="24"/>
      <c r="E60" s="24">
        <v>2587</v>
      </c>
      <c r="F60" s="24"/>
      <c r="G60" s="24"/>
      <c r="H60" s="24"/>
      <c r="I60" s="372">
        <f t="shared" si="1"/>
        <v>2587</v>
      </c>
    </row>
    <row r="61" spans="1:9" ht="15.75">
      <c r="A61" s="412" t="s">
        <v>35</v>
      </c>
      <c r="B61" s="397"/>
      <c r="C61" s="24"/>
      <c r="D61" s="24"/>
      <c r="E61" s="24">
        <v>5337</v>
      </c>
      <c r="F61" s="24"/>
      <c r="G61" s="24"/>
      <c r="H61" s="24"/>
      <c r="I61" s="372">
        <f t="shared" si="1"/>
        <v>5337</v>
      </c>
    </row>
    <row r="62" spans="1:9" ht="15.75">
      <c r="A62" s="412" t="s">
        <v>135</v>
      </c>
      <c r="B62" s="397"/>
      <c r="C62" s="24"/>
      <c r="D62" s="24"/>
      <c r="E62" s="24">
        <v>558</v>
      </c>
      <c r="F62" s="24"/>
      <c r="G62" s="24"/>
      <c r="H62" s="24"/>
      <c r="I62" s="372">
        <f t="shared" si="1"/>
        <v>558</v>
      </c>
    </row>
    <row r="63" spans="1:9" ht="15.75">
      <c r="A63" s="412" t="s">
        <v>626</v>
      </c>
      <c r="B63" s="397"/>
      <c r="C63" s="24"/>
      <c r="D63" s="24"/>
      <c r="E63" s="24">
        <v>1391</v>
      </c>
      <c r="F63" s="24"/>
      <c r="G63" s="24"/>
      <c r="H63" s="24"/>
      <c r="I63" s="372">
        <f t="shared" si="1"/>
        <v>1391</v>
      </c>
    </row>
    <row r="64" spans="1:9" ht="15.75">
      <c r="A64" s="412" t="s">
        <v>432</v>
      </c>
      <c r="B64" s="397"/>
      <c r="C64" s="24"/>
      <c r="D64" s="24"/>
      <c r="E64" s="24">
        <v>473</v>
      </c>
      <c r="F64" s="24"/>
      <c r="G64" s="24"/>
      <c r="H64" s="24"/>
      <c r="I64" s="372">
        <f t="shared" si="1"/>
        <v>473</v>
      </c>
    </row>
    <row r="65" spans="1:9" ht="15.75">
      <c r="A65" s="412" t="s">
        <v>524</v>
      </c>
      <c r="B65" s="397"/>
      <c r="C65" s="24"/>
      <c r="D65" s="24"/>
      <c r="E65" s="24">
        <v>160</v>
      </c>
      <c r="F65" s="24"/>
      <c r="G65" s="24"/>
      <c r="H65" s="24"/>
      <c r="I65" s="372">
        <f t="shared" si="1"/>
        <v>160</v>
      </c>
    </row>
    <row r="66" spans="1:9" ht="15.75">
      <c r="A66" s="412" t="s">
        <v>627</v>
      </c>
      <c r="B66" s="397"/>
      <c r="C66" s="24"/>
      <c r="D66" s="24"/>
      <c r="E66" s="24">
        <v>437</v>
      </c>
      <c r="F66" s="24"/>
      <c r="G66" s="24"/>
      <c r="H66" s="24"/>
      <c r="I66" s="372">
        <f t="shared" si="1"/>
        <v>437</v>
      </c>
    </row>
    <row r="67" spans="1:9" ht="15.75">
      <c r="A67" s="412" t="s">
        <v>628</v>
      </c>
      <c r="B67" s="397"/>
      <c r="C67" s="24"/>
      <c r="D67" s="24"/>
      <c r="E67" s="24">
        <v>100</v>
      </c>
      <c r="F67" s="24"/>
      <c r="G67" s="24"/>
      <c r="H67" s="24"/>
      <c r="I67" s="372">
        <f t="shared" si="1"/>
        <v>100</v>
      </c>
    </row>
    <row r="68" spans="1:9" ht="15.75">
      <c r="A68" s="395" t="s">
        <v>606</v>
      </c>
      <c r="B68" s="397"/>
      <c r="C68" s="24"/>
      <c r="D68" s="24"/>
      <c r="E68" s="24">
        <v>431</v>
      </c>
      <c r="F68" s="24"/>
      <c r="G68" s="24"/>
      <c r="H68" s="24"/>
      <c r="I68" s="372">
        <f t="shared" si="1"/>
        <v>431</v>
      </c>
    </row>
    <row r="69" spans="1:9" ht="15.75">
      <c r="A69" s="395" t="s">
        <v>607</v>
      </c>
      <c r="B69" s="397"/>
      <c r="C69" s="24"/>
      <c r="D69" s="24"/>
      <c r="E69" s="24">
        <v>52</v>
      </c>
      <c r="F69" s="24"/>
      <c r="G69" s="24"/>
      <c r="H69" s="24"/>
      <c r="I69" s="372">
        <f t="shared" si="1"/>
        <v>52</v>
      </c>
    </row>
    <row r="70" spans="1:9" ht="15.75">
      <c r="A70" s="395" t="s">
        <v>538</v>
      </c>
      <c r="B70" s="390"/>
      <c r="C70" s="415"/>
      <c r="E70" s="397">
        <v>513</v>
      </c>
      <c r="F70" s="24"/>
      <c r="G70" s="24"/>
      <c r="H70" s="24"/>
      <c r="I70" s="372">
        <f t="shared" si="1"/>
        <v>513</v>
      </c>
    </row>
    <row r="71" spans="1:9" ht="15.75">
      <c r="A71" s="14" t="s">
        <v>536</v>
      </c>
      <c r="B71" s="397"/>
      <c r="C71" s="24"/>
      <c r="D71" s="24"/>
      <c r="E71" s="24">
        <v>2000</v>
      </c>
      <c r="F71" s="24"/>
      <c r="G71" s="24"/>
      <c r="H71" s="24"/>
      <c r="I71" s="372">
        <f t="shared" si="1"/>
        <v>2000</v>
      </c>
    </row>
    <row r="72" spans="1:9" ht="15.75">
      <c r="A72" s="14" t="s">
        <v>537</v>
      </c>
      <c r="B72" s="397"/>
      <c r="C72" s="24"/>
      <c r="D72" s="24"/>
      <c r="E72" s="24">
        <v>706</v>
      </c>
      <c r="F72" s="24"/>
      <c r="G72" s="24"/>
      <c r="H72" s="24"/>
      <c r="I72" s="372">
        <f t="shared" si="1"/>
        <v>706</v>
      </c>
    </row>
    <row r="73" spans="1:9" ht="15.75">
      <c r="A73" s="25"/>
      <c r="B73" s="397"/>
      <c r="C73" s="24"/>
      <c r="D73" s="24"/>
      <c r="E73" s="24"/>
      <c r="F73" s="24"/>
      <c r="G73" s="24"/>
      <c r="H73" s="24"/>
      <c r="I73" s="24"/>
    </row>
    <row r="74" spans="1:9" ht="15.75">
      <c r="A74" s="25"/>
      <c r="B74" s="397"/>
      <c r="C74" s="24"/>
      <c r="D74" s="24"/>
      <c r="E74" s="24"/>
      <c r="F74" s="24"/>
      <c r="G74" s="24"/>
      <c r="H74" s="24"/>
      <c r="I74" s="24"/>
    </row>
    <row r="75" spans="2:9" ht="15.75">
      <c r="B75" s="396"/>
      <c r="C75" s="396"/>
      <c r="D75" s="396"/>
      <c r="E75" s="396"/>
      <c r="F75" s="44"/>
      <c r="G75" s="44"/>
      <c r="H75" s="44"/>
      <c r="I75" s="374"/>
    </row>
    <row r="76" spans="1:9" ht="16.5">
      <c r="A76" s="434" t="s">
        <v>38</v>
      </c>
      <c r="B76" s="435">
        <f>SUM(B4:B25)+SUM(B26:B47)+SUM(B48:B71)</f>
        <v>1058134</v>
      </c>
      <c r="C76" s="436">
        <f aca="true" t="shared" si="2" ref="C76:I76">SUM(C4:C75)</f>
        <v>5534</v>
      </c>
      <c r="D76" s="437">
        <f t="shared" si="2"/>
        <v>1836</v>
      </c>
      <c r="E76" s="436">
        <f t="shared" si="2"/>
        <v>620939</v>
      </c>
      <c r="F76" s="437">
        <f t="shared" si="2"/>
        <v>0</v>
      </c>
      <c r="G76" s="436">
        <f t="shared" si="2"/>
        <v>289692</v>
      </c>
      <c r="H76" s="437">
        <f t="shared" si="2"/>
        <v>1688</v>
      </c>
      <c r="I76" s="436">
        <f t="shared" si="2"/>
        <v>919689</v>
      </c>
    </row>
    <row r="77" spans="1:9" ht="16.5">
      <c r="A77" s="387"/>
      <c r="B77" s="388"/>
      <c r="C77" s="388"/>
      <c r="D77" s="388"/>
      <c r="E77" s="388"/>
      <c r="F77" s="388"/>
      <c r="G77" s="388"/>
      <c r="H77" s="388"/>
      <c r="I77" s="388"/>
    </row>
    <row r="78" spans="1:9" ht="16.5">
      <c r="A78" s="48"/>
      <c r="B78" s="49"/>
      <c r="C78" s="488" t="str">
        <f>C1</f>
        <v>2004. évi terv</v>
      </c>
      <c r="D78" s="489"/>
      <c r="E78" s="489"/>
      <c r="F78" s="489"/>
      <c r="G78" s="489"/>
      <c r="H78" s="489"/>
      <c r="I78" s="490"/>
    </row>
    <row r="79" spans="1:9" ht="16.5">
      <c r="A79" s="50" t="s">
        <v>0</v>
      </c>
      <c r="B79" s="51" t="str">
        <f>B2</f>
        <v>2003. évi</v>
      </c>
      <c r="C79" s="52" t="s">
        <v>1</v>
      </c>
      <c r="D79" s="52" t="s">
        <v>3</v>
      </c>
      <c r="E79" s="52" t="s">
        <v>5</v>
      </c>
      <c r="F79" s="52" t="s">
        <v>7</v>
      </c>
      <c r="G79" s="52" t="s">
        <v>9</v>
      </c>
      <c r="H79" s="52" t="s">
        <v>11</v>
      </c>
      <c r="I79" s="52" t="s">
        <v>13</v>
      </c>
    </row>
    <row r="80" spans="1:9" ht="16.5">
      <c r="A80" s="53"/>
      <c r="B80" s="55" t="s">
        <v>142</v>
      </c>
      <c r="C80" s="55" t="s">
        <v>2</v>
      </c>
      <c r="D80" s="55" t="s">
        <v>4</v>
      </c>
      <c r="E80" s="55" t="s">
        <v>6</v>
      </c>
      <c r="F80" s="55" t="s">
        <v>8</v>
      </c>
      <c r="G80" s="55" t="s">
        <v>10</v>
      </c>
      <c r="H80" s="55" t="s">
        <v>12</v>
      </c>
      <c r="I80" s="55" t="s">
        <v>14</v>
      </c>
    </row>
    <row r="81" spans="1:9" ht="17.25">
      <c r="A81" s="57" t="s">
        <v>39</v>
      </c>
      <c r="B81" s="25"/>
      <c r="C81" s="24"/>
      <c r="D81" s="29"/>
      <c r="E81" s="24"/>
      <c r="F81" s="29"/>
      <c r="G81" s="24"/>
      <c r="H81" s="29"/>
      <c r="I81" s="24"/>
    </row>
    <row r="82" spans="1:9" ht="15.75">
      <c r="A82" s="14" t="s">
        <v>40</v>
      </c>
      <c r="B82" s="29">
        <v>1228139</v>
      </c>
      <c r="C82" s="24">
        <f>723541-18196</f>
        <v>705345</v>
      </c>
      <c r="D82" s="29">
        <f>226810-5822</f>
        <v>220988</v>
      </c>
      <c r="E82" s="24">
        <v>178484</v>
      </c>
      <c r="F82" s="29"/>
      <c r="G82" s="24"/>
      <c r="H82" s="29">
        <v>3250</v>
      </c>
      <c r="I82" s="372">
        <f aca="true" t="shared" si="3" ref="I82:I91">SUM(C82:H82)-F82</f>
        <v>1108067</v>
      </c>
    </row>
    <row r="83" spans="1:9" ht="15.75">
      <c r="A83" s="14" t="s">
        <v>41</v>
      </c>
      <c r="B83" s="29">
        <v>142673</v>
      </c>
      <c r="C83" s="24">
        <f>78704-661</f>
        <v>78043</v>
      </c>
      <c r="D83" s="29">
        <f>26158-212</f>
        <v>25946</v>
      </c>
      <c r="E83" s="24">
        <v>14904</v>
      </c>
      <c r="F83" s="29"/>
      <c r="G83" s="24"/>
      <c r="H83" s="29"/>
      <c r="I83" s="372">
        <f t="shared" si="3"/>
        <v>118893</v>
      </c>
    </row>
    <row r="84" spans="1:9" ht="15.75">
      <c r="A84" s="14" t="s">
        <v>42</v>
      </c>
      <c r="B84" s="29">
        <v>727985</v>
      </c>
      <c r="C84" s="24"/>
      <c r="D84" s="29"/>
      <c r="E84" s="24"/>
      <c r="F84" s="29"/>
      <c r="G84" s="24">
        <v>817173</v>
      </c>
      <c r="H84" s="29"/>
      <c r="I84" s="372">
        <f t="shared" si="3"/>
        <v>817173</v>
      </c>
    </row>
    <row r="85" spans="1:9" ht="15.75">
      <c r="A85" s="14" t="s">
        <v>43</v>
      </c>
      <c r="B85" s="29">
        <v>23815</v>
      </c>
      <c r="C85" s="24"/>
      <c r="D85" s="29"/>
      <c r="E85" s="24"/>
      <c r="F85" s="29"/>
      <c r="G85" s="24">
        <v>24840</v>
      </c>
      <c r="H85" s="29"/>
      <c r="I85" s="372">
        <f t="shared" si="3"/>
        <v>24840</v>
      </c>
    </row>
    <row r="86" spans="1:9" ht="15.75">
      <c r="A86" s="14" t="s">
        <v>44</v>
      </c>
      <c r="B86" s="29">
        <v>4413</v>
      </c>
      <c r="C86" s="24">
        <v>1168</v>
      </c>
      <c r="D86" s="29">
        <v>392</v>
      </c>
      <c r="E86" s="24">
        <v>2550</v>
      </c>
      <c r="F86" s="29"/>
      <c r="G86" s="24"/>
      <c r="H86" s="29">
        <v>485</v>
      </c>
      <c r="I86" s="372">
        <f t="shared" si="3"/>
        <v>4595</v>
      </c>
    </row>
    <row r="87" spans="1:9" ht="15.75">
      <c r="A87" s="14" t="s">
        <v>45</v>
      </c>
      <c r="B87" s="29">
        <v>9852</v>
      </c>
      <c r="C87" s="24">
        <v>4231</v>
      </c>
      <c r="D87" s="29">
        <v>1391</v>
      </c>
      <c r="E87" s="24">
        <v>1902</v>
      </c>
      <c r="F87" s="29"/>
      <c r="G87" s="24"/>
      <c r="H87" s="29"/>
      <c r="I87" s="372">
        <f t="shared" si="3"/>
        <v>7524</v>
      </c>
    </row>
    <row r="88" spans="1:9" ht="15.75">
      <c r="A88" s="14" t="s">
        <v>46</v>
      </c>
      <c r="B88" s="29">
        <v>4306</v>
      </c>
      <c r="C88" s="24">
        <v>2369</v>
      </c>
      <c r="D88" s="29">
        <v>601</v>
      </c>
      <c r="E88" s="24">
        <v>625</v>
      </c>
      <c r="F88" s="29"/>
      <c r="G88" s="24"/>
      <c r="H88" s="29"/>
      <c r="I88" s="372">
        <f t="shared" si="3"/>
        <v>3595</v>
      </c>
    </row>
    <row r="89" spans="1:9" ht="15.75">
      <c r="A89" s="14" t="s">
        <v>436</v>
      </c>
      <c r="B89" s="29">
        <v>5240</v>
      </c>
      <c r="C89" s="24">
        <v>1472</v>
      </c>
      <c r="D89" s="29">
        <v>442</v>
      </c>
      <c r="E89" s="24">
        <v>654</v>
      </c>
      <c r="F89" s="29"/>
      <c r="G89" s="24"/>
      <c r="H89" s="29"/>
      <c r="I89" s="372">
        <f t="shared" si="3"/>
        <v>2568</v>
      </c>
    </row>
    <row r="90" spans="1:9" ht="15.75">
      <c r="A90" s="14" t="s">
        <v>415</v>
      </c>
      <c r="B90" s="29">
        <v>1902</v>
      </c>
      <c r="C90" s="24">
        <v>990</v>
      </c>
      <c r="D90" s="29">
        <v>297</v>
      </c>
      <c r="E90" s="24">
        <v>480</v>
      </c>
      <c r="F90" s="29"/>
      <c r="G90" s="24"/>
      <c r="H90" s="29"/>
      <c r="I90" s="372">
        <f t="shared" si="3"/>
        <v>1767</v>
      </c>
    </row>
    <row r="91" spans="1:9" ht="15.75">
      <c r="A91" s="14" t="s">
        <v>416</v>
      </c>
      <c r="B91" s="29">
        <v>1652</v>
      </c>
      <c r="C91" s="24">
        <v>756</v>
      </c>
      <c r="D91" s="29">
        <v>219</v>
      </c>
      <c r="E91" s="24">
        <v>567</v>
      </c>
      <c r="F91" s="29"/>
      <c r="G91" s="24"/>
      <c r="H91" s="29"/>
      <c r="I91" s="372">
        <f t="shared" si="3"/>
        <v>1542</v>
      </c>
    </row>
    <row r="92" spans="1:9" ht="15.75">
      <c r="A92" s="426" t="s">
        <v>47</v>
      </c>
      <c r="B92" s="427">
        <f>SUM(B82:B91)</f>
        <v>2149977</v>
      </c>
      <c r="C92" s="428">
        <f>SUM(C82:C91)</f>
        <v>794374</v>
      </c>
      <c r="D92" s="427">
        <f aca="true" t="shared" si="4" ref="D92:I92">SUM(D82:D91)</f>
        <v>250276</v>
      </c>
      <c r="E92" s="428">
        <f>SUM(E82:E91)</f>
        <v>200166</v>
      </c>
      <c r="F92" s="427">
        <f t="shared" si="4"/>
        <v>0</v>
      </c>
      <c r="G92" s="428">
        <f t="shared" si="4"/>
        <v>842013</v>
      </c>
      <c r="H92" s="427">
        <f t="shared" si="4"/>
        <v>3735</v>
      </c>
      <c r="I92" s="428">
        <f t="shared" si="4"/>
        <v>2090564</v>
      </c>
    </row>
    <row r="93" spans="1:9" ht="15.75">
      <c r="A93" s="429"/>
      <c r="B93" s="429"/>
      <c r="C93" s="430"/>
      <c r="D93" s="429"/>
      <c r="E93" s="430"/>
      <c r="F93" s="429"/>
      <c r="G93" s="430"/>
      <c r="H93" s="429"/>
      <c r="I93" s="429"/>
    </row>
    <row r="94" spans="1:9" ht="15.75">
      <c r="A94" s="431" t="s">
        <v>48</v>
      </c>
      <c r="B94" s="432">
        <f aca="true" t="shared" si="5" ref="B94:H94">B76+B92</f>
        <v>3208111</v>
      </c>
      <c r="C94" s="433">
        <f t="shared" si="5"/>
        <v>799908</v>
      </c>
      <c r="D94" s="432">
        <f t="shared" si="5"/>
        <v>252112</v>
      </c>
      <c r="E94" s="433">
        <f t="shared" si="5"/>
        <v>821105</v>
      </c>
      <c r="F94" s="432">
        <f t="shared" si="5"/>
        <v>0</v>
      </c>
      <c r="G94" s="433">
        <f t="shared" si="5"/>
        <v>1131705</v>
      </c>
      <c r="H94" s="432">
        <f t="shared" si="5"/>
        <v>5423</v>
      </c>
      <c r="I94" s="432">
        <f>I76+I92</f>
        <v>3010253</v>
      </c>
    </row>
    <row r="95" spans="1:9" ht="15.75">
      <c r="A95" s="14" t="s">
        <v>49</v>
      </c>
      <c r="B95" s="372">
        <f>B94-B96</f>
        <v>3027248</v>
      </c>
      <c r="C95" s="372">
        <f>C94-C96</f>
        <v>799908</v>
      </c>
      <c r="D95" s="372">
        <f aca="true" t="shared" si="6" ref="D95:I95">D94-D96</f>
        <v>252112</v>
      </c>
      <c r="E95" s="372">
        <f t="shared" si="6"/>
        <v>709691</v>
      </c>
      <c r="F95" s="372">
        <f t="shared" si="6"/>
        <v>0</v>
      </c>
      <c r="G95" s="372">
        <f t="shared" si="6"/>
        <v>1097435</v>
      </c>
      <c r="H95" s="372">
        <f t="shared" si="6"/>
        <v>0</v>
      </c>
      <c r="I95" s="372">
        <f t="shared" si="6"/>
        <v>2859146</v>
      </c>
    </row>
    <row r="96" spans="1:9" ht="15.75">
      <c r="A96" s="45" t="s">
        <v>50</v>
      </c>
      <c r="B96" s="46">
        <v>180863</v>
      </c>
      <c r="C96" s="44"/>
      <c r="D96" s="46"/>
      <c r="E96" s="44">
        <v>111414</v>
      </c>
      <c r="F96" s="46"/>
      <c r="G96" s="44">
        <f>'egyébszerv.tám.'!C23</f>
        <v>34270</v>
      </c>
      <c r="H96" s="46">
        <v>5423</v>
      </c>
      <c r="I96" s="374">
        <f>SUM(C96:H96)</f>
        <v>151107</v>
      </c>
    </row>
    <row r="97" spans="1:9" ht="15.7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.7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.7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.7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.7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.7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.7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</sheetData>
  <mergeCells count="4">
    <mergeCell ref="C1:I1"/>
    <mergeCell ref="C78:I78"/>
    <mergeCell ref="C33:I33"/>
    <mergeCell ref="C55:I55"/>
  </mergeCells>
  <printOptions horizontalCentered="1" verticalCentered="1"/>
  <pageMargins left="0.1968503937007874" right="0.1968503937007874" top="1.1811023622047245" bottom="0.984251968503937" header="0.5" footer="0.5118110236220472"/>
  <pageSetup blackAndWhite="1" horizontalDpi="300" verticalDpi="300" orientation="landscape" paperSize="9" scale="67" r:id="rId1"/>
  <headerFooter alignWithMargins="0">
    <oddHeader>&amp;C&amp;"Times New Roman CE,Normál"&amp;14Önkormányzati gazdálkodás kiadásai
&amp;P/&amp;N&amp;R&amp;"Times New Roman CE,Normál"&amp;12 3/2004.(II.27.)sz.önk.rendelet
 4. sz. melléklet
(ezer Ft-ban)</oddHeader>
    <oddFooter>&amp;L&amp;"Times New Roman CE,Normál"&amp;D / &amp;T
&amp;C&amp;"Times New Roman CE,Normál"&amp;F/&amp;A.xls      Ráczné&amp;R&amp;"Times New Roman CE,Normál"&amp;P/&amp;N</oddFooter>
  </headerFooter>
  <rowBreaks count="2" manualBreakCount="2">
    <brk id="32" max="8" man="1"/>
    <brk id="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SheetLayoutView="100" workbookViewId="0" topLeftCell="A67">
      <selection activeCell="A33" sqref="A33"/>
    </sheetView>
  </sheetViews>
  <sheetFormatPr defaultColWidth="9.00390625" defaultRowHeight="12.75"/>
  <cols>
    <col min="1" max="1" width="65.00390625" style="0" customWidth="1"/>
    <col min="2" max="2" width="10.625" style="0" hidden="1" customWidth="1"/>
    <col min="3" max="3" width="10.125" style="0" customWidth="1"/>
    <col min="4" max="4" width="29.875" style="0" customWidth="1"/>
  </cols>
  <sheetData>
    <row r="1" spans="1:4" ht="15" customHeight="1">
      <c r="A1" s="285" t="s">
        <v>0</v>
      </c>
      <c r="B1" s="285" t="s">
        <v>421</v>
      </c>
      <c r="C1" s="285" t="s">
        <v>528</v>
      </c>
      <c r="D1" s="285" t="s">
        <v>53</v>
      </c>
    </row>
    <row r="2" spans="1:4" ht="15" customHeight="1">
      <c r="A2" s="286"/>
      <c r="B2" s="286" t="s">
        <v>51</v>
      </c>
      <c r="C2" s="286" t="s">
        <v>52</v>
      </c>
      <c r="D2" s="286"/>
    </row>
    <row r="3" spans="1:4" ht="15" customHeight="1">
      <c r="A3" s="64"/>
      <c r="B3" s="64"/>
      <c r="C3" s="64"/>
      <c r="D3" s="64"/>
    </row>
    <row r="4" spans="1:4" ht="18" customHeight="1">
      <c r="A4" s="279" t="s">
        <v>454</v>
      </c>
      <c r="B4" s="280"/>
      <c r="C4" s="280"/>
      <c r="D4" s="63"/>
    </row>
    <row r="5" spans="1:4" ht="15" customHeight="1">
      <c r="A5" s="63"/>
      <c r="B5" s="280"/>
      <c r="C5" s="280"/>
      <c r="D5" s="63"/>
    </row>
    <row r="6" spans="1:4" ht="15" customHeight="1">
      <c r="A6" s="63" t="s">
        <v>442</v>
      </c>
      <c r="B6" s="283">
        <v>11000</v>
      </c>
      <c r="C6" s="283">
        <v>11000</v>
      </c>
      <c r="D6" s="63"/>
    </row>
    <row r="7" spans="1:4" ht="15" customHeight="1">
      <c r="A7" s="63" t="s">
        <v>443</v>
      </c>
      <c r="B7" s="283"/>
      <c r="C7" s="283"/>
      <c r="D7" s="63"/>
    </row>
    <row r="8" spans="1:4" ht="15" customHeight="1">
      <c r="A8" s="63" t="s">
        <v>437</v>
      </c>
      <c r="B8" s="283">
        <f>3927+93</f>
        <v>4020</v>
      </c>
      <c r="C8" s="283">
        <v>10850</v>
      </c>
      <c r="D8" s="282"/>
    </row>
    <row r="9" spans="1:4" ht="15" customHeight="1">
      <c r="A9" s="400" t="s">
        <v>661</v>
      </c>
      <c r="B9" s="390"/>
      <c r="C9" s="283"/>
      <c r="D9" s="282"/>
    </row>
    <row r="10" spans="1:4" ht="15" customHeight="1">
      <c r="A10" s="400" t="s">
        <v>662</v>
      </c>
      <c r="B10" s="390"/>
      <c r="C10" s="283">
        <v>621</v>
      </c>
      <c r="D10" s="282"/>
    </row>
    <row r="11" spans="1:4" ht="15" customHeight="1">
      <c r="A11" s="400" t="s">
        <v>663</v>
      </c>
      <c r="B11" s="390"/>
      <c r="C11" s="283">
        <v>2717</v>
      </c>
      <c r="D11" s="282"/>
    </row>
    <row r="12" spans="1:4" ht="15" customHeight="1">
      <c r="A12" s="400" t="s">
        <v>609</v>
      </c>
      <c r="B12" s="283">
        <v>11780</v>
      </c>
      <c r="C12" s="283">
        <v>5532</v>
      </c>
      <c r="D12" s="282"/>
    </row>
    <row r="13" spans="1:4" ht="15" customHeight="1" hidden="1">
      <c r="A13" s="400" t="s">
        <v>608</v>
      </c>
      <c r="B13" s="283">
        <v>56503</v>
      </c>
      <c r="C13" s="283"/>
      <c r="D13" s="282"/>
    </row>
    <row r="14" spans="1:4" ht="15" customHeight="1">
      <c r="A14" s="390"/>
      <c r="B14" s="390"/>
      <c r="C14" s="283"/>
      <c r="D14" s="282"/>
    </row>
    <row r="15" spans="1:4" ht="15" customHeight="1">
      <c r="A15" s="441" t="s">
        <v>605</v>
      </c>
      <c r="B15" s="390"/>
      <c r="C15" s="283"/>
      <c r="D15" s="282"/>
    </row>
    <row r="16" spans="1:4" ht="15" customHeight="1">
      <c r="A16" s="390"/>
      <c r="B16" s="390"/>
      <c r="C16" s="283"/>
      <c r="D16" s="282"/>
    </row>
    <row r="17" spans="1:4" ht="15" customHeight="1">
      <c r="A17" s="400" t="s">
        <v>438</v>
      </c>
      <c r="B17" s="390"/>
      <c r="C17" s="283">
        <v>250</v>
      </c>
      <c r="D17" s="63"/>
    </row>
    <row r="18" spans="1:4" ht="15" customHeight="1">
      <c r="A18" s="400" t="s">
        <v>629</v>
      </c>
      <c r="B18" s="390"/>
      <c r="C18" s="283">
        <v>300</v>
      </c>
      <c r="D18" s="63"/>
    </row>
    <row r="19" spans="1:4" ht="18" customHeight="1">
      <c r="A19" s="400" t="s">
        <v>568</v>
      </c>
      <c r="B19" s="390"/>
      <c r="C19" s="283">
        <v>3000</v>
      </c>
      <c r="D19" s="282"/>
    </row>
    <row r="20" spans="1:4" ht="18" customHeight="1">
      <c r="A20" s="390"/>
      <c r="B20" s="390"/>
      <c r="C20" s="283"/>
      <c r="D20" s="282"/>
    </row>
    <row r="21" spans="1:4" ht="18" customHeight="1">
      <c r="A21" s="390"/>
      <c r="B21" s="390"/>
      <c r="C21" s="283"/>
      <c r="D21" s="282"/>
    </row>
    <row r="22" spans="1:4" ht="18" customHeight="1">
      <c r="A22" s="281"/>
      <c r="B22" s="280"/>
      <c r="C22" s="280"/>
      <c r="D22" s="282"/>
    </row>
    <row r="23" spans="1:4" ht="15" customHeight="1">
      <c r="A23" s="424" t="s">
        <v>455</v>
      </c>
      <c r="B23" s="418">
        <f>SUM(B6:B22)</f>
        <v>83303</v>
      </c>
      <c r="C23" s="418">
        <f>SUM(C6:C22)</f>
        <v>34270</v>
      </c>
      <c r="D23" s="425"/>
    </row>
    <row r="24" spans="1:4" ht="15" customHeight="1">
      <c r="A24" s="63"/>
      <c r="B24" s="283"/>
      <c r="C24" s="283"/>
      <c r="D24" s="282"/>
    </row>
    <row r="25" spans="1:4" ht="15" customHeight="1">
      <c r="A25" s="279" t="s">
        <v>456</v>
      </c>
      <c r="B25" s="283"/>
      <c r="C25" s="283"/>
      <c r="D25" s="282"/>
    </row>
    <row r="26" spans="1:4" ht="15" customHeight="1">
      <c r="A26" s="63"/>
      <c r="B26" s="283"/>
      <c r="C26" s="283"/>
      <c r="D26" s="282"/>
    </row>
    <row r="27" spans="1:4" ht="15" customHeight="1">
      <c r="A27" s="63" t="s">
        <v>54</v>
      </c>
      <c r="B27" s="283">
        <v>27116</v>
      </c>
      <c r="C27" s="283">
        <v>29900</v>
      </c>
      <c r="D27" s="63"/>
    </row>
    <row r="28" spans="1:4" ht="15" customHeight="1">
      <c r="A28" s="63" t="s">
        <v>55</v>
      </c>
      <c r="B28" s="283"/>
      <c r="C28" s="283"/>
      <c r="D28" s="63"/>
    </row>
    <row r="29" spans="1:4" ht="15" customHeight="1">
      <c r="A29" s="63" t="s">
        <v>719</v>
      </c>
      <c r="B29" s="283"/>
      <c r="C29" s="283"/>
      <c r="D29" s="63"/>
    </row>
    <row r="30" spans="1:4" ht="15" customHeight="1">
      <c r="A30" s="63" t="s">
        <v>56</v>
      </c>
      <c r="B30" s="283">
        <v>30000</v>
      </c>
      <c r="C30" s="283">
        <v>16000</v>
      </c>
      <c r="D30" s="63"/>
    </row>
    <row r="31" spans="1:4" ht="15" customHeight="1">
      <c r="A31" s="63" t="s">
        <v>708</v>
      </c>
      <c r="B31" s="283"/>
      <c r="C31" s="283"/>
      <c r="D31" s="63"/>
    </row>
    <row r="32" spans="1:4" ht="15" customHeight="1">
      <c r="A32" s="63" t="s">
        <v>56</v>
      </c>
      <c r="B32" s="283">
        <v>22500</v>
      </c>
      <c r="C32" s="283">
        <v>16000</v>
      </c>
      <c r="D32" s="63"/>
    </row>
    <row r="33" spans="1:4" ht="15" customHeight="1">
      <c r="A33" s="63" t="s">
        <v>499</v>
      </c>
      <c r="B33" s="283">
        <v>2762</v>
      </c>
      <c r="C33" s="283">
        <v>184</v>
      </c>
      <c r="D33" s="63"/>
    </row>
    <row r="34" spans="1:4" ht="15" customHeight="1">
      <c r="A34" s="63" t="s">
        <v>656</v>
      </c>
      <c r="B34" s="283"/>
      <c r="C34" s="283"/>
      <c r="D34" s="63"/>
    </row>
    <row r="35" spans="1:4" ht="15" customHeight="1">
      <c r="A35" s="63" t="s">
        <v>56</v>
      </c>
      <c r="B35" s="283">
        <v>28000</v>
      </c>
      <c r="C35" s="283">
        <v>15000</v>
      </c>
      <c r="D35" s="63"/>
    </row>
    <row r="36" spans="1:4" ht="15" customHeight="1">
      <c r="A36" s="7" t="s">
        <v>585</v>
      </c>
      <c r="B36" s="438">
        <f>1510+807</f>
        <v>2317</v>
      </c>
      <c r="C36" s="438">
        <v>592</v>
      </c>
      <c r="D36" s="7"/>
    </row>
    <row r="37" spans="1:4" ht="15" customHeight="1">
      <c r="A37" s="285" t="s">
        <v>0</v>
      </c>
      <c r="B37" s="285" t="str">
        <f>B1</f>
        <v>2003. évi</v>
      </c>
      <c r="C37" s="285" t="str">
        <f>C1</f>
        <v>2004. évi</v>
      </c>
      <c r="D37" s="285" t="s">
        <v>53</v>
      </c>
    </row>
    <row r="38" spans="1:4" ht="15" customHeight="1">
      <c r="A38" s="286"/>
      <c r="B38" s="286" t="s">
        <v>51</v>
      </c>
      <c r="C38" s="286" t="s">
        <v>52</v>
      </c>
      <c r="D38" s="286"/>
    </row>
    <row r="39" spans="1:4" ht="15" customHeight="1">
      <c r="A39" s="63" t="s">
        <v>57</v>
      </c>
      <c r="B39" s="283"/>
      <c r="C39" s="283"/>
      <c r="D39" s="63"/>
    </row>
    <row r="40" spans="1:4" ht="15" customHeight="1">
      <c r="A40" s="63" t="s">
        <v>440</v>
      </c>
      <c r="B40" s="283">
        <v>1411</v>
      </c>
      <c r="C40" s="283">
        <v>1300</v>
      </c>
      <c r="D40" s="63"/>
    </row>
    <row r="41" spans="1:4" ht="15" customHeight="1">
      <c r="A41" s="63" t="s">
        <v>574</v>
      </c>
      <c r="B41" s="283">
        <v>0</v>
      </c>
      <c r="C41" s="283">
        <v>200</v>
      </c>
      <c r="D41" s="63"/>
    </row>
    <row r="42" spans="1:4" ht="15" customHeight="1">
      <c r="A42" s="63" t="s">
        <v>575</v>
      </c>
      <c r="B42" s="283">
        <v>900</v>
      </c>
      <c r="C42" s="283">
        <v>700</v>
      </c>
      <c r="D42" s="63"/>
    </row>
    <row r="43" spans="1:4" ht="15" customHeight="1">
      <c r="A43" s="63" t="s">
        <v>58</v>
      </c>
      <c r="B43" s="283">
        <v>900</v>
      </c>
      <c r="C43" s="283">
        <v>800</v>
      </c>
      <c r="D43" s="63"/>
    </row>
    <row r="44" spans="1:4" ht="15" customHeight="1">
      <c r="A44" s="63" t="s">
        <v>450</v>
      </c>
      <c r="B44" s="283">
        <v>403</v>
      </c>
      <c r="C44" s="283">
        <v>403</v>
      </c>
      <c r="D44" s="63"/>
    </row>
    <row r="45" spans="1:4" ht="15" customHeight="1">
      <c r="A45" s="63" t="s">
        <v>59</v>
      </c>
      <c r="B45" s="283">
        <v>1050</v>
      </c>
      <c r="C45" s="283">
        <v>850</v>
      </c>
      <c r="D45" s="63"/>
    </row>
    <row r="46" spans="1:4" ht="15" customHeight="1">
      <c r="A46" s="63" t="s">
        <v>60</v>
      </c>
      <c r="B46" s="283">
        <v>1500</v>
      </c>
      <c r="C46" s="283">
        <v>1400</v>
      </c>
      <c r="D46" s="63"/>
    </row>
    <row r="47" spans="1:4" ht="15" customHeight="1">
      <c r="A47" s="63" t="s">
        <v>424</v>
      </c>
      <c r="B47" s="283">
        <v>50</v>
      </c>
      <c r="C47" s="283">
        <v>50</v>
      </c>
      <c r="D47" s="63"/>
    </row>
    <row r="48" spans="1:4" ht="15" customHeight="1">
      <c r="A48" s="63" t="s">
        <v>451</v>
      </c>
      <c r="B48" s="283">
        <v>4050</v>
      </c>
      <c r="C48" s="283">
        <v>3330</v>
      </c>
      <c r="D48" s="63"/>
    </row>
    <row r="49" spans="1:4" ht="24.75" customHeight="1">
      <c r="A49" s="448" t="s">
        <v>452</v>
      </c>
      <c r="B49" s="283">
        <v>70</v>
      </c>
      <c r="C49" s="283">
        <v>70</v>
      </c>
      <c r="D49" s="63"/>
    </row>
    <row r="50" spans="1:4" ht="15" customHeight="1">
      <c r="A50" s="284" t="s">
        <v>577</v>
      </c>
      <c r="B50" s="283">
        <v>317</v>
      </c>
      <c r="C50" s="283">
        <v>951</v>
      </c>
      <c r="D50" s="63"/>
    </row>
    <row r="51" spans="1:4" ht="15" customHeight="1">
      <c r="A51" s="284" t="s">
        <v>578</v>
      </c>
      <c r="B51" s="283">
        <v>2707</v>
      </c>
      <c r="C51" s="283">
        <v>1200</v>
      </c>
      <c r="D51" s="63"/>
    </row>
    <row r="52" spans="1:4" ht="15" customHeight="1">
      <c r="A52" s="284" t="s">
        <v>586</v>
      </c>
      <c r="B52" s="283">
        <v>96</v>
      </c>
      <c r="C52" s="283">
        <v>108</v>
      </c>
      <c r="D52" s="63"/>
    </row>
    <row r="53" spans="1:4" ht="25.5" customHeight="1">
      <c r="A53" s="284" t="s">
        <v>581</v>
      </c>
      <c r="B53" s="283">
        <v>1200</v>
      </c>
      <c r="C53" s="283">
        <v>600</v>
      </c>
      <c r="D53" s="447" t="s">
        <v>681</v>
      </c>
    </row>
    <row r="54" spans="1:4" ht="15" customHeight="1">
      <c r="A54" s="284" t="s">
        <v>612</v>
      </c>
      <c r="B54" s="283">
        <v>1000</v>
      </c>
      <c r="C54" s="283">
        <v>800</v>
      </c>
      <c r="D54" s="63"/>
    </row>
    <row r="55" spans="1:4" ht="15" customHeight="1">
      <c r="A55" s="401" t="s">
        <v>625</v>
      </c>
      <c r="B55" s="402"/>
      <c r="C55" s="283">
        <v>50</v>
      </c>
      <c r="D55" s="63"/>
    </row>
    <row r="56" spans="1:4" ht="15" customHeight="1">
      <c r="A56" s="401" t="s">
        <v>624</v>
      </c>
      <c r="B56" s="402"/>
      <c r="C56" s="283">
        <v>500</v>
      </c>
      <c r="D56" s="63"/>
    </row>
    <row r="57" spans="1:4" ht="15" customHeight="1">
      <c r="A57" s="400" t="s">
        <v>679</v>
      </c>
      <c r="B57" s="390"/>
      <c r="C57" s="283">
        <v>34000</v>
      </c>
      <c r="D57" s="63"/>
    </row>
    <row r="58" spans="1:4" ht="15" customHeight="1" hidden="1">
      <c r="A58" s="401" t="s">
        <v>540</v>
      </c>
      <c r="B58" s="402">
        <v>54410</v>
      </c>
      <c r="C58" s="283"/>
      <c r="D58" s="63"/>
    </row>
    <row r="59" spans="1:4" ht="12.75">
      <c r="A59" s="390"/>
      <c r="B59" s="390"/>
      <c r="C59" s="283"/>
      <c r="D59" s="63"/>
    </row>
    <row r="60" spans="1:4" ht="13.5">
      <c r="A60" s="442" t="s">
        <v>605</v>
      </c>
      <c r="B60" s="390"/>
      <c r="C60" s="283"/>
      <c r="D60" s="63"/>
    </row>
    <row r="61" spans="1:4" ht="12.75">
      <c r="A61" s="284"/>
      <c r="B61" s="283"/>
      <c r="C61" s="283"/>
      <c r="D61" s="63"/>
    </row>
    <row r="62" spans="1:4" ht="12.75">
      <c r="A62" s="284" t="s">
        <v>657</v>
      </c>
      <c r="B62" s="283"/>
      <c r="C62" s="283"/>
      <c r="D62" s="63"/>
    </row>
    <row r="63" spans="1:4" ht="12.75">
      <c r="A63" s="284" t="s">
        <v>658</v>
      </c>
      <c r="B63" s="283"/>
      <c r="C63" s="283">
        <v>660</v>
      </c>
      <c r="D63" s="63"/>
    </row>
    <row r="64" spans="1:4" ht="12.75">
      <c r="A64" s="284" t="s">
        <v>659</v>
      </c>
      <c r="B64" s="283"/>
      <c r="C64" s="283">
        <v>945</v>
      </c>
      <c r="D64" s="63"/>
    </row>
    <row r="65" spans="1:4" ht="12.75">
      <c r="A65" s="284" t="s">
        <v>717</v>
      </c>
      <c r="B65" s="283"/>
      <c r="C65" s="283">
        <v>14000</v>
      </c>
      <c r="D65" s="63"/>
    </row>
    <row r="66" spans="1:4" ht="12.75">
      <c r="A66" s="401" t="s">
        <v>718</v>
      </c>
      <c r="B66" s="390"/>
      <c r="C66" s="283">
        <v>23</v>
      </c>
      <c r="D66" s="63"/>
    </row>
    <row r="67" spans="1:4" ht="12.75">
      <c r="A67" s="284" t="s">
        <v>447</v>
      </c>
      <c r="B67" s="390"/>
      <c r="C67" s="283">
        <v>3145</v>
      </c>
      <c r="D67" s="63"/>
    </row>
    <row r="68" spans="1:4" ht="12.75">
      <c r="A68" s="401" t="s">
        <v>630</v>
      </c>
      <c r="B68" s="390"/>
      <c r="C68" s="283">
        <v>17</v>
      </c>
      <c r="D68" s="63"/>
    </row>
    <row r="69" spans="1:4" ht="12.75">
      <c r="A69" s="401" t="s">
        <v>673</v>
      </c>
      <c r="B69" s="390"/>
      <c r="C69" s="283">
        <v>24</v>
      </c>
      <c r="D69" s="63"/>
    </row>
    <row r="70" spans="1:4" ht="12.75">
      <c r="A70" s="401" t="s">
        <v>631</v>
      </c>
      <c r="B70" s="390"/>
      <c r="C70" s="283">
        <v>173</v>
      </c>
      <c r="D70" s="63"/>
    </row>
    <row r="71" spans="1:4" ht="12.75">
      <c r="A71" s="401" t="s">
        <v>632</v>
      </c>
      <c r="B71" s="390"/>
      <c r="C71" s="283">
        <v>300</v>
      </c>
      <c r="D71" s="63"/>
    </row>
    <row r="72" spans="1:4" ht="12.75">
      <c r="A72" s="284" t="s">
        <v>498</v>
      </c>
      <c r="B72" s="283"/>
      <c r="C72" s="283">
        <v>100</v>
      </c>
      <c r="D72" s="63"/>
    </row>
    <row r="73" spans="1:4" ht="12.75">
      <c r="A73" s="284"/>
      <c r="B73" s="283"/>
      <c r="C73" s="283"/>
      <c r="D73" s="63"/>
    </row>
    <row r="74" spans="1:4" ht="12.75">
      <c r="A74" s="417" t="s">
        <v>61</v>
      </c>
      <c r="B74" s="418">
        <f>SUM(B27:B73)</f>
        <v>182759</v>
      </c>
      <c r="C74" s="418">
        <f>SUM(C27:C73)</f>
        <v>144375</v>
      </c>
      <c r="D74" s="419"/>
    </row>
    <row r="75" spans="1:4" ht="12.75">
      <c r="A75" s="420"/>
      <c r="B75" s="420"/>
      <c r="C75" s="420"/>
      <c r="D75" s="420"/>
    </row>
    <row r="76" spans="1:4" ht="14.25">
      <c r="A76" s="421" t="s">
        <v>457</v>
      </c>
      <c r="B76" s="422">
        <f>B23+B74</f>
        <v>266062</v>
      </c>
      <c r="C76" s="422">
        <f>C23+C74</f>
        <v>178645</v>
      </c>
      <c r="D76" s="423"/>
    </row>
  </sheetData>
  <printOptions horizontalCentered="1"/>
  <pageMargins left="0" right="0" top="1.7716535433070868" bottom="0.984251968503937" header="0.5118110236220472" footer="0.5118110236220472"/>
  <pageSetup blackAndWhite="1" horizontalDpi="300" verticalDpi="300" orientation="portrait" paperSize="9" scale="86" r:id="rId1"/>
  <headerFooter alignWithMargins="0">
    <oddHeader>&amp;C&amp;"Times New Roman CE,Normál"&amp;18
Egyéb szervezetek támogatása
2004. év&amp;R&amp;"Times New Roman CE,Normál"&amp;12 3/2004.(II.27.)sz.önk.rendelet
 4/a. sz. melléklet
(ezer Ft-ban)</oddHeader>
    <oddFooter>&amp;L&amp;"Times New Roman CE,Normál"&amp;D / &amp;T
&amp;C&amp;"Times New Roman CE,Normál"&amp;F/&amp;A.xls       Ráczné&amp;R&amp;"Times New Roman CE,Normál"&amp;P/&amp;N</oddFooter>
  </headerFooter>
  <rowBreaks count="1" manualBreakCount="1">
    <brk id="3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zoomScaleNormal="60" workbookViewId="0" topLeftCell="A1">
      <selection activeCell="G5" sqref="G5"/>
    </sheetView>
  </sheetViews>
  <sheetFormatPr defaultColWidth="9.00390625" defaultRowHeight="12.75"/>
  <cols>
    <col min="1" max="1" width="73.75390625" style="0" customWidth="1"/>
    <col min="2" max="2" width="17.00390625" style="0" hidden="1" customWidth="1"/>
    <col min="3" max="3" width="16.125" style="0" customWidth="1"/>
    <col min="4" max="4" width="16.875" style="0" customWidth="1"/>
    <col min="5" max="5" width="19.375" style="0" customWidth="1"/>
  </cols>
  <sheetData>
    <row r="1" spans="1:5" ht="19.5" customHeight="1">
      <c r="A1" s="8" t="s">
        <v>0</v>
      </c>
      <c r="B1" s="9" t="s">
        <v>231</v>
      </c>
      <c r="C1" s="9" t="s">
        <v>232</v>
      </c>
      <c r="D1" s="491" t="s">
        <v>7</v>
      </c>
      <c r="E1" s="492"/>
    </row>
    <row r="2" spans="1:5" ht="19.5" customHeight="1">
      <c r="A2" s="10"/>
      <c r="B2" s="11" t="s">
        <v>236</v>
      </c>
      <c r="C2" s="11" t="s">
        <v>52</v>
      </c>
      <c r="D2" s="34" t="s">
        <v>62</v>
      </c>
      <c r="E2" s="12" t="s">
        <v>63</v>
      </c>
    </row>
    <row r="3" spans="1:5" ht="19.5" customHeight="1">
      <c r="A3" s="23" t="s">
        <v>64</v>
      </c>
      <c r="B3" s="24">
        <v>3760</v>
      </c>
      <c r="C3" s="24">
        <v>2100</v>
      </c>
      <c r="D3" s="24">
        <f>C3-E3</f>
        <v>525</v>
      </c>
      <c r="E3" s="30">
        <v>1575</v>
      </c>
    </row>
    <row r="4" spans="1:5" ht="19.5" customHeight="1">
      <c r="A4" s="23" t="s">
        <v>65</v>
      </c>
      <c r="B4" s="24">
        <v>150061</v>
      </c>
      <c r="C4" s="24">
        <v>150280</v>
      </c>
      <c r="D4" s="24">
        <f aca="true" t="shared" si="0" ref="D4:D33">C4-E4</f>
        <v>15028</v>
      </c>
      <c r="E4" s="30">
        <v>135252</v>
      </c>
    </row>
    <row r="5" spans="1:5" ht="19.5" customHeight="1">
      <c r="A5" s="23" t="s">
        <v>66</v>
      </c>
      <c r="B5" s="24">
        <v>100000</v>
      </c>
      <c r="C5" s="24">
        <v>104830</v>
      </c>
      <c r="D5" s="24">
        <f t="shared" si="0"/>
        <v>51328</v>
      </c>
      <c r="E5" s="30">
        <v>53502</v>
      </c>
    </row>
    <row r="6" spans="1:5" ht="19.5" customHeight="1">
      <c r="A6" s="23" t="s">
        <v>675</v>
      </c>
      <c r="B6" s="24">
        <v>10532</v>
      </c>
      <c r="C6" s="24">
        <v>9257</v>
      </c>
      <c r="D6" s="24">
        <f t="shared" si="0"/>
        <v>926</v>
      </c>
      <c r="E6" s="30">
        <v>8331</v>
      </c>
    </row>
    <row r="7" spans="1:5" ht="19.5" customHeight="1">
      <c r="A7" s="23" t="s">
        <v>561</v>
      </c>
      <c r="B7" s="24">
        <v>221097</v>
      </c>
      <c r="C7" s="24">
        <v>235805</v>
      </c>
      <c r="D7" s="24">
        <f t="shared" si="0"/>
        <v>23580</v>
      </c>
      <c r="E7" s="30">
        <v>212225</v>
      </c>
    </row>
    <row r="8" spans="1:5" ht="19.5" customHeight="1">
      <c r="A8" s="23" t="s">
        <v>562</v>
      </c>
      <c r="B8" s="24">
        <v>2760</v>
      </c>
      <c r="C8" s="24">
        <v>3368</v>
      </c>
      <c r="D8" s="24">
        <f t="shared" si="0"/>
        <v>3368</v>
      </c>
      <c r="E8" s="30">
        <v>0</v>
      </c>
    </row>
    <row r="9" spans="1:5" ht="19.5" customHeight="1">
      <c r="A9" s="23" t="s">
        <v>563</v>
      </c>
      <c r="B9" s="24">
        <v>11500</v>
      </c>
      <c r="C9" s="24">
        <v>11484</v>
      </c>
      <c r="D9" s="24">
        <f t="shared" si="0"/>
        <v>0</v>
      </c>
      <c r="E9" s="30">
        <v>11484</v>
      </c>
    </row>
    <row r="10" spans="1:5" ht="19.5" customHeight="1">
      <c r="A10" s="23" t="s">
        <v>564</v>
      </c>
      <c r="B10" s="24">
        <v>230</v>
      </c>
      <c r="C10" s="24">
        <v>153</v>
      </c>
      <c r="D10" s="24">
        <f t="shared" si="0"/>
        <v>153</v>
      </c>
      <c r="E10" s="30">
        <v>0</v>
      </c>
    </row>
    <row r="11" spans="1:5" ht="19.5" customHeight="1">
      <c r="A11" s="23" t="s">
        <v>67</v>
      </c>
      <c r="B11" s="24">
        <v>10000</v>
      </c>
      <c r="C11" s="24">
        <v>10500</v>
      </c>
      <c r="D11" s="24">
        <f t="shared" si="0"/>
        <v>10500</v>
      </c>
      <c r="E11" s="30">
        <v>0</v>
      </c>
    </row>
    <row r="12" spans="1:5" ht="19.5" customHeight="1">
      <c r="A12" s="23" t="s">
        <v>68</v>
      </c>
      <c r="B12" s="24"/>
      <c r="C12" s="24"/>
      <c r="D12" s="24"/>
      <c r="E12" s="30"/>
    </row>
    <row r="13" spans="1:5" ht="19.5" customHeight="1">
      <c r="A13" s="23" t="s">
        <v>427</v>
      </c>
      <c r="B13" s="24">
        <v>33183</v>
      </c>
      <c r="C13" s="24">
        <v>36136</v>
      </c>
      <c r="D13" s="24">
        <f t="shared" si="0"/>
        <v>3613</v>
      </c>
      <c r="E13" s="30">
        <v>32523</v>
      </c>
    </row>
    <row r="14" spans="1:5" ht="19.5" customHeight="1">
      <c r="A14" s="23" t="s">
        <v>428</v>
      </c>
      <c r="B14" s="24">
        <v>32397</v>
      </c>
      <c r="C14" s="24">
        <v>35100</v>
      </c>
      <c r="D14" s="24">
        <f t="shared" si="0"/>
        <v>35100</v>
      </c>
      <c r="E14" s="30">
        <v>0</v>
      </c>
    </row>
    <row r="15" spans="1:5" ht="19.5" customHeight="1">
      <c r="A15" s="23" t="s">
        <v>69</v>
      </c>
      <c r="B15" s="24">
        <v>55123</v>
      </c>
      <c r="C15" s="24">
        <v>57000</v>
      </c>
      <c r="D15" s="24">
        <f t="shared" si="0"/>
        <v>57000</v>
      </c>
      <c r="E15" s="30">
        <v>0</v>
      </c>
    </row>
    <row r="16" spans="1:5" ht="19.5" customHeight="1">
      <c r="A16" s="23" t="s">
        <v>676</v>
      </c>
      <c r="B16" s="24">
        <v>0</v>
      </c>
      <c r="C16" s="24">
        <v>15000</v>
      </c>
      <c r="D16" s="24">
        <f t="shared" si="0"/>
        <v>1500</v>
      </c>
      <c r="E16" s="30">
        <v>13500</v>
      </c>
    </row>
    <row r="17" spans="1:5" ht="19.5" customHeight="1">
      <c r="A17" s="23" t="s">
        <v>677</v>
      </c>
      <c r="B17" s="24">
        <v>10000</v>
      </c>
      <c r="C17" s="24">
        <v>30000</v>
      </c>
      <c r="D17" s="24">
        <f t="shared" si="0"/>
        <v>3000</v>
      </c>
      <c r="E17" s="30">
        <v>27000</v>
      </c>
    </row>
    <row r="18" spans="1:5" ht="19.5" customHeight="1">
      <c r="A18" s="23" t="s">
        <v>70</v>
      </c>
      <c r="B18" s="24"/>
      <c r="C18" s="24"/>
      <c r="D18" s="24"/>
      <c r="E18" s="30"/>
    </row>
    <row r="19" spans="1:5" ht="19.5" customHeight="1">
      <c r="A19" s="23" t="s">
        <v>703</v>
      </c>
      <c r="B19" s="479">
        <v>3000</v>
      </c>
      <c r="C19" s="24">
        <v>3100</v>
      </c>
      <c r="D19" s="24">
        <f t="shared" si="0"/>
        <v>3100</v>
      </c>
      <c r="E19" s="30">
        <v>0</v>
      </c>
    </row>
    <row r="20" spans="1:5" ht="19.5" customHeight="1">
      <c r="A20" s="23" t="s">
        <v>704</v>
      </c>
      <c r="B20" s="479">
        <v>15000</v>
      </c>
      <c r="C20" s="24">
        <v>14000</v>
      </c>
      <c r="D20" s="24">
        <f t="shared" si="0"/>
        <v>14000</v>
      </c>
      <c r="E20" s="30">
        <v>0</v>
      </c>
    </row>
    <row r="21" spans="1:5" ht="19.5" customHeight="1">
      <c r="A21" s="23" t="s">
        <v>705</v>
      </c>
      <c r="B21" s="479">
        <v>7000</v>
      </c>
      <c r="C21" s="24">
        <v>16900</v>
      </c>
      <c r="D21" s="24">
        <f t="shared" si="0"/>
        <v>16900</v>
      </c>
      <c r="E21" s="30">
        <v>0</v>
      </c>
    </row>
    <row r="22" spans="1:5" ht="19.5" customHeight="1">
      <c r="A22" s="23" t="s">
        <v>71</v>
      </c>
      <c r="B22" s="24">
        <v>10114</v>
      </c>
      <c r="C22" s="24">
        <v>12000</v>
      </c>
      <c r="D22" s="24">
        <f t="shared" si="0"/>
        <v>12000</v>
      </c>
      <c r="E22" s="30">
        <v>0</v>
      </c>
    </row>
    <row r="23" spans="1:5" ht="19.5" customHeight="1">
      <c r="A23" s="23" t="s">
        <v>72</v>
      </c>
      <c r="B23" s="24">
        <v>18000</v>
      </c>
      <c r="C23" s="24">
        <v>20000</v>
      </c>
      <c r="D23" s="24">
        <f t="shared" si="0"/>
        <v>20000</v>
      </c>
      <c r="E23" s="30">
        <v>0</v>
      </c>
    </row>
    <row r="24" spans="1:5" ht="19.5" customHeight="1">
      <c r="A24" s="23" t="s">
        <v>706</v>
      </c>
      <c r="B24" s="479">
        <v>1000</v>
      </c>
      <c r="C24" s="24">
        <v>1000</v>
      </c>
      <c r="D24" s="24">
        <f t="shared" si="0"/>
        <v>1000</v>
      </c>
      <c r="E24" s="30">
        <v>0</v>
      </c>
    </row>
    <row r="25" spans="1:5" ht="19.5" customHeight="1">
      <c r="A25" s="23" t="s">
        <v>73</v>
      </c>
      <c r="B25" s="24">
        <v>4000</v>
      </c>
      <c r="C25" s="24">
        <v>5000</v>
      </c>
      <c r="D25" s="24">
        <f t="shared" si="0"/>
        <v>5000</v>
      </c>
      <c r="E25" s="30">
        <v>0</v>
      </c>
    </row>
    <row r="26" spans="1:5" ht="19.5" customHeight="1">
      <c r="A26" s="23" t="s">
        <v>74</v>
      </c>
      <c r="B26" s="24">
        <v>8000</v>
      </c>
      <c r="C26" s="24">
        <v>6500</v>
      </c>
      <c r="D26" s="24">
        <f t="shared" si="0"/>
        <v>6500</v>
      </c>
      <c r="E26" s="30">
        <v>0</v>
      </c>
    </row>
    <row r="27" spans="1:5" ht="19.5" customHeight="1">
      <c r="A27" s="23" t="s">
        <v>75</v>
      </c>
      <c r="B27" s="24">
        <v>4500</v>
      </c>
      <c r="C27" s="24">
        <v>5000</v>
      </c>
      <c r="D27" s="24">
        <f t="shared" si="0"/>
        <v>5000</v>
      </c>
      <c r="E27" s="30">
        <v>0</v>
      </c>
    </row>
    <row r="28" spans="1:5" ht="19.5" customHeight="1">
      <c r="A28" s="23" t="s">
        <v>76</v>
      </c>
      <c r="B28" s="24">
        <v>12000</v>
      </c>
      <c r="C28" s="24">
        <v>12000</v>
      </c>
      <c r="D28" s="24">
        <f t="shared" si="0"/>
        <v>0</v>
      </c>
      <c r="E28" s="30">
        <v>12000</v>
      </c>
    </row>
    <row r="29" spans="1:5" ht="19.5" customHeight="1">
      <c r="A29" s="23" t="s">
        <v>77</v>
      </c>
      <c r="B29" s="24">
        <v>3700</v>
      </c>
      <c r="C29" s="24">
        <v>3910</v>
      </c>
      <c r="D29" s="24">
        <f t="shared" si="0"/>
        <v>3910</v>
      </c>
      <c r="E29" s="30">
        <v>0</v>
      </c>
    </row>
    <row r="30" spans="1:5" ht="19.5" customHeight="1">
      <c r="A30" s="23" t="s">
        <v>78</v>
      </c>
      <c r="B30" s="24">
        <v>2500</v>
      </c>
      <c r="C30" s="24">
        <v>2650</v>
      </c>
      <c r="D30" s="24">
        <f t="shared" si="0"/>
        <v>2650</v>
      </c>
      <c r="E30" s="30">
        <v>0</v>
      </c>
    </row>
    <row r="31" spans="1:5" ht="19.5" customHeight="1">
      <c r="A31" s="23" t="s">
        <v>429</v>
      </c>
      <c r="B31" s="24">
        <v>6668</v>
      </c>
      <c r="C31" s="24">
        <v>6500</v>
      </c>
      <c r="D31" s="24">
        <f t="shared" si="0"/>
        <v>6500</v>
      </c>
      <c r="E31" s="30">
        <v>0</v>
      </c>
    </row>
    <row r="32" spans="1:5" ht="19.5" customHeight="1">
      <c r="A32" s="23" t="s">
        <v>707</v>
      </c>
      <c r="B32" s="479">
        <v>7170</v>
      </c>
      <c r="C32" s="24">
        <v>7000</v>
      </c>
      <c r="D32" s="24">
        <f t="shared" si="0"/>
        <v>7000</v>
      </c>
      <c r="E32" s="30">
        <v>0</v>
      </c>
    </row>
    <row r="33" spans="1:5" ht="19.5" customHeight="1">
      <c r="A33" s="23" t="s">
        <v>132</v>
      </c>
      <c r="B33" s="24">
        <v>611</v>
      </c>
      <c r="C33" s="24">
        <v>600</v>
      </c>
      <c r="D33" s="24">
        <f t="shared" si="0"/>
        <v>600</v>
      </c>
      <c r="E33" s="30">
        <v>0</v>
      </c>
    </row>
    <row r="34" spans="1:5" ht="19.5" customHeight="1">
      <c r="A34" s="444"/>
      <c r="B34" s="24"/>
      <c r="C34" s="24"/>
      <c r="D34" s="24"/>
      <c r="E34" s="30"/>
    </row>
    <row r="35" spans="1:5" ht="19.5" customHeight="1">
      <c r="A35" s="33" t="s">
        <v>47</v>
      </c>
      <c r="B35" s="375">
        <f>SUM(B3:B34)</f>
        <v>743906</v>
      </c>
      <c r="C35" s="375">
        <f>SUM(C3:C34)</f>
        <v>817173</v>
      </c>
      <c r="D35" s="375">
        <f>SUM(D3:D34)</f>
        <v>309781</v>
      </c>
      <c r="E35" s="375">
        <f>SUM(E3:E34)</f>
        <v>507392</v>
      </c>
    </row>
    <row r="36" spans="1:5" ht="19.5" customHeight="1">
      <c r="A36" s="445" t="s">
        <v>143</v>
      </c>
      <c r="B36" s="69"/>
      <c r="C36" s="69"/>
      <c r="D36" s="69"/>
      <c r="E36" s="446"/>
    </row>
    <row r="37" spans="1:5" ht="19.5" customHeight="1">
      <c r="A37" s="27" t="s">
        <v>144</v>
      </c>
      <c r="B37" s="28">
        <v>16100</v>
      </c>
      <c r="C37" s="28">
        <v>16900</v>
      </c>
      <c r="D37" s="28">
        <v>0</v>
      </c>
      <c r="E37" s="32">
        <v>16900</v>
      </c>
    </row>
    <row r="38" spans="1:5" ht="19.5" customHeight="1">
      <c r="A38" s="23" t="s">
        <v>145</v>
      </c>
      <c r="B38" s="24">
        <v>7715</v>
      </c>
      <c r="C38" s="24">
        <v>7940</v>
      </c>
      <c r="D38" s="24">
        <v>0</v>
      </c>
      <c r="E38" s="30">
        <v>7940</v>
      </c>
    </row>
    <row r="39" spans="1:5" ht="19.5" customHeight="1">
      <c r="A39" s="33" t="s">
        <v>47</v>
      </c>
      <c r="B39" s="375">
        <f>SUM(B37:B38)</f>
        <v>23815</v>
      </c>
      <c r="C39" s="375">
        <f>SUM(C37:C38)</f>
        <v>24840</v>
      </c>
      <c r="D39" s="375">
        <f>SUM(D37:D38)</f>
        <v>0</v>
      </c>
      <c r="E39" s="375">
        <f>SUM(E37:E38)</f>
        <v>24840</v>
      </c>
    </row>
    <row r="40" spans="1:5" ht="19.5" customHeight="1">
      <c r="A40" s="5"/>
      <c r="B40" s="5"/>
      <c r="C40" s="26"/>
      <c r="D40" s="26"/>
      <c r="E40" s="1"/>
    </row>
    <row r="41" spans="2:5" ht="19.5" customHeight="1">
      <c r="B41" s="5"/>
      <c r="C41" s="26"/>
      <c r="D41" s="26"/>
      <c r="E41" s="1"/>
    </row>
    <row r="42" spans="1:5" ht="19.5" customHeight="1">
      <c r="A42" s="35" t="s">
        <v>48</v>
      </c>
      <c r="B42" s="376">
        <f>B35+B39</f>
        <v>767721</v>
      </c>
      <c r="C42" s="377">
        <f>C35+C39</f>
        <v>842013</v>
      </c>
      <c r="D42" s="376">
        <f>D35+D39</f>
        <v>309781</v>
      </c>
      <c r="E42" s="377">
        <f>E35+E39</f>
        <v>532232</v>
      </c>
    </row>
    <row r="43" spans="1:4" ht="19.5" customHeight="1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5.75">
      <c r="A45" s="47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</sheetData>
  <mergeCells count="1">
    <mergeCell ref="D1:E1"/>
  </mergeCells>
  <printOptions horizontalCentered="1" verticalCentered="1"/>
  <pageMargins left="0.3937007874015748" right="0.3937007874015748" top="1.3779527559055118" bottom="0.984251968503937" header="0.57" footer="0.5118110236220472"/>
  <pageSetup blackAndWhite="1" horizontalDpi="300" verticalDpi="300" orientation="portrait" paperSize="9" scale="68" r:id="rId1"/>
  <headerFooter alignWithMargins="0">
    <oddHeader>&amp;C&amp;"Times New Roman CE,Félkövér"&amp;18Szociálpolitikai feladatok&amp;R&amp;"Times New Roman CE,Normál"&amp;12 3/2004.(II.27.)sz.önk.rendelet
 4/b. sz. melléklet
(ezer Ft-ban)</oddHeader>
    <oddFooter>&amp;L&amp;"Times New Roman CE,Normál"&amp;D / &amp;T&amp;C&amp;"Times New Roman CE,Normál"&amp;F/&amp;A.xls        Ráczné&amp;R&amp;"Times New Roman CE,Normál"&amp;P/&amp;N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907"/>
  <sheetViews>
    <sheetView view="pageBreakPreview" zoomScale="60" zoomScaleNormal="50" workbookViewId="0" topLeftCell="A129">
      <selection activeCell="C145" sqref="C145"/>
    </sheetView>
  </sheetViews>
  <sheetFormatPr defaultColWidth="9.00390625" defaultRowHeight="12.75"/>
  <cols>
    <col min="1" max="1" width="89.25390625" style="0" customWidth="1"/>
    <col min="2" max="2" width="22.875" style="0" hidden="1" customWidth="1"/>
    <col min="3" max="3" width="27.00390625" style="0" customWidth="1"/>
    <col min="4" max="4" width="37.125" style="0" customWidth="1"/>
  </cols>
  <sheetData>
    <row r="1" spans="1:4" ht="19.5" customHeight="1">
      <c r="A1" s="16" t="s">
        <v>0</v>
      </c>
      <c r="B1" s="17" t="s">
        <v>231</v>
      </c>
      <c r="C1" s="17" t="s">
        <v>529</v>
      </c>
      <c r="D1" s="493" t="s">
        <v>53</v>
      </c>
    </row>
    <row r="2" spans="1:4" ht="19.5" customHeight="1">
      <c r="A2" s="18"/>
      <c r="B2" s="19" t="s">
        <v>235</v>
      </c>
      <c r="C2" s="19" t="s">
        <v>52</v>
      </c>
      <c r="D2" s="494"/>
    </row>
    <row r="3" spans="1:4" ht="19.5" customHeight="1">
      <c r="A3" s="15" t="s">
        <v>85</v>
      </c>
      <c r="B3" s="28"/>
      <c r="C3" s="28"/>
      <c r="D3" s="288"/>
    </row>
    <row r="4" spans="1:4" ht="19.5" customHeight="1">
      <c r="A4" s="20" t="s">
        <v>716</v>
      </c>
      <c r="B4" s="37">
        <v>2679</v>
      </c>
      <c r="C4" s="37">
        <v>2150</v>
      </c>
      <c r="D4" s="289"/>
    </row>
    <row r="5" spans="1:4" ht="19.5" customHeight="1">
      <c r="A5" s="20" t="s">
        <v>86</v>
      </c>
      <c r="B5" s="37"/>
      <c r="C5" s="37"/>
      <c r="D5" s="289"/>
    </row>
    <row r="6" spans="1:4" ht="19.5" customHeight="1">
      <c r="A6" s="20" t="s">
        <v>87</v>
      </c>
      <c r="B6" s="37"/>
      <c r="C6" s="37"/>
      <c r="D6" s="289"/>
    </row>
    <row r="7" spans="1:4" ht="19.5" customHeight="1">
      <c r="A7" s="20" t="s">
        <v>88</v>
      </c>
      <c r="B7" s="37"/>
      <c r="C7" s="37"/>
      <c r="D7" s="289"/>
    </row>
    <row r="8" spans="1:4" ht="19.5" customHeight="1">
      <c r="A8" s="20" t="s">
        <v>89</v>
      </c>
      <c r="B8" s="37">
        <v>7750</v>
      </c>
      <c r="C8" s="37">
        <v>6200</v>
      </c>
      <c r="D8" s="289"/>
    </row>
    <row r="9" spans="1:4" ht="19.5" customHeight="1">
      <c r="A9" s="20" t="s">
        <v>682</v>
      </c>
      <c r="B9" s="37"/>
      <c r="C9" s="37"/>
      <c r="D9" s="289"/>
    </row>
    <row r="10" spans="1:4" ht="19.5" customHeight="1">
      <c r="A10" s="60" t="s">
        <v>503</v>
      </c>
      <c r="B10" s="37"/>
      <c r="C10" s="37"/>
      <c r="D10" s="289"/>
    </row>
    <row r="11" spans="1:4" ht="19.5" customHeight="1">
      <c r="A11" s="60" t="s">
        <v>90</v>
      </c>
      <c r="B11" s="37"/>
      <c r="C11" s="37"/>
      <c r="D11" s="289"/>
    </row>
    <row r="12" spans="1:4" ht="19.5" customHeight="1">
      <c r="A12" s="60" t="s">
        <v>91</v>
      </c>
      <c r="B12" s="37"/>
      <c r="C12" s="37"/>
      <c r="D12" s="289" t="s">
        <v>134</v>
      </c>
    </row>
    <row r="13" spans="1:4" ht="19.5" customHeight="1">
      <c r="A13" s="60" t="s">
        <v>92</v>
      </c>
      <c r="B13" s="37"/>
      <c r="C13" s="37"/>
      <c r="D13" s="289"/>
    </row>
    <row r="14" spans="1:4" ht="19.5" customHeight="1">
      <c r="A14" s="60" t="s">
        <v>93</v>
      </c>
      <c r="B14" s="61">
        <v>4880</v>
      </c>
      <c r="C14" s="61">
        <v>4880</v>
      </c>
      <c r="D14" s="289"/>
    </row>
    <row r="15" spans="1:4" ht="19.5" customHeight="1">
      <c r="A15" s="60" t="s">
        <v>504</v>
      </c>
      <c r="B15" s="37"/>
      <c r="C15" s="37"/>
      <c r="D15" s="289"/>
    </row>
    <row r="16" spans="1:4" ht="19.5" customHeight="1">
      <c r="A16" s="20" t="s">
        <v>94</v>
      </c>
      <c r="B16" s="37">
        <v>5000</v>
      </c>
      <c r="C16" s="37">
        <v>15000</v>
      </c>
      <c r="D16" s="289"/>
    </row>
    <row r="17" spans="1:4" ht="19.5" customHeight="1">
      <c r="A17" s="20" t="s">
        <v>95</v>
      </c>
      <c r="B17" s="37"/>
      <c r="C17" s="37"/>
      <c r="D17" s="289"/>
    </row>
    <row r="18" spans="1:4" ht="19.5" customHeight="1">
      <c r="A18" s="20" t="s">
        <v>477</v>
      </c>
      <c r="B18" s="37">
        <v>5000</v>
      </c>
      <c r="C18" s="37">
        <v>5000</v>
      </c>
      <c r="D18" s="289"/>
    </row>
    <row r="19" spans="1:4" ht="19.5" customHeight="1">
      <c r="A19" s="20" t="s">
        <v>157</v>
      </c>
      <c r="B19" s="37">
        <v>20000</v>
      </c>
      <c r="C19" s="37">
        <v>20000</v>
      </c>
      <c r="D19" s="289"/>
    </row>
    <row r="20" spans="1:4" ht="19.5" customHeight="1">
      <c r="A20" s="20" t="s">
        <v>96</v>
      </c>
      <c r="B20" s="37">
        <v>10000</v>
      </c>
      <c r="C20" s="37">
        <v>10000</v>
      </c>
      <c r="D20" s="289"/>
    </row>
    <row r="21" spans="1:4" ht="19.5" customHeight="1">
      <c r="A21" s="20" t="s">
        <v>696</v>
      </c>
      <c r="B21" s="37">
        <v>5000</v>
      </c>
      <c r="C21" s="37">
        <v>11000</v>
      </c>
      <c r="D21" s="289"/>
    </row>
    <row r="22" spans="1:4" ht="19.5" customHeight="1">
      <c r="A22" s="20" t="s">
        <v>613</v>
      </c>
      <c r="B22" s="37"/>
      <c r="C22" s="37">
        <v>3000</v>
      </c>
      <c r="D22" s="289"/>
    </row>
    <row r="23" spans="1:4" ht="19.5" customHeight="1">
      <c r="A23" s="20" t="s">
        <v>463</v>
      </c>
      <c r="B23" s="37">
        <v>646</v>
      </c>
      <c r="C23" s="37">
        <v>700</v>
      </c>
      <c r="D23" s="289"/>
    </row>
    <row r="24" spans="1:4" ht="19.5" customHeight="1" hidden="1">
      <c r="A24" s="405" t="s">
        <v>614</v>
      </c>
      <c r="B24" s="37">
        <v>48713</v>
      </c>
      <c r="C24" s="37"/>
      <c r="D24" s="289"/>
    </row>
    <row r="25" spans="1:4" ht="19.5" customHeight="1">
      <c r="A25" s="390"/>
      <c r="B25" s="390"/>
      <c r="D25" s="289"/>
    </row>
    <row r="26" spans="1:4" ht="19.5" customHeight="1">
      <c r="A26" s="287"/>
      <c r="B26" s="39"/>
      <c r="C26" s="37"/>
      <c r="D26" s="289"/>
    </row>
    <row r="27" spans="1:4" ht="19.5" customHeight="1">
      <c r="A27" s="443" t="s">
        <v>605</v>
      </c>
      <c r="B27" s="390"/>
      <c r="C27" s="37"/>
      <c r="D27" s="289"/>
    </row>
    <row r="28" spans="1:4" ht="19.5" customHeight="1">
      <c r="A28" s="20" t="s">
        <v>716</v>
      </c>
      <c r="B28" s="390"/>
      <c r="C28" s="37">
        <v>4295</v>
      </c>
      <c r="D28" s="289"/>
    </row>
    <row r="29" spans="1:4" ht="19.5" customHeight="1">
      <c r="A29" s="20" t="s">
        <v>89</v>
      </c>
      <c r="B29" s="39"/>
      <c r="C29" s="37">
        <v>666</v>
      </c>
      <c r="D29" s="289"/>
    </row>
    <row r="30" spans="1:4" ht="19.5" customHeight="1">
      <c r="A30" s="20" t="s">
        <v>665</v>
      </c>
      <c r="B30" s="39"/>
      <c r="C30" s="37">
        <v>5000</v>
      </c>
      <c r="D30" s="289"/>
    </row>
    <row r="31" spans="1:4" ht="19.5" customHeight="1">
      <c r="A31" s="20" t="s">
        <v>95</v>
      </c>
      <c r="B31" s="39"/>
      <c r="C31" s="37"/>
      <c r="D31" s="289"/>
    </row>
    <row r="32" spans="1:4" ht="19.5" customHeight="1">
      <c r="A32" s="20" t="s">
        <v>477</v>
      </c>
      <c r="B32" s="39"/>
      <c r="C32" s="37">
        <v>1952</v>
      </c>
      <c r="D32" s="289"/>
    </row>
    <row r="33" spans="1:4" ht="19.5" customHeight="1">
      <c r="A33" s="20" t="s">
        <v>96</v>
      </c>
      <c r="B33" s="39"/>
      <c r="C33" s="37">
        <v>9609</v>
      </c>
      <c r="D33" s="289"/>
    </row>
    <row r="34" spans="1:4" ht="19.5" customHeight="1">
      <c r="A34" s="20" t="s">
        <v>458</v>
      </c>
      <c r="B34" s="39"/>
      <c r="C34" s="37">
        <v>1761</v>
      </c>
      <c r="D34" s="289"/>
    </row>
    <row r="35" spans="1:4" ht="19.5" customHeight="1">
      <c r="A35" s="20" t="s">
        <v>461</v>
      </c>
      <c r="B35" s="39">
        <v>3000</v>
      </c>
      <c r="C35" s="37">
        <v>3000</v>
      </c>
      <c r="D35" s="289"/>
    </row>
    <row r="36" spans="1:4" ht="19.5" customHeight="1">
      <c r="A36" s="20" t="s">
        <v>613</v>
      </c>
      <c r="B36" s="39"/>
      <c r="C36" s="37">
        <v>939</v>
      </c>
      <c r="D36" s="289"/>
    </row>
    <row r="37" spans="1:4" ht="19.5" customHeight="1">
      <c r="A37" s="20" t="s">
        <v>462</v>
      </c>
      <c r="B37" s="39">
        <v>1000</v>
      </c>
      <c r="C37" s="37">
        <v>1000</v>
      </c>
      <c r="D37" s="289"/>
    </row>
    <row r="38" spans="1:4" ht="19.5" customHeight="1">
      <c r="A38" s="20"/>
      <c r="B38" s="39"/>
      <c r="C38" s="37"/>
      <c r="D38" s="413"/>
    </row>
    <row r="39" spans="1:4" ht="19.5" customHeight="1">
      <c r="A39" s="444"/>
      <c r="B39" s="390"/>
      <c r="C39" s="415"/>
      <c r="D39" s="289"/>
    </row>
    <row r="40" spans="1:4" ht="19.5" customHeight="1">
      <c r="A40" s="404"/>
      <c r="B40" s="39"/>
      <c r="C40" s="37"/>
      <c r="D40" s="289"/>
    </row>
    <row r="41" spans="1:4" ht="19.5" customHeight="1">
      <c r="A41" s="20"/>
      <c r="B41" s="39"/>
      <c r="C41" s="37"/>
      <c r="D41" s="289"/>
    </row>
    <row r="42" spans="1:4" ht="19.5" customHeight="1">
      <c r="A42" s="20"/>
      <c r="B42" s="39"/>
      <c r="C42" s="37"/>
      <c r="D42" s="289"/>
    </row>
    <row r="43" spans="1:4" ht="19.5" customHeight="1">
      <c r="A43" s="20"/>
      <c r="B43" s="298"/>
      <c r="C43" s="37"/>
      <c r="D43" s="297"/>
    </row>
    <row r="44" spans="1:4" ht="19.5" customHeight="1">
      <c r="A44" s="42"/>
      <c r="B44" s="294"/>
      <c r="C44" s="43"/>
      <c r="D44" s="290"/>
    </row>
    <row r="45" spans="1:4" ht="19.5" customHeight="1">
      <c r="A45" s="36" t="s">
        <v>97</v>
      </c>
      <c r="B45" s="378">
        <f>SUM(B4:B44)-B14</f>
        <v>108788</v>
      </c>
      <c r="C45" s="378">
        <f>SUM(C4:C44)-C14</f>
        <v>101272</v>
      </c>
      <c r="D45" s="291"/>
    </row>
    <row r="46" spans="1:4" ht="19.5" customHeight="1">
      <c r="A46" s="13"/>
      <c r="B46" s="41"/>
      <c r="C46" s="41"/>
      <c r="D46" s="288"/>
    </row>
    <row r="47" spans="1:4" ht="19.5" customHeight="1">
      <c r="A47" s="21" t="s">
        <v>98</v>
      </c>
      <c r="B47" s="24"/>
      <c r="C47" s="24"/>
      <c r="D47" s="289"/>
    </row>
    <row r="48" spans="1:4" ht="19.5" customHeight="1">
      <c r="A48" s="20" t="s">
        <v>99</v>
      </c>
      <c r="B48" s="37"/>
      <c r="C48" s="37"/>
      <c r="D48" s="289"/>
    </row>
    <row r="49" spans="1:4" ht="19.5" customHeight="1">
      <c r="A49" s="20" t="s">
        <v>419</v>
      </c>
      <c r="B49" s="37">
        <v>2000</v>
      </c>
      <c r="C49" s="37">
        <v>1600</v>
      </c>
      <c r="D49" s="289"/>
    </row>
    <row r="50" spans="1:4" ht="19.5" customHeight="1">
      <c r="A50" s="20" t="s">
        <v>420</v>
      </c>
      <c r="B50" s="37">
        <v>12250</v>
      </c>
      <c r="C50" s="37">
        <v>9800</v>
      </c>
      <c r="D50" s="289"/>
    </row>
    <row r="51" spans="1:4" ht="19.5" customHeight="1">
      <c r="A51" s="20" t="s">
        <v>100</v>
      </c>
      <c r="B51" s="37"/>
      <c r="C51" s="37"/>
      <c r="D51" s="289"/>
    </row>
    <row r="52" spans="1:4" ht="19.5" customHeight="1">
      <c r="A52" s="20" t="s">
        <v>418</v>
      </c>
      <c r="B52" s="37">
        <v>36450</v>
      </c>
      <c r="C52" s="37">
        <v>29160</v>
      </c>
      <c r="D52" s="289"/>
    </row>
    <row r="53" spans="1:4" ht="19.5" customHeight="1">
      <c r="A53" s="20" t="s">
        <v>153</v>
      </c>
      <c r="B53" s="37">
        <v>1000</v>
      </c>
      <c r="C53" s="37">
        <v>800</v>
      </c>
      <c r="D53" s="289"/>
    </row>
    <row r="54" spans="1:4" ht="19.5" customHeight="1">
      <c r="A54" s="20" t="s">
        <v>101</v>
      </c>
      <c r="B54" s="37"/>
      <c r="C54" s="37"/>
      <c r="D54" s="289"/>
    </row>
    <row r="55" spans="1:4" ht="19.5" customHeight="1">
      <c r="A55" s="20" t="s">
        <v>102</v>
      </c>
      <c r="B55" s="37">
        <v>1600</v>
      </c>
      <c r="C55" s="37">
        <v>1280</v>
      </c>
      <c r="D55" s="289"/>
    </row>
    <row r="56" spans="1:4" ht="19.5" customHeight="1">
      <c r="A56" s="20" t="s">
        <v>103</v>
      </c>
      <c r="B56" s="37">
        <v>5000</v>
      </c>
      <c r="C56" s="37">
        <v>5000</v>
      </c>
      <c r="D56" s="289"/>
    </row>
    <row r="57" spans="1:4" ht="19.5" customHeight="1">
      <c r="A57" s="20" t="s">
        <v>104</v>
      </c>
      <c r="B57" s="37">
        <v>7700</v>
      </c>
      <c r="C57" s="37">
        <v>6160</v>
      </c>
      <c r="D57" s="289"/>
    </row>
    <row r="58" spans="1:4" ht="19.5" customHeight="1">
      <c r="A58" s="60" t="s">
        <v>137</v>
      </c>
      <c r="B58" s="59">
        <v>3618</v>
      </c>
      <c r="C58" s="61">
        <v>2894</v>
      </c>
      <c r="D58" s="289"/>
    </row>
    <row r="59" spans="1:4" ht="19.5" customHeight="1">
      <c r="A59" s="20" t="s">
        <v>615</v>
      </c>
      <c r="B59" s="37">
        <v>10000</v>
      </c>
      <c r="C59" s="37">
        <v>20000</v>
      </c>
      <c r="D59" s="289"/>
    </row>
    <row r="60" spans="1:4" ht="19.5" customHeight="1">
      <c r="A60" s="20" t="s">
        <v>105</v>
      </c>
      <c r="B60" s="37"/>
      <c r="C60" s="37"/>
      <c r="D60" s="289"/>
    </row>
    <row r="61" spans="1:4" ht="19.5" customHeight="1">
      <c r="A61" s="20" t="s">
        <v>106</v>
      </c>
      <c r="B61" s="37">
        <v>215000</v>
      </c>
      <c r="C61" s="37">
        <v>200000</v>
      </c>
      <c r="D61" s="289"/>
    </row>
    <row r="62" spans="1:4" ht="19.5" customHeight="1">
      <c r="A62" s="20" t="s">
        <v>107</v>
      </c>
      <c r="B62" s="37">
        <v>24850</v>
      </c>
      <c r="C62" s="37">
        <v>68000</v>
      </c>
      <c r="D62" s="289"/>
    </row>
    <row r="63" spans="1:4" ht="19.5" customHeight="1">
      <c r="A63" s="20" t="s">
        <v>693</v>
      </c>
      <c r="B63" s="37"/>
      <c r="C63" s="37">
        <v>15200</v>
      </c>
      <c r="D63" s="289"/>
    </row>
    <row r="64" spans="1:4" ht="19.5" customHeight="1">
      <c r="A64" s="20" t="s">
        <v>108</v>
      </c>
      <c r="B64" s="37">
        <v>3250</v>
      </c>
      <c r="C64" s="37">
        <v>2540</v>
      </c>
      <c r="D64" s="289"/>
    </row>
    <row r="65" spans="1:4" ht="19.5" customHeight="1">
      <c r="A65" s="42" t="s">
        <v>109</v>
      </c>
      <c r="B65" s="43">
        <v>1863</v>
      </c>
      <c r="C65" s="43">
        <v>1520</v>
      </c>
      <c r="D65" s="290"/>
    </row>
    <row r="66" spans="1:4" ht="19.5" customHeight="1">
      <c r="A66" s="16" t="s">
        <v>0</v>
      </c>
      <c r="B66" s="17" t="str">
        <f>B1</f>
        <v>2003.évi</v>
      </c>
      <c r="C66" s="17" t="str">
        <f>C1</f>
        <v>2004.évi </v>
      </c>
      <c r="D66" s="493" t="s">
        <v>53</v>
      </c>
    </row>
    <row r="67" spans="1:4" ht="19.5" customHeight="1">
      <c r="A67" s="18"/>
      <c r="B67" s="19" t="s">
        <v>136</v>
      </c>
      <c r="C67" s="19" t="s">
        <v>52</v>
      </c>
      <c r="D67" s="494"/>
    </row>
    <row r="68" spans="1:4" ht="19.5" customHeight="1">
      <c r="A68" s="20" t="s">
        <v>110</v>
      </c>
      <c r="B68" s="37"/>
      <c r="C68" s="362"/>
      <c r="D68" s="289"/>
    </row>
    <row r="69" spans="1:4" ht="19.5" customHeight="1">
      <c r="A69" s="20" t="s">
        <v>111</v>
      </c>
      <c r="B69" s="37">
        <v>1850</v>
      </c>
      <c r="C69" s="37">
        <v>1670</v>
      </c>
      <c r="D69" s="289"/>
    </row>
    <row r="70" spans="1:4" ht="19.5" customHeight="1">
      <c r="A70" s="20" t="s">
        <v>112</v>
      </c>
      <c r="B70" s="37">
        <v>2950</v>
      </c>
      <c r="C70" s="37">
        <v>2660</v>
      </c>
      <c r="D70" s="289"/>
    </row>
    <row r="71" spans="1:4" ht="19.5" customHeight="1">
      <c r="A71" s="20" t="s">
        <v>113</v>
      </c>
      <c r="B71" s="37">
        <v>500</v>
      </c>
      <c r="C71" s="37">
        <v>450</v>
      </c>
      <c r="D71" s="289"/>
    </row>
    <row r="72" spans="1:4" ht="19.5" customHeight="1">
      <c r="A72" s="404" t="s">
        <v>683</v>
      </c>
      <c r="B72" s="40"/>
      <c r="C72" s="37">
        <v>1050</v>
      </c>
      <c r="D72" s="289"/>
    </row>
    <row r="73" spans="1:4" ht="19.5" customHeight="1">
      <c r="A73" s="20" t="s">
        <v>114</v>
      </c>
      <c r="B73" s="40">
        <v>3000</v>
      </c>
      <c r="C73" s="37">
        <v>1540</v>
      </c>
      <c r="D73" s="289"/>
    </row>
    <row r="74" spans="1:4" ht="19.5" customHeight="1">
      <c r="A74" s="20" t="s">
        <v>152</v>
      </c>
      <c r="B74" s="37">
        <v>9500</v>
      </c>
      <c r="C74" s="37">
        <v>9500</v>
      </c>
      <c r="D74" s="289"/>
    </row>
    <row r="75" spans="1:4" ht="19.5" customHeight="1">
      <c r="A75" s="20" t="s">
        <v>115</v>
      </c>
      <c r="B75" s="37">
        <v>5000</v>
      </c>
      <c r="C75" s="37">
        <v>4000</v>
      </c>
      <c r="D75" s="289"/>
    </row>
    <row r="76" spans="1:4" ht="19.5" customHeight="1">
      <c r="A76" s="20" t="s">
        <v>116</v>
      </c>
      <c r="B76" s="37">
        <v>860</v>
      </c>
      <c r="C76" s="37">
        <v>860</v>
      </c>
      <c r="D76" s="289"/>
    </row>
    <row r="77" spans="1:4" ht="19.5" customHeight="1">
      <c r="A77" s="60" t="s">
        <v>480</v>
      </c>
      <c r="B77" s="61">
        <v>260</v>
      </c>
      <c r="C77" s="61">
        <v>260</v>
      </c>
      <c r="D77" s="289"/>
    </row>
    <row r="78" spans="1:4" ht="19.5" customHeight="1">
      <c r="A78" s="60" t="s">
        <v>482</v>
      </c>
      <c r="B78" s="61">
        <v>450</v>
      </c>
      <c r="C78" s="61">
        <v>450</v>
      </c>
      <c r="D78" s="289"/>
    </row>
    <row r="79" spans="1:4" ht="19.5" customHeight="1">
      <c r="A79" s="60" t="s">
        <v>481</v>
      </c>
      <c r="B79" s="61">
        <v>150</v>
      </c>
      <c r="C79" s="61">
        <v>150</v>
      </c>
      <c r="D79" s="289"/>
    </row>
    <row r="80" spans="1:4" ht="19.5" customHeight="1">
      <c r="A80" s="444"/>
      <c r="B80" s="444"/>
      <c r="C80" s="37"/>
      <c r="D80" s="415"/>
    </row>
    <row r="81" spans="1:4" ht="19.5" customHeight="1">
      <c r="A81" s="20" t="s">
        <v>117</v>
      </c>
      <c r="B81" s="37">
        <v>25000</v>
      </c>
      <c r="C81" s="37">
        <v>25000</v>
      </c>
      <c r="D81" s="289"/>
    </row>
    <row r="82" spans="1:4" ht="19.5" customHeight="1">
      <c r="A82" s="20" t="s">
        <v>118</v>
      </c>
      <c r="B82" s="37">
        <v>2800</v>
      </c>
      <c r="C82" s="37">
        <v>2940</v>
      </c>
      <c r="D82" s="289"/>
    </row>
    <row r="83" spans="1:4" ht="19.5" customHeight="1">
      <c r="A83" s="20" t="s">
        <v>119</v>
      </c>
      <c r="B83" s="37">
        <v>4050</v>
      </c>
      <c r="C83" s="37">
        <v>4050</v>
      </c>
      <c r="D83" s="289"/>
    </row>
    <row r="84" spans="1:4" ht="19.5" customHeight="1">
      <c r="A84" s="20" t="s">
        <v>120</v>
      </c>
      <c r="B84" s="37"/>
      <c r="C84" s="37"/>
      <c r="D84" s="289"/>
    </row>
    <row r="85" spans="1:4" ht="19.5" customHeight="1">
      <c r="A85" s="20" t="s">
        <v>483</v>
      </c>
      <c r="B85" s="37">
        <v>2321</v>
      </c>
      <c r="C85" s="37">
        <v>1500</v>
      </c>
      <c r="D85" s="289"/>
    </row>
    <row r="86" spans="1:4" ht="19.5" customHeight="1">
      <c r="A86" s="20" t="s">
        <v>121</v>
      </c>
      <c r="B86" s="37">
        <v>2150</v>
      </c>
      <c r="C86" s="37">
        <v>2150</v>
      </c>
      <c r="D86" s="289"/>
    </row>
    <row r="87" spans="1:4" ht="19.5" customHeight="1">
      <c r="A87" s="20" t="s">
        <v>122</v>
      </c>
      <c r="B87" s="37"/>
      <c r="C87" s="37"/>
      <c r="D87" s="289"/>
    </row>
    <row r="88" spans="1:4" ht="19.5" customHeight="1">
      <c r="A88" s="20" t="s">
        <v>720</v>
      </c>
      <c r="B88" s="37"/>
      <c r="C88" s="37"/>
      <c r="D88" s="289"/>
    </row>
    <row r="89" spans="1:4" ht="19.5" customHeight="1">
      <c r="A89" s="20" t="s">
        <v>123</v>
      </c>
      <c r="B89" s="37">
        <v>15000</v>
      </c>
      <c r="C89" s="37">
        <v>11000</v>
      </c>
      <c r="D89" s="289"/>
    </row>
    <row r="90" spans="1:4" ht="19.5" customHeight="1">
      <c r="A90" s="20" t="s">
        <v>124</v>
      </c>
      <c r="B90" s="37">
        <v>8000</v>
      </c>
      <c r="C90" s="37">
        <v>8000</v>
      </c>
      <c r="D90" s="289"/>
    </row>
    <row r="91" spans="1:4" ht="19.5" customHeight="1">
      <c r="A91" s="20" t="s">
        <v>658</v>
      </c>
      <c r="B91" s="37"/>
      <c r="C91" s="37"/>
      <c r="D91" s="289"/>
    </row>
    <row r="92" spans="1:4" ht="19.5" customHeight="1">
      <c r="A92" s="20" t="s">
        <v>125</v>
      </c>
      <c r="B92" s="37">
        <v>14000</v>
      </c>
      <c r="C92" s="37">
        <v>10000</v>
      </c>
      <c r="D92" s="289"/>
    </row>
    <row r="93" spans="1:4" ht="19.5" customHeight="1">
      <c r="A93" s="20" t="s">
        <v>124</v>
      </c>
      <c r="B93" s="37">
        <v>8000</v>
      </c>
      <c r="C93" s="37">
        <v>8000</v>
      </c>
      <c r="D93" s="289"/>
    </row>
    <row r="94" spans="1:4" ht="19.5" customHeight="1">
      <c r="A94" s="20" t="s">
        <v>709</v>
      </c>
      <c r="B94" s="37"/>
      <c r="C94" s="37"/>
      <c r="D94" s="289"/>
    </row>
    <row r="95" spans="1:4" ht="19.5" customHeight="1">
      <c r="A95" s="20" t="s">
        <v>125</v>
      </c>
      <c r="B95" s="37">
        <v>15000</v>
      </c>
      <c r="C95" s="37">
        <v>11000</v>
      </c>
      <c r="D95" s="289"/>
    </row>
    <row r="96" spans="1:4" ht="19.5" customHeight="1">
      <c r="A96" s="20" t="s">
        <v>124</v>
      </c>
      <c r="B96" s="37">
        <v>8000</v>
      </c>
      <c r="C96" s="37">
        <v>8000</v>
      </c>
      <c r="D96" s="289"/>
    </row>
    <row r="97" spans="1:4" ht="19.5" customHeight="1">
      <c r="A97" s="389" t="s">
        <v>464</v>
      </c>
      <c r="B97" s="37">
        <v>1427</v>
      </c>
      <c r="C97" s="37">
        <v>2765</v>
      </c>
      <c r="D97" s="289" t="s">
        <v>484</v>
      </c>
    </row>
    <row r="98" spans="1:4" ht="19.5" customHeight="1">
      <c r="A98" s="389" t="s">
        <v>465</v>
      </c>
      <c r="B98" s="37">
        <v>318</v>
      </c>
      <c r="C98" s="37">
        <v>455</v>
      </c>
      <c r="D98" s="289" t="s">
        <v>484</v>
      </c>
    </row>
    <row r="99" spans="1:4" ht="19.5" customHeight="1">
      <c r="A99" s="389" t="s">
        <v>710</v>
      </c>
      <c r="B99" s="37">
        <v>20412</v>
      </c>
      <c r="C99" s="37">
        <v>20104</v>
      </c>
      <c r="D99" s="289" t="s">
        <v>484</v>
      </c>
    </row>
    <row r="100" spans="1:4" ht="19.5" customHeight="1">
      <c r="A100" s="389" t="s">
        <v>474</v>
      </c>
      <c r="B100" s="37">
        <v>11182</v>
      </c>
      <c r="C100" s="37">
        <v>11066</v>
      </c>
      <c r="D100" s="289" t="s">
        <v>484</v>
      </c>
    </row>
    <row r="101" spans="1:4" ht="19.5" customHeight="1">
      <c r="A101" s="389" t="s">
        <v>126</v>
      </c>
      <c r="B101" s="37">
        <f>31798+6776</f>
        <v>38574</v>
      </c>
      <c r="C101" s="37">
        <v>71022</v>
      </c>
      <c r="D101" s="289" t="s">
        <v>664</v>
      </c>
    </row>
    <row r="102" spans="1:4" ht="19.5" customHeight="1">
      <c r="A102" s="389" t="s">
        <v>127</v>
      </c>
      <c r="B102" s="37">
        <v>15761</v>
      </c>
      <c r="C102" s="37">
        <v>16874</v>
      </c>
      <c r="D102" s="289" t="s">
        <v>484</v>
      </c>
    </row>
    <row r="103" spans="1:4" ht="19.5" customHeight="1">
      <c r="A103" s="389" t="s">
        <v>128</v>
      </c>
      <c r="B103" s="37">
        <v>30000</v>
      </c>
      <c r="C103" s="37">
        <v>35000</v>
      </c>
      <c r="D103" s="289" t="s">
        <v>484</v>
      </c>
    </row>
    <row r="104" spans="1:4" ht="19.5" customHeight="1">
      <c r="A104" s="389" t="s">
        <v>591</v>
      </c>
      <c r="B104" s="37"/>
      <c r="C104" s="37">
        <v>5910</v>
      </c>
      <c r="D104" s="289" t="s">
        <v>484</v>
      </c>
    </row>
    <row r="105" spans="1:4" ht="19.5" customHeight="1">
      <c r="A105" s="389" t="s">
        <v>592</v>
      </c>
      <c r="B105" s="37"/>
      <c r="C105" s="37">
        <v>3612</v>
      </c>
      <c r="D105" s="289" t="s">
        <v>484</v>
      </c>
    </row>
    <row r="106" spans="1:4" ht="19.5" customHeight="1">
      <c r="A106" s="389" t="s">
        <v>459</v>
      </c>
      <c r="B106" s="39">
        <v>43879</v>
      </c>
      <c r="C106" s="37">
        <v>38476</v>
      </c>
      <c r="D106" s="289" t="s">
        <v>484</v>
      </c>
    </row>
    <row r="107" spans="1:4" ht="19.5" customHeight="1">
      <c r="A107" s="403" t="s">
        <v>140</v>
      </c>
      <c r="B107" s="37">
        <v>34200</v>
      </c>
      <c r="C107" s="37">
        <v>38088</v>
      </c>
      <c r="D107" s="289" t="s">
        <v>664</v>
      </c>
    </row>
    <row r="108" spans="1:4" ht="19.5" customHeight="1">
      <c r="A108" s="20" t="s">
        <v>620</v>
      </c>
      <c r="B108" s="37"/>
      <c r="C108" s="37">
        <v>1576</v>
      </c>
      <c r="D108" s="289"/>
    </row>
    <row r="109" spans="1:4" ht="19.5" customHeight="1">
      <c r="A109" s="20" t="s">
        <v>530</v>
      </c>
      <c r="B109" s="37">
        <v>25000</v>
      </c>
      <c r="C109" s="37">
        <v>10000</v>
      </c>
      <c r="D109" s="289"/>
    </row>
    <row r="110" spans="1:4" ht="19.5" customHeight="1">
      <c r="A110" s="20" t="s">
        <v>129</v>
      </c>
      <c r="B110" s="37">
        <v>300</v>
      </c>
      <c r="C110" s="37">
        <v>300</v>
      </c>
      <c r="D110" s="289"/>
    </row>
    <row r="111" spans="1:4" ht="19.5" customHeight="1">
      <c r="A111" s="20" t="s">
        <v>130</v>
      </c>
      <c r="B111" s="37">
        <v>360</v>
      </c>
      <c r="C111" s="37">
        <v>360</v>
      </c>
      <c r="D111" s="289"/>
    </row>
    <row r="112" spans="1:4" ht="19.5" customHeight="1">
      <c r="A112" s="23" t="s">
        <v>467</v>
      </c>
      <c r="B112" s="37">
        <v>2500</v>
      </c>
      <c r="C112" s="37">
        <v>1500</v>
      </c>
      <c r="D112" s="289"/>
    </row>
    <row r="113" spans="1:4" ht="19.5" customHeight="1">
      <c r="A113" s="20" t="s">
        <v>138</v>
      </c>
      <c r="B113" s="37">
        <v>3000</v>
      </c>
      <c r="C113" s="37">
        <v>3000</v>
      </c>
      <c r="D113" s="289"/>
    </row>
    <row r="114" spans="1:4" ht="19.5" customHeight="1">
      <c r="A114" s="20" t="s">
        <v>139</v>
      </c>
      <c r="B114" s="37">
        <v>1000</v>
      </c>
      <c r="C114" s="37">
        <v>300</v>
      </c>
      <c r="D114" s="289"/>
    </row>
    <row r="115" spans="1:4" ht="19.5" customHeight="1">
      <c r="A115" s="20" t="s">
        <v>141</v>
      </c>
      <c r="B115" s="37">
        <v>14800</v>
      </c>
      <c r="C115" s="37"/>
      <c r="D115" s="289"/>
    </row>
    <row r="116" spans="1:4" ht="19.5" customHeight="1">
      <c r="A116" s="20" t="s">
        <v>616</v>
      </c>
      <c r="B116" s="37"/>
      <c r="C116" s="37">
        <v>3000</v>
      </c>
      <c r="D116" s="289"/>
    </row>
    <row r="117" spans="1:4" ht="19.5" customHeight="1">
      <c r="A117" s="20" t="s">
        <v>154</v>
      </c>
      <c r="B117" s="37"/>
      <c r="C117" s="37">
        <v>1420</v>
      </c>
      <c r="D117" s="289"/>
    </row>
    <row r="118" spans="1:4" ht="19.5" customHeight="1">
      <c r="A118" s="20" t="s">
        <v>487</v>
      </c>
      <c r="B118" s="37"/>
      <c r="C118" s="37">
        <v>2300</v>
      </c>
      <c r="D118" s="289"/>
    </row>
    <row r="119" spans="1:4" ht="19.5" customHeight="1">
      <c r="A119" s="20" t="s">
        <v>155</v>
      </c>
      <c r="B119" s="37"/>
      <c r="C119" s="37">
        <v>2000</v>
      </c>
      <c r="D119" s="289"/>
    </row>
    <row r="120" spans="1:4" ht="21.75" customHeight="1">
      <c r="A120" s="20" t="s">
        <v>156</v>
      </c>
      <c r="B120" s="37"/>
      <c r="C120" s="37">
        <v>6000</v>
      </c>
      <c r="D120" s="289"/>
    </row>
    <row r="121" spans="1:4" ht="18.75">
      <c r="A121" s="20" t="s">
        <v>488</v>
      </c>
      <c r="B121" s="37"/>
      <c r="C121" s="37">
        <v>550</v>
      </c>
      <c r="D121" s="289"/>
    </row>
    <row r="122" spans="1:4" ht="18.75">
      <c r="A122" s="42" t="s">
        <v>489</v>
      </c>
      <c r="B122" s="43"/>
      <c r="C122" s="43">
        <v>500</v>
      </c>
      <c r="D122" s="290"/>
    </row>
    <row r="123" spans="1:4" ht="20.25">
      <c r="A123" s="16" t="s">
        <v>0</v>
      </c>
      <c r="B123" s="17" t="str">
        <f>B1</f>
        <v>2003.évi</v>
      </c>
      <c r="C123" s="17" t="str">
        <f>C1</f>
        <v>2004.évi </v>
      </c>
      <c r="D123" s="493" t="s">
        <v>53</v>
      </c>
    </row>
    <row r="124" spans="1:4" ht="20.25">
      <c r="A124" s="18"/>
      <c r="B124" s="19" t="s">
        <v>136</v>
      </c>
      <c r="C124" s="19" t="s">
        <v>52</v>
      </c>
      <c r="D124" s="494"/>
    </row>
    <row r="125" spans="1:4" ht="18.75">
      <c r="A125" s="20" t="s">
        <v>469</v>
      </c>
      <c r="B125" s="37">
        <v>3000</v>
      </c>
      <c r="C125" s="37">
        <v>3000</v>
      </c>
      <c r="D125" s="289"/>
    </row>
    <row r="126" spans="1:4" ht="18.75">
      <c r="A126" s="20" t="s">
        <v>471</v>
      </c>
      <c r="B126" s="37">
        <v>340</v>
      </c>
      <c r="C126" s="37">
        <v>700</v>
      </c>
      <c r="D126" s="289"/>
    </row>
    <row r="127" spans="1:4" ht="18.75">
      <c r="A127" s="20" t="s">
        <v>475</v>
      </c>
      <c r="B127" s="37">
        <v>1781</v>
      </c>
      <c r="C127" s="37">
        <v>7808</v>
      </c>
      <c r="D127" s="289"/>
    </row>
    <row r="128" spans="1:4" ht="18.75">
      <c r="A128" s="20" t="s">
        <v>476</v>
      </c>
      <c r="B128" s="37">
        <v>258106</v>
      </c>
      <c r="C128" s="37">
        <v>190000</v>
      </c>
      <c r="D128" s="289"/>
    </row>
    <row r="129" spans="1:4" ht="18.75">
      <c r="A129" s="20" t="s">
        <v>594</v>
      </c>
      <c r="B129" s="37"/>
      <c r="C129" s="37">
        <v>2500</v>
      </c>
      <c r="D129" s="289"/>
    </row>
    <row r="130" spans="1:4" ht="18.75">
      <c r="A130" s="299" t="s">
        <v>595</v>
      </c>
      <c r="B130" s="37"/>
      <c r="C130" s="37">
        <v>760</v>
      </c>
      <c r="D130" s="289"/>
    </row>
    <row r="131" spans="1:4" ht="18.75">
      <c r="A131" s="299" t="s">
        <v>618</v>
      </c>
      <c r="B131" s="37"/>
      <c r="C131" s="37">
        <v>6923</v>
      </c>
      <c r="D131" s="289"/>
    </row>
    <row r="132" spans="1:4" ht="18.75">
      <c r="A132" s="299" t="s">
        <v>621</v>
      </c>
      <c r="B132" s="37"/>
      <c r="C132" s="37">
        <v>450</v>
      </c>
      <c r="D132" s="289"/>
    </row>
    <row r="133" spans="1:4" ht="18.75">
      <c r="A133" s="299" t="s">
        <v>622</v>
      </c>
      <c r="B133" s="37"/>
      <c r="C133" s="37">
        <v>2500</v>
      </c>
      <c r="D133" s="289" t="s">
        <v>623</v>
      </c>
    </row>
    <row r="134" spans="1:4" ht="18.75">
      <c r="A134" s="299" t="s">
        <v>666</v>
      </c>
      <c r="B134" s="37"/>
      <c r="C134" s="37">
        <v>1000</v>
      </c>
      <c r="D134" s="289"/>
    </row>
    <row r="135" spans="1:4" ht="18.75">
      <c r="A135" s="299" t="s">
        <v>667</v>
      </c>
      <c r="B135" s="37"/>
      <c r="C135" s="37">
        <v>4154</v>
      </c>
      <c r="D135" s="289"/>
    </row>
    <row r="136" spans="1:4" ht="18.75">
      <c r="A136" s="299" t="s">
        <v>674</v>
      </c>
      <c r="B136" s="37"/>
      <c r="C136" s="37">
        <v>2500</v>
      </c>
      <c r="D136" s="289"/>
    </row>
    <row r="137" spans="1:4" ht="18.75">
      <c r="A137" s="299" t="s">
        <v>680</v>
      </c>
      <c r="B137" s="37"/>
      <c r="C137" s="37">
        <v>600</v>
      </c>
      <c r="D137" s="289"/>
    </row>
    <row r="138" spans="1:4" ht="18.75">
      <c r="A138" s="449" t="s">
        <v>685</v>
      </c>
      <c r="B138" s="390"/>
      <c r="C138" s="450">
        <v>844</v>
      </c>
      <c r="D138" s="390"/>
    </row>
    <row r="139" spans="1:4" ht="18.75">
      <c r="A139" s="449" t="s">
        <v>686</v>
      </c>
      <c r="B139" s="390"/>
      <c r="C139" s="450">
        <v>5000</v>
      </c>
      <c r="D139" s="390"/>
    </row>
    <row r="140" spans="1:4" ht="18.75">
      <c r="A140" s="449" t="s">
        <v>713</v>
      </c>
      <c r="B140" s="390"/>
      <c r="C140" s="450">
        <v>400</v>
      </c>
      <c r="D140" s="390"/>
    </row>
    <row r="141" spans="1:4" ht="18.75">
      <c r="A141" s="449" t="s">
        <v>714</v>
      </c>
      <c r="B141" s="390"/>
      <c r="C141" s="450">
        <v>1042</v>
      </c>
      <c r="D141" s="390"/>
    </row>
    <row r="142" spans="1:4" ht="18.75">
      <c r="A142" s="449" t="s">
        <v>715</v>
      </c>
      <c r="B142" s="390"/>
      <c r="C142" s="450">
        <v>1900</v>
      </c>
      <c r="D142" s="390"/>
    </row>
    <row r="143" spans="1:4" ht="18.75">
      <c r="A143" s="449" t="s">
        <v>721</v>
      </c>
      <c r="B143" s="390"/>
      <c r="C143" s="450">
        <v>1290</v>
      </c>
      <c r="D143" s="390"/>
    </row>
    <row r="144" spans="1:4" ht="18.75" hidden="1">
      <c r="A144" s="20" t="s">
        <v>619</v>
      </c>
      <c r="B144" s="37">
        <v>76493</v>
      </c>
      <c r="C144" s="37"/>
      <c r="D144" s="289"/>
    </row>
    <row r="145" spans="1:4" ht="18.75">
      <c r="A145" s="20"/>
      <c r="B145" s="37"/>
      <c r="C145" s="37"/>
      <c r="D145" s="289"/>
    </row>
    <row r="146" spans="1:4" ht="19.5">
      <c r="A146" s="407" t="s">
        <v>617</v>
      </c>
      <c r="B146" s="37"/>
      <c r="C146" s="37"/>
      <c r="D146" s="289"/>
    </row>
    <row r="147" spans="1:4" ht="18.75">
      <c r="A147" s="20" t="s">
        <v>634</v>
      </c>
      <c r="B147" s="390"/>
      <c r="C147" s="37">
        <v>262</v>
      </c>
      <c r="D147" s="289"/>
    </row>
    <row r="148" spans="1:4" ht="18.75">
      <c r="A148" s="20" t="s">
        <v>671</v>
      </c>
      <c r="B148" s="390"/>
      <c r="C148" s="37">
        <v>44</v>
      </c>
      <c r="D148" s="289"/>
    </row>
    <row r="149" spans="1:4" ht="18.75">
      <c r="A149" s="299" t="s">
        <v>635</v>
      </c>
      <c r="B149" s="37"/>
      <c r="C149" s="37">
        <v>753</v>
      </c>
      <c r="D149" s="289"/>
    </row>
    <row r="150" spans="1:4" ht="18.75">
      <c r="A150" s="299" t="s">
        <v>672</v>
      </c>
      <c r="B150" s="37"/>
      <c r="C150" s="37">
        <v>450</v>
      </c>
      <c r="D150" s="289"/>
    </row>
    <row r="151" spans="1:4" ht="18.75">
      <c r="A151" s="299" t="s">
        <v>636</v>
      </c>
      <c r="B151" s="37"/>
      <c r="C151" s="37">
        <v>465</v>
      </c>
      <c r="D151" s="289"/>
    </row>
    <row r="152" spans="1:4" ht="18.75">
      <c r="A152" s="299" t="s">
        <v>637</v>
      </c>
      <c r="B152" s="37"/>
      <c r="C152" s="37">
        <v>416</v>
      </c>
      <c r="D152" s="289"/>
    </row>
    <row r="153" spans="1:4" ht="18.75">
      <c r="A153" s="299" t="s">
        <v>638</v>
      </c>
      <c r="B153" s="37"/>
      <c r="C153" s="37">
        <v>1095</v>
      </c>
      <c r="D153" s="289"/>
    </row>
    <row r="154" spans="1:4" ht="18.75">
      <c r="A154" s="299" t="s">
        <v>639</v>
      </c>
      <c r="B154" s="37"/>
      <c r="C154" s="37">
        <v>1100</v>
      </c>
      <c r="D154" s="289"/>
    </row>
    <row r="155" spans="1:4" ht="18.75">
      <c r="A155" s="299" t="s">
        <v>640</v>
      </c>
      <c r="B155" s="37"/>
      <c r="C155" s="37">
        <v>151</v>
      </c>
      <c r="D155" s="289"/>
    </row>
    <row r="156" spans="1:4" ht="18.75">
      <c r="A156" s="299" t="s">
        <v>641</v>
      </c>
      <c r="B156" s="37"/>
      <c r="C156" s="37">
        <v>113</v>
      </c>
      <c r="D156" s="289"/>
    </row>
    <row r="157" spans="1:4" ht="18.75">
      <c r="A157" s="299" t="s">
        <v>642</v>
      </c>
      <c r="B157" s="37"/>
      <c r="C157" s="37">
        <v>58</v>
      </c>
      <c r="D157" s="289"/>
    </row>
    <row r="158" spans="1:4" ht="18.75">
      <c r="A158" s="299" t="s">
        <v>643</v>
      </c>
      <c r="B158" s="37"/>
      <c r="C158" s="37">
        <v>158</v>
      </c>
      <c r="D158" s="289"/>
    </row>
    <row r="159" spans="1:4" ht="18.75">
      <c r="A159" s="299" t="s">
        <v>644</v>
      </c>
      <c r="B159" s="37"/>
      <c r="C159" s="37">
        <v>65</v>
      </c>
      <c r="D159" s="289"/>
    </row>
    <row r="160" spans="1:4" ht="18.75">
      <c r="A160" s="299" t="s">
        <v>645</v>
      </c>
      <c r="B160" s="37"/>
      <c r="C160" s="37">
        <v>85</v>
      </c>
      <c r="D160" s="289"/>
    </row>
    <row r="161" spans="1:4" ht="18.75">
      <c r="A161" s="299" t="s">
        <v>646</v>
      </c>
      <c r="B161" s="37"/>
      <c r="C161" s="37">
        <v>3430</v>
      </c>
      <c r="D161" s="289"/>
    </row>
    <row r="162" spans="1:4" ht="18.75">
      <c r="A162" s="299" t="s">
        <v>647</v>
      </c>
      <c r="B162" s="37"/>
      <c r="C162" s="37">
        <v>800</v>
      </c>
      <c r="D162" s="289"/>
    </row>
    <row r="163" spans="1:4" ht="18.75">
      <c r="A163" s="299" t="s">
        <v>648</v>
      </c>
      <c r="B163" s="37"/>
      <c r="C163" s="37">
        <v>850</v>
      </c>
      <c r="D163" s="289"/>
    </row>
    <row r="164" spans="1:4" ht="18.75">
      <c r="A164" s="299" t="s">
        <v>697</v>
      </c>
      <c r="B164" s="37"/>
      <c r="C164" s="37">
        <v>2500</v>
      </c>
      <c r="D164" s="289"/>
    </row>
    <row r="165" spans="1:4" ht="18.75">
      <c r="A165" s="299" t="s">
        <v>649</v>
      </c>
      <c r="B165" s="37"/>
      <c r="C165" s="37">
        <v>1452</v>
      </c>
      <c r="D165" s="289"/>
    </row>
    <row r="166" spans="1:4" ht="18.75">
      <c r="A166" s="299" t="s">
        <v>650</v>
      </c>
      <c r="B166" s="37"/>
      <c r="C166" s="37">
        <v>5879</v>
      </c>
      <c r="D166" s="289"/>
    </row>
    <row r="167" spans="1:4" ht="18.75">
      <c r="A167" s="299" t="s">
        <v>651</v>
      </c>
      <c r="B167" s="37"/>
      <c r="C167" s="37">
        <v>668</v>
      </c>
      <c r="D167" s="289"/>
    </row>
    <row r="168" spans="1:4" ht="18.75">
      <c r="A168" s="299" t="s">
        <v>652</v>
      </c>
      <c r="B168" s="37"/>
      <c r="C168" s="37">
        <v>471</v>
      </c>
      <c r="D168" s="289"/>
    </row>
    <row r="169" spans="1:4" ht="18.75">
      <c r="A169" s="299" t="s">
        <v>653</v>
      </c>
      <c r="B169" s="37"/>
      <c r="C169" s="37">
        <v>1270</v>
      </c>
      <c r="D169" s="414"/>
    </row>
    <row r="170" spans="1:4" ht="18.75">
      <c r="A170" s="299" t="s">
        <v>654</v>
      </c>
      <c r="B170" s="37"/>
      <c r="C170" s="37">
        <v>2200</v>
      </c>
      <c r="D170" s="414"/>
    </row>
    <row r="171" spans="1:4" ht="18.75">
      <c r="A171" s="299" t="s">
        <v>655</v>
      </c>
      <c r="B171" s="37"/>
      <c r="C171" s="37">
        <v>950</v>
      </c>
      <c r="D171" s="414"/>
    </row>
    <row r="172" spans="1:4" ht="18.75">
      <c r="A172" s="299"/>
      <c r="B172" s="37"/>
      <c r="C172" s="37"/>
      <c r="D172" s="289"/>
    </row>
    <row r="173" spans="1:4" ht="18.75">
      <c r="A173" s="299"/>
      <c r="B173" s="37"/>
      <c r="C173" s="37"/>
      <c r="D173" s="289"/>
    </row>
    <row r="174" spans="1:4" ht="18.75">
      <c r="A174" s="444"/>
      <c r="B174" s="390"/>
      <c r="C174" s="37"/>
      <c r="D174" s="289"/>
    </row>
    <row r="175" spans="1:4" ht="18.75">
      <c r="A175" s="444"/>
      <c r="B175" s="390"/>
      <c r="C175" s="37"/>
      <c r="D175" s="289"/>
    </row>
    <row r="176" spans="1:4" ht="18.75">
      <c r="A176" s="299"/>
      <c r="B176" s="37"/>
      <c r="C176" s="37"/>
      <c r="D176" s="289"/>
    </row>
    <row r="177" spans="1:4" ht="18.75">
      <c r="A177" s="299"/>
      <c r="B177" s="37"/>
      <c r="C177" s="37"/>
      <c r="D177" s="289"/>
    </row>
    <row r="178" spans="1:4" ht="18.75">
      <c r="A178" s="299"/>
      <c r="B178" s="37"/>
      <c r="C178" s="37"/>
      <c r="D178" s="289"/>
    </row>
    <row r="179" spans="1:4" ht="18.75">
      <c r="A179" s="299"/>
      <c r="B179" s="37"/>
      <c r="C179" s="37"/>
      <c r="D179" s="289"/>
    </row>
    <row r="180" spans="1:4" ht="18.75">
      <c r="A180" s="20"/>
      <c r="B180" s="37"/>
      <c r="C180" s="43"/>
      <c r="D180" s="290"/>
    </row>
    <row r="181" spans="1:4" ht="20.25">
      <c r="A181" s="36" t="s">
        <v>98</v>
      </c>
      <c r="B181" s="378">
        <f>SUM(B49:B180)-B77-B78-B79-B58</f>
        <v>1031377</v>
      </c>
      <c r="C181" s="378">
        <f>SUM(C49:C180)-C77-C78-C79-C58</f>
        <v>1009664</v>
      </c>
      <c r="D181" s="291"/>
    </row>
    <row r="182" spans="1:4" ht="23.25">
      <c r="A182" s="22" t="s">
        <v>131</v>
      </c>
      <c r="B182" s="379">
        <f>B45+B181</f>
        <v>1140165</v>
      </c>
      <c r="C182" s="379">
        <f>C45+C181</f>
        <v>1110936</v>
      </c>
      <c r="D182" s="291"/>
    </row>
    <row r="183" ht="18.75">
      <c r="D183" s="292"/>
    </row>
    <row r="184" ht="18.75">
      <c r="D184" s="292"/>
    </row>
    <row r="185" ht="18.75">
      <c r="D185" s="292"/>
    </row>
    <row r="186" ht="18.75">
      <c r="D186" s="292"/>
    </row>
    <row r="187" ht="18.75">
      <c r="D187" s="292"/>
    </row>
    <row r="188" ht="18.75">
      <c r="D188" s="292"/>
    </row>
    <row r="189" ht="18.75">
      <c r="D189" s="292"/>
    </row>
    <row r="190" ht="18.75">
      <c r="D190" s="292"/>
    </row>
    <row r="191" ht="18">
      <c r="D191" s="293"/>
    </row>
    <row r="192" ht="18">
      <c r="D192" s="293"/>
    </row>
    <row r="193" ht="18">
      <c r="D193" s="293"/>
    </row>
    <row r="194" ht="18">
      <c r="D194" s="293"/>
    </row>
    <row r="195" ht="18">
      <c r="D195" s="293"/>
    </row>
    <row r="196" ht="18">
      <c r="D196" s="293"/>
    </row>
    <row r="197" ht="18">
      <c r="D197" s="293"/>
    </row>
    <row r="198" ht="18">
      <c r="D198" s="293"/>
    </row>
    <row r="199" ht="18">
      <c r="D199" s="293"/>
    </row>
    <row r="200" ht="18">
      <c r="D200" s="293"/>
    </row>
    <row r="201" ht="18">
      <c r="D201" s="293"/>
    </row>
    <row r="202" ht="18">
      <c r="D202" s="293"/>
    </row>
    <row r="203" ht="18">
      <c r="D203" s="293"/>
    </row>
    <row r="204" ht="18">
      <c r="D204" s="293"/>
    </row>
    <row r="205" ht="18">
      <c r="D205" s="293"/>
    </row>
    <row r="206" ht="18">
      <c r="D206" s="293"/>
    </row>
    <row r="207" ht="18">
      <c r="D207" s="293"/>
    </row>
    <row r="208" ht="18">
      <c r="D208" s="293"/>
    </row>
    <row r="209" ht="18">
      <c r="D209" s="293"/>
    </row>
    <row r="210" ht="18">
      <c r="D210" s="293"/>
    </row>
    <row r="211" ht="18">
      <c r="D211" s="293"/>
    </row>
    <row r="212" ht="18">
      <c r="D212" s="293"/>
    </row>
    <row r="213" ht="18">
      <c r="D213" s="293"/>
    </row>
    <row r="214" ht="18">
      <c r="D214" s="293"/>
    </row>
    <row r="215" ht="18">
      <c r="D215" s="293"/>
    </row>
    <row r="216" ht="18">
      <c r="D216" s="293"/>
    </row>
    <row r="217" ht="18">
      <c r="D217" s="293"/>
    </row>
    <row r="218" ht="18">
      <c r="D218" s="293"/>
    </row>
    <row r="219" ht="18">
      <c r="D219" s="293"/>
    </row>
    <row r="220" ht="18">
      <c r="D220" s="293"/>
    </row>
    <row r="221" ht="18">
      <c r="D221" s="293"/>
    </row>
    <row r="222" ht="18">
      <c r="D222" s="293"/>
    </row>
    <row r="223" ht="18">
      <c r="D223" s="293"/>
    </row>
    <row r="224" ht="18">
      <c r="D224" s="293"/>
    </row>
    <row r="225" ht="18">
      <c r="D225" s="293"/>
    </row>
    <row r="226" ht="18">
      <c r="D226" s="293"/>
    </row>
    <row r="227" ht="18">
      <c r="D227" s="293"/>
    </row>
    <row r="228" ht="18">
      <c r="D228" s="293"/>
    </row>
    <row r="229" ht="18">
      <c r="D229" s="293"/>
    </row>
    <row r="230" ht="18">
      <c r="D230" s="293"/>
    </row>
    <row r="231" ht="18">
      <c r="D231" s="293"/>
    </row>
    <row r="232" ht="18">
      <c r="D232" s="293"/>
    </row>
    <row r="233" ht="18">
      <c r="D233" s="293"/>
    </row>
    <row r="234" ht="18">
      <c r="D234" s="293"/>
    </row>
    <row r="235" ht="18">
      <c r="D235" s="293"/>
    </row>
    <row r="236" ht="18">
      <c r="D236" s="293"/>
    </row>
    <row r="237" ht="18">
      <c r="D237" s="293"/>
    </row>
    <row r="238" ht="18">
      <c r="D238" s="293"/>
    </row>
    <row r="239" ht="18">
      <c r="D239" s="293"/>
    </row>
    <row r="240" ht="18">
      <c r="D240" s="293"/>
    </row>
    <row r="241" ht="18">
      <c r="D241" s="293"/>
    </row>
    <row r="242" ht="18">
      <c r="D242" s="293"/>
    </row>
    <row r="243" ht="18">
      <c r="D243" s="293"/>
    </row>
    <row r="244" ht="18">
      <c r="D244" s="293"/>
    </row>
    <row r="245" ht="18">
      <c r="D245" s="293"/>
    </row>
    <row r="246" ht="18">
      <c r="D246" s="293"/>
    </row>
    <row r="247" ht="18">
      <c r="D247" s="293"/>
    </row>
    <row r="248" ht="18">
      <c r="D248" s="293"/>
    </row>
    <row r="249" ht="18">
      <c r="D249" s="293"/>
    </row>
    <row r="250" ht="18">
      <c r="D250" s="293"/>
    </row>
    <row r="251" ht="18">
      <c r="D251" s="293"/>
    </row>
    <row r="252" ht="18">
      <c r="D252" s="293"/>
    </row>
    <row r="253" ht="18">
      <c r="D253" s="293"/>
    </row>
    <row r="254" ht="18">
      <c r="D254" s="293"/>
    </row>
    <row r="255" ht="18">
      <c r="D255" s="293"/>
    </row>
    <row r="256" ht="18">
      <c r="D256" s="293"/>
    </row>
    <row r="257" ht="18">
      <c r="D257" s="293"/>
    </row>
    <row r="258" ht="18">
      <c r="D258" s="293"/>
    </row>
    <row r="259" ht="18">
      <c r="D259" s="293"/>
    </row>
    <row r="260" ht="18">
      <c r="D260" s="293"/>
    </row>
    <row r="261" ht="18">
      <c r="D261" s="293"/>
    </row>
    <row r="262" ht="18">
      <c r="D262" s="293"/>
    </row>
    <row r="263" ht="18">
      <c r="D263" s="293"/>
    </row>
    <row r="264" ht="18">
      <c r="D264" s="293"/>
    </row>
    <row r="265" ht="18">
      <c r="D265" s="293"/>
    </row>
    <row r="266" ht="18">
      <c r="D266" s="293"/>
    </row>
    <row r="267" ht="18">
      <c r="D267" s="293"/>
    </row>
    <row r="268" ht="18">
      <c r="D268" s="293"/>
    </row>
    <row r="269" ht="18">
      <c r="D269" s="293"/>
    </row>
    <row r="270" ht="18">
      <c r="D270" s="293"/>
    </row>
    <row r="271" ht="18">
      <c r="D271" s="293"/>
    </row>
    <row r="272" ht="18">
      <c r="D272" s="293"/>
    </row>
    <row r="273" ht="18">
      <c r="D273" s="293"/>
    </row>
    <row r="274" ht="18">
      <c r="D274" s="293"/>
    </row>
    <row r="275" ht="18">
      <c r="D275" s="293"/>
    </row>
    <row r="276" ht="18">
      <c r="D276" s="293"/>
    </row>
    <row r="277" ht="18">
      <c r="D277" s="293"/>
    </row>
    <row r="278" ht="18">
      <c r="D278" s="293"/>
    </row>
    <row r="279" ht="18">
      <c r="D279" s="293"/>
    </row>
    <row r="280" ht="18">
      <c r="D280" s="293"/>
    </row>
    <row r="281" ht="18">
      <c r="D281" s="293"/>
    </row>
    <row r="282" ht="18">
      <c r="D282" s="293"/>
    </row>
    <row r="283" ht="18">
      <c r="D283" s="293"/>
    </row>
    <row r="284" ht="18">
      <c r="D284" s="293"/>
    </row>
    <row r="285" ht="18">
      <c r="D285" s="293"/>
    </row>
    <row r="286" ht="18">
      <c r="D286" s="293"/>
    </row>
    <row r="287" ht="18">
      <c r="D287" s="293"/>
    </row>
    <row r="288" ht="18">
      <c r="D288" s="293"/>
    </row>
    <row r="289" ht="18">
      <c r="D289" s="293"/>
    </row>
    <row r="290" ht="18">
      <c r="D290" s="293"/>
    </row>
    <row r="291" ht="18">
      <c r="D291" s="293"/>
    </row>
    <row r="292" ht="18">
      <c r="D292" s="293"/>
    </row>
    <row r="293" ht="18">
      <c r="D293" s="293"/>
    </row>
    <row r="294" ht="18">
      <c r="D294" s="293"/>
    </row>
    <row r="295" ht="18">
      <c r="D295" s="293"/>
    </row>
    <row r="296" ht="18">
      <c r="D296" s="293"/>
    </row>
    <row r="297" ht="18">
      <c r="D297" s="293"/>
    </row>
    <row r="298" ht="18">
      <c r="D298" s="293"/>
    </row>
    <row r="299" ht="18">
      <c r="D299" s="293"/>
    </row>
    <row r="300" ht="18">
      <c r="D300" s="293"/>
    </row>
    <row r="301" ht="18">
      <c r="D301" s="293"/>
    </row>
    <row r="302" ht="18">
      <c r="D302" s="293"/>
    </row>
    <row r="303" ht="18">
      <c r="D303" s="293"/>
    </row>
    <row r="304" ht="18">
      <c r="D304" s="293"/>
    </row>
    <row r="305" ht="18">
      <c r="D305" s="293"/>
    </row>
    <row r="306" ht="18">
      <c r="D306" s="293"/>
    </row>
    <row r="307" ht="18">
      <c r="D307" s="293"/>
    </row>
    <row r="308" ht="18">
      <c r="D308" s="293"/>
    </row>
    <row r="309" ht="18">
      <c r="D309" s="293"/>
    </row>
    <row r="310" ht="18">
      <c r="D310" s="293"/>
    </row>
    <row r="311" ht="18">
      <c r="D311" s="293"/>
    </row>
    <row r="312" ht="18">
      <c r="D312" s="293"/>
    </row>
    <row r="313" ht="18">
      <c r="D313" s="293"/>
    </row>
    <row r="314" ht="18">
      <c r="D314" s="293"/>
    </row>
    <row r="315" ht="18">
      <c r="D315" s="293"/>
    </row>
    <row r="316" ht="18">
      <c r="D316" s="293"/>
    </row>
    <row r="317" ht="18">
      <c r="D317" s="293"/>
    </row>
    <row r="318" ht="18">
      <c r="D318" s="293"/>
    </row>
    <row r="319" ht="18">
      <c r="D319" s="293"/>
    </row>
    <row r="320" ht="18">
      <c r="D320" s="293"/>
    </row>
    <row r="321" ht="18">
      <c r="D321" s="293"/>
    </row>
    <row r="322" ht="18">
      <c r="D322" s="293"/>
    </row>
    <row r="323" ht="18">
      <c r="D323" s="293"/>
    </row>
    <row r="324" ht="18">
      <c r="D324" s="293"/>
    </row>
    <row r="325" ht="18">
      <c r="D325" s="293"/>
    </row>
    <row r="326" ht="18">
      <c r="D326" s="293"/>
    </row>
    <row r="327" ht="18">
      <c r="D327" s="293"/>
    </row>
    <row r="328" ht="18">
      <c r="D328" s="293"/>
    </row>
    <row r="329" ht="18">
      <c r="D329" s="293"/>
    </row>
    <row r="330" ht="18">
      <c r="D330" s="293"/>
    </row>
    <row r="331" ht="18">
      <c r="D331" s="293"/>
    </row>
    <row r="332" ht="18">
      <c r="D332" s="293"/>
    </row>
    <row r="333" ht="18">
      <c r="D333" s="293"/>
    </row>
    <row r="334" ht="18">
      <c r="D334" s="293"/>
    </row>
    <row r="335" ht="18">
      <c r="D335" s="293"/>
    </row>
    <row r="336" ht="18">
      <c r="D336" s="293"/>
    </row>
    <row r="337" ht="18">
      <c r="D337" s="293"/>
    </row>
    <row r="338" ht="18">
      <c r="D338" s="293"/>
    </row>
    <row r="339" ht="18">
      <c r="D339" s="293"/>
    </row>
    <row r="340" ht="18">
      <c r="D340" s="293"/>
    </row>
    <row r="341" ht="18">
      <c r="D341" s="293"/>
    </row>
    <row r="342" ht="18">
      <c r="D342" s="293"/>
    </row>
    <row r="343" ht="18">
      <c r="D343" s="293"/>
    </row>
    <row r="344" ht="18">
      <c r="D344" s="293"/>
    </row>
    <row r="345" ht="18">
      <c r="D345" s="293"/>
    </row>
    <row r="346" ht="18">
      <c r="D346" s="293"/>
    </row>
    <row r="347" ht="18">
      <c r="D347" s="293"/>
    </row>
    <row r="348" ht="18">
      <c r="D348" s="293"/>
    </row>
    <row r="349" ht="18">
      <c r="D349" s="293"/>
    </row>
    <row r="350" ht="18">
      <c r="D350" s="293"/>
    </row>
    <row r="351" ht="18">
      <c r="D351" s="293"/>
    </row>
    <row r="352" ht="18">
      <c r="D352" s="293"/>
    </row>
    <row r="353" ht="18">
      <c r="D353" s="293"/>
    </row>
    <row r="354" ht="18">
      <c r="D354" s="293"/>
    </row>
    <row r="355" ht="18">
      <c r="D355" s="293"/>
    </row>
    <row r="356" ht="18">
      <c r="D356" s="293"/>
    </row>
    <row r="357" ht="18">
      <c r="D357" s="293"/>
    </row>
    <row r="358" ht="18">
      <c r="D358" s="293"/>
    </row>
    <row r="359" ht="18">
      <c r="D359" s="293"/>
    </row>
    <row r="360" ht="18">
      <c r="D360" s="293"/>
    </row>
    <row r="361" ht="18">
      <c r="D361" s="293"/>
    </row>
    <row r="362" ht="18">
      <c r="D362" s="293"/>
    </row>
    <row r="363" ht="18">
      <c r="D363" s="293"/>
    </row>
    <row r="364" ht="18">
      <c r="D364" s="293"/>
    </row>
    <row r="365" ht="18">
      <c r="D365" s="293"/>
    </row>
    <row r="366" ht="18">
      <c r="D366" s="293"/>
    </row>
    <row r="367" ht="18">
      <c r="D367" s="293"/>
    </row>
    <row r="368" ht="18">
      <c r="D368" s="293"/>
    </row>
    <row r="369" ht="18">
      <c r="D369" s="293"/>
    </row>
    <row r="370" ht="18">
      <c r="D370" s="293"/>
    </row>
    <row r="371" ht="18">
      <c r="D371" s="293"/>
    </row>
    <row r="372" ht="18">
      <c r="D372" s="293"/>
    </row>
    <row r="373" ht="18">
      <c r="D373" s="293"/>
    </row>
    <row r="374" ht="18">
      <c r="D374" s="293"/>
    </row>
    <row r="375" ht="18">
      <c r="D375" s="293"/>
    </row>
    <row r="376" ht="18">
      <c r="D376" s="293"/>
    </row>
    <row r="377" ht="18">
      <c r="D377" s="293"/>
    </row>
    <row r="378" ht="18">
      <c r="D378" s="293"/>
    </row>
    <row r="379" ht="18">
      <c r="D379" s="293"/>
    </row>
    <row r="380" ht="18">
      <c r="D380" s="293"/>
    </row>
    <row r="381" ht="18">
      <c r="D381" s="293"/>
    </row>
    <row r="382" ht="18">
      <c r="D382" s="293"/>
    </row>
    <row r="383" ht="18">
      <c r="D383" s="293"/>
    </row>
    <row r="384" ht="18">
      <c r="D384" s="293"/>
    </row>
    <row r="385" ht="18">
      <c r="D385" s="293"/>
    </row>
    <row r="386" ht="18">
      <c r="D386" s="293"/>
    </row>
    <row r="387" ht="18">
      <c r="D387" s="293"/>
    </row>
    <row r="388" ht="18">
      <c r="D388" s="293"/>
    </row>
    <row r="389" ht="18">
      <c r="D389" s="293"/>
    </row>
    <row r="390" ht="18">
      <c r="D390" s="293"/>
    </row>
    <row r="391" ht="18">
      <c r="D391" s="293"/>
    </row>
    <row r="392" ht="18">
      <c r="D392" s="293"/>
    </row>
    <row r="393" ht="18">
      <c r="D393" s="293"/>
    </row>
    <row r="394" ht="18">
      <c r="D394" s="293"/>
    </row>
    <row r="395" ht="18">
      <c r="D395" s="293"/>
    </row>
    <row r="396" ht="18">
      <c r="D396" s="293"/>
    </row>
    <row r="397" ht="18">
      <c r="D397" s="293"/>
    </row>
    <row r="398" ht="18">
      <c r="D398" s="293"/>
    </row>
    <row r="399" ht="18">
      <c r="D399" s="293"/>
    </row>
    <row r="400" ht="18">
      <c r="D400" s="293"/>
    </row>
    <row r="401" ht="18">
      <c r="D401" s="293"/>
    </row>
    <row r="402" ht="18">
      <c r="D402" s="293"/>
    </row>
    <row r="403" ht="18">
      <c r="D403" s="293"/>
    </row>
    <row r="404" ht="18">
      <c r="D404" s="293"/>
    </row>
    <row r="405" ht="18">
      <c r="D405" s="293"/>
    </row>
    <row r="406" ht="18">
      <c r="D406" s="293"/>
    </row>
    <row r="407" ht="18">
      <c r="D407" s="293"/>
    </row>
    <row r="408" ht="18">
      <c r="D408" s="293"/>
    </row>
    <row r="409" ht="18">
      <c r="D409" s="293"/>
    </row>
    <row r="410" ht="18">
      <c r="D410" s="293"/>
    </row>
    <row r="411" ht="18">
      <c r="D411" s="293"/>
    </row>
    <row r="412" ht="18">
      <c r="D412" s="293"/>
    </row>
    <row r="413" ht="18">
      <c r="D413" s="293"/>
    </row>
    <row r="414" ht="18">
      <c r="D414" s="293"/>
    </row>
    <row r="415" ht="18">
      <c r="D415" s="293"/>
    </row>
    <row r="416" ht="18">
      <c r="D416" s="293"/>
    </row>
    <row r="417" ht="18">
      <c r="D417" s="293"/>
    </row>
    <row r="418" ht="18">
      <c r="D418" s="293"/>
    </row>
    <row r="419" ht="18">
      <c r="D419" s="293"/>
    </row>
    <row r="420" ht="18">
      <c r="D420" s="293"/>
    </row>
    <row r="421" ht="18">
      <c r="D421" s="293"/>
    </row>
    <row r="422" ht="18">
      <c r="D422" s="293"/>
    </row>
    <row r="423" ht="18">
      <c r="D423" s="293"/>
    </row>
    <row r="424" ht="18">
      <c r="D424" s="293"/>
    </row>
    <row r="425" ht="18">
      <c r="D425" s="293"/>
    </row>
    <row r="426" ht="18">
      <c r="D426" s="293"/>
    </row>
    <row r="427" ht="18">
      <c r="D427" s="293"/>
    </row>
    <row r="428" ht="18">
      <c r="D428" s="293"/>
    </row>
    <row r="429" ht="18">
      <c r="D429" s="293"/>
    </row>
    <row r="430" ht="18">
      <c r="D430" s="293"/>
    </row>
    <row r="431" ht="18">
      <c r="D431" s="293"/>
    </row>
    <row r="432" ht="18">
      <c r="D432" s="293"/>
    </row>
    <row r="433" ht="18">
      <c r="D433" s="293"/>
    </row>
    <row r="434" ht="18">
      <c r="D434" s="293"/>
    </row>
    <row r="435" ht="18">
      <c r="D435" s="293"/>
    </row>
    <row r="436" ht="18">
      <c r="D436" s="293"/>
    </row>
    <row r="437" ht="18">
      <c r="D437" s="293"/>
    </row>
    <row r="438" ht="18">
      <c r="D438" s="293"/>
    </row>
    <row r="439" ht="18">
      <c r="D439" s="293"/>
    </row>
    <row r="440" ht="18">
      <c r="D440" s="293"/>
    </row>
    <row r="441" ht="18">
      <c r="D441" s="293"/>
    </row>
    <row r="442" ht="18">
      <c r="D442" s="293"/>
    </row>
    <row r="443" ht="18">
      <c r="D443" s="293"/>
    </row>
    <row r="444" ht="18">
      <c r="D444" s="293"/>
    </row>
    <row r="445" ht="18">
      <c r="D445" s="293"/>
    </row>
    <row r="446" ht="18">
      <c r="D446" s="293"/>
    </row>
    <row r="447" ht="18">
      <c r="D447" s="293"/>
    </row>
    <row r="448" ht="18">
      <c r="D448" s="293"/>
    </row>
    <row r="449" ht="18">
      <c r="D449" s="293"/>
    </row>
    <row r="450" ht="18">
      <c r="D450" s="293"/>
    </row>
    <row r="451" ht="18">
      <c r="D451" s="293"/>
    </row>
    <row r="452" ht="18">
      <c r="D452" s="293"/>
    </row>
    <row r="453" ht="18">
      <c r="D453" s="293"/>
    </row>
    <row r="454" ht="18">
      <c r="D454" s="293"/>
    </row>
    <row r="455" ht="18">
      <c r="D455" s="293"/>
    </row>
    <row r="456" ht="18">
      <c r="D456" s="293"/>
    </row>
    <row r="457" ht="18">
      <c r="D457" s="293"/>
    </row>
    <row r="458" ht="18">
      <c r="D458" s="293"/>
    </row>
    <row r="459" ht="18">
      <c r="D459" s="293"/>
    </row>
    <row r="460" ht="18">
      <c r="D460" s="293"/>
    </row>
    <row r="461" ht="18">
      <c r="D461" s="293"/>
    </row>
    <row r="462" ht="18">
      <c r="D462" s="293"/>
    </row>
    <row r="463" ht="18">
      <c r="D463" s="293"/>
    </row>
    <row r="464" ht="18">
      <c r="D464" s="293"/>
    </row>
    <row r="465" ht="18">
      <c r="D465" s="293"/>
    </row>
    <row r="466" ht="18">
      <c r="D466" s="293"/>
    </row>
    <row r="467" ht="18">
      <c r="D467" s="293"/>
    </row>
    <row r="468" ht="18">
      <c r="D468" s="293"/>
    </row>
    <row r="469" ht="18">
      <c r="D469" s="293"/>
    </row>
    <row r="470" ht="18">
      <c r="D470" s="293"/>
    </row>
    <row r="471" ht="18">
      <c r="D471" s="293"/>
    </row>
    <row r="472" ht="18">
      <c r="D472" s="293"/>
    </row>
    <row r="473" ht="18">
      <c r="D473" s="293"/>
    </row>
    <row r="474" ht="18">
      <c r="D474" s="293"/>
    </row>
    <row r="475" ht="18">
      <c r="D475" s="293"/>
    </row>
    <row r="476" ht="18">
      <c r="D476" s="293"/>
    </row>
    <row r="477" ht="18">
      <c r="D477" s="293"/>
    </row>
    <row r="478" ht="18">
      <c r="D478" s="293"/>
    </row>
    <row r="479" ht="18">
      <c r="D479" s="293"/>
    </row>
    <row r="480" ht="18">
      <c r="D480" s="293"/>
    </row>
    <row r="481" ht="18">
      <c r="D481" s="293"/>
    </row>
    <row r="482" ht="18">
      <c r="D482" s="293"/>
    </row>
    <row r="483" ht="18">
      <c r="D483" s="293"/>
    </row>
    <row r="484" ht="18">
      <c r="D484" s="293"/>
    </row>
    <row r="485" ht="18">
      <c r="D485" s="293"/>
    </row>
    <row r="486" ht="18">
      <c r="D486" s="293"/>
    </row>
    <row r="487" ht="18">
      <c r="D487" s="293"/>
    </row>
    <row r="488" ht="18">
      <c r="D488" s="293"/>
    </row>
    <row r="489" ht="18">
      <c r="D489" s="293"/>
    </row>
    <row r="490" ht="18">
      <c r="D490" s="293"/>
    </row>
    <row r="491" ht="18">
      <c r="D491" s="293"/>
    </row>
    <row r="492" ht="18">
      <c r="D492" s="293"/>
    </row>
    <row r="493" ht="18">
      <c r="D493" s="293"/>
    </row>
    <row r="494" ht="18">
      <c r="D494" s="293"/>
    </row>
    <row r="495" ht="18">
      <c r="D495" s="293"/>
    </row>
    <row r="496" ht="18">
      <c r="D496" s="293"/>
    </row>
    <row r="497" ht="18">
      <c r="D497" s="293"/>
    </row>
    <row r="498" ht="18">
      <c r="D498" s="293"/>
    </row>
    <row r="499" ht="18">
      <c r="D499" s="293"/>
    </row>
    <row r="500" ht="18">
      <c r="D500" s="293"/>
    </row>
    <row r="501" ht="18">
      <c r="D501" s="293"/>
    </row>
    <row r="502" ht="18">
      <c r="D502" s="293"/>
    </row>
    <row r="503" ht="18">
      <c r="D503" s="293"/>
    </row>
    <row r="504" ht="18">
      <c r="D504" s="293"/>
    </row>
    <row r="505" ht="18">
      <c r="D505" s="293"/>
    </row>
    <row r="506" ht="18">
      <c r="D506" s="293"/>
    </row>
    <row r="507" ht="18">
      <c r="D507" s="293"/>
    </row>
    <row r="508" ht="18">
      <c r="D508" s="293"/>
    </row>
    <row r="509" ht="18">
      <c r="D509" s="293"/>
    </row>
    <row r="510" ht="18">
      <c r="D510" s="293"/>
    </row>
    <row r="511" ht="18">
      <c r="D511" s="293"/>
    </row>
    <row r="512" ht="18">
      <c r="D512" s="293"/>
    </row>
    <row r="513" ht="18">
      <c r="D513" s="293"/>
    </row>
    <row r="514" ht="18">
      <c r="D514" s="293"/>
    </row>
    <row r="515" ht="18">
      <c r="D515" s="293"/>
    </row>
    <row r="516" ht="18">
      <c r="D516" s="293"/>
    </row>
    <row r="517" ht="18">
      <c r="D517" s="293"/>
    </row>
    <row r="518" ht="18">
      <c r="D518" s="293"/>
    </row>
    <row r="519" ht="18">
      <c r="D519" s="293"/>
    </row>
    <row r="520" ht="18">
      <c r="D520" s="293"/>
    </row>
    <row r="521" ht="18">
      <c r="D521" s="293"/>
    </row>
    <row r="522" ht="18">
      <c r="D522" s="293"/>
    </row>
    <row r="523" ht="18">
      <c r="D523" s="293"/>
    </row>
    <row r="524" ht="18">
      <c r="D524" s="293"/>
    </row>
    <row r="525" ht="18">
      <c r="D525" s="293"/>
    </row>
    <row r="526" ht="18">
      <c r="D526" s="293"/>
    </row>
    <row r="527" ht="18">
      <c r="D527" s="293"/>
    </row>
    <row r="528" ht="18">
      <c r="D528" s="293"/>
    </row>
    <row r="529" ht="18">
      <c r="D529" s="293"/>
    </row>
    <row r="530" ht="18">
      <c r="D530" s="293"/>
    </row>
    <row r="531" ht="18">
      <c r="D531" s="293"/>
    </row>
    <row r="532" ht="18">
      <c r="D532" s="293"/>
    </row>
    <row r="533" ht="18">
      <c r="D533" s="293"/>
    </row>
    <row r="534" ht="18">
      <c r="D534" s="293"/>
    </row>
    <row r="535" ht="18">
      <c r="D535" s="293"/>
    </row>
    <row r="536" ht="18">
      <c r="D536" s="293"/>
    </row>
    <row r="537" ht="18">
      <c r="D537" s="293"/>
    </row>
    <row r="538" ht="18">
      <c r="D538" s="293"/>
    </row>
    <row r="539" ht="18">
      <c r="D539" s="293"/>
    </row>
    <row r="540" ht="18">
      <c r="D540" s="293"/>
    </row>
    <row r="541" ht="18">
      <c r="D541" s="293"/>
    </row>
    <row r="542" ht="18">
      <c r="D542" s="293"/>
    </row>
    <row r="543" ht="18">
      <c r="D543" s="293"/>
    </row>
    <row r="544" ht="18">
      <c r="D544" s="293"/>
    </row>
    <row r="545" ht="18">
      <c r="D545" s="293"/>
    </row>
    <row r="546" ht="18">
      <c r="D546" s="293"/>
    </row>
    <row r="547" ht="18">
      <c r="D547" s="293"/>
    </row>
    <row r="548" ht="18">
      <c r="D548" s="293"/>
    </row>
    <row r="549" ht="18">
      <c r="D549" s="293"/>
    </row>
    <row r="550" ht="18">
      <c r="D550" s="293"/>
    </row>
    <row r="551" ht="18">
      <c r="D551" s="293"/>
    </row>
    <row r="552" ht="18">
      <c r="D552" s="293"/>
    </row>
    <row r="553" ht="18">
      <c r="D553" s="293"/>
    </row>
    <row r="554" ht="18">
      <c r="D554" s="293"/>
    </row>
    <row r="555" ht="18">
      <c r="D555" s="293"/>
    </row>
    <row r="556" ht="18">
      <c r="D556" s="293"/>
    </row>
    <row r="557" ht="18">
      <c r="D557" s="293"/>
    </row>
    <row r="558" ht="18">
      <c r="D558" s="293"/>
    </row>
    <row r="559" ht="18">
      <c r="D559" s="293"/>
    </row>
    <row r="560" ht="18">
      <c r="D560" s="293"/>
    </row>
    <row r="561" ht="18">
      <c r="D561" s="293"/>
    </row>
    <row r="562" ht="18">
      <c r="D562" s="293"/>
    </row>
    <row r="563" ht="18">
      <c r="D563" s="293"/>
    </row>
    <row r="564" ht="18">
      <c r="D564" s="293"/>
    </row>
    <row r="565" ht="18">
      <c r="D565" s="293"/>
    </row>
    <row r="566" ht="18">
      <c r="D566" s="293"/>
    </row>
    <row r="567" ht="18">
      <c r="D567" s="293"/>
    </row>
    <row r="568" ht="18">
      <c r="D568" s="293"/>
    </row>
    <row r="569" ht="18">
      <c r="D569" s="293"/>
    </row>
    <row r="570" ht="18">
      <c r="D570" s="293"/>
    </row>
    <row r="571" ht="18">
      <c r="D571" s="293"/>
    </row>
    <row r="572" ht="18">
      <c r="D572" s="293"/>
    </row>
    <row r="573" ht="18">
      <c r="D573" s="293"/>
    </row>
    <row r="574" ht="18">
      <c r="D574" s="293"/>
    </row>
    <row r="575" ht="18">
      <c r="D575" s="293"/>
    </row>
    <row r="576" ht="18">
      <c r="D576" s="293"/>
    </row>
    <row r="577" ht="18">
      <c r="D577" s="293"/>
    </row>
    <row r="578" ht="18">
      <c r="D578" s="293"/>
    </row>
    <row r="579" ht="18">
      <c r="D579" s="293"/>
    </row>
    <row r="580" ht="18">
      <c r="D580" s="293"/>
    </row>
    <row r="581" ht="18">
      <c r="D581" s="293"/>
    </row>
    <row r="582" ht="18">
      <c r="D582" s="293"/>
    </row>
    <row r="583" ht="18">
      <c r="D583" s="293"/>
    </row>
    <row r="584" ht="18">
      <c r="D584" s="293"/>
    </row>
    <row r="585" ht="18">
      <c r="D585" s="293"/>
    </row>
    <row r="586" ht="18">
      <c r="D586" s="293"/>
    </row>
    <row r="587" ht="18">
      <c r="D587" s="293"/>
    </row>
    <row r="588" ht="18">
      <c r="D588" s="293"/>
    </row>
    <row r="589" ht="18">
      <c r="D589" s="293"/>
    </row>
    <row r="590" ht="18">
      <c r="D590" s="293"/>
    </row>
    <row r="591" ht="18">
      <c r="D591" s="293"/>
    </row>
    <row r="592" ht="18">
      <c r="D592" s="293"/>
    </row>
    <row r="593" ht="18">
      <c r="D593" s="293"/>
    </row>
    <row r="594" ht="18">
      <c r="D594" s="293"/>
    </row>
    <row r="595" ht="18">
      <c r="D595" s="293"/>
    </row>
    <row r="596" ht="18">
      <c r="D596" s="293"/>
    </row>
    <row r="597" ht="18">
      <c r="D597" s="293"/>
    </row>
    <row r="598" ht="18">
      <c r="D598" s="293"/>
    </row>
    <row r="599" ht="18">
      <c r="D599" s="293"/>
    </row>
    <row r="600" ht="18">
      <c r="D600" s="293"/>
    </row>
    <row r="601" ht="18">
      <c r="D601" s="293"/>
    </row>
    <row r="602" ht="18">
      <c r="D602" s="293"/>
    </row>
    <row r="603" ht="18">
      <c r="D603" s="293"/>
    </row>
    <row r="604" ht="18">
      <c r="D604" s="293"/>
    </row>
    <row r="605" ht="18">
      <c r="D605" s="293"/>
    </row>
    <row r="606" ht="18">
      <c r="D606" s="293"/>
    </row>
    <row r="607" ht="18">
      <c r="D607" s="293"/>
    </row>
    <row r="608" ht="18">
      <c r="D608" s="293"/>
    </row>
    <row r="609" ht="18">
      <c r="D609" s="293"/>
    </row>
    <row r="610" ht="18">
      <c r="D610" s="293"/>
    </row>
    <row r="611" ht="18">
      <c r="D611" s="293"/>
    </row>
    <row r="612" ht="18">
      <c r="D612" s="293"/>
    </row>
    <row r="613" ht="18">
      <c r="D613" s="293"/>
    </row>
    <row r="614" ht="18">
      <c r="D614" s="293"/>
    </row>
    <row r="615" ht="18">
      <c r="D615" s="293"/>
    </row>
    <row r="616" ht="18">
      <c r="D616" s="293"/>
    </row>
    <row r="617" ht="18">
      <c r="D617" s="293"/>
    </row>
    <row r="618" ht="18">
      <c r="D618" s="293"/>
    </row>
    <row r="619" ht="18">
      <c r="D619" s="293"/>
    </row>
    <row r="620" ht="18">
      <c r="D620" s="293"/>
    </row>
    <row r="621" ht="18">
      <c r="D621" s="293"/>
    </row>
    <row r="622" ht="18">
      <c r="D622" s="293"/>
    </row>
    <row r="623" ht="18">
      <c r="D623" s="293"/>
    </row>
    <row r="624" ht="18">
      <c r="D624" s="293"/>
    </row>
    <row r="625" ht="18">
      <c r="D625" s="293"/>
    </row>
    <row r="626" ht="18">
      <c r="D626" s="293"/>
    </row>
    <row r="627" ht="18">
      <c r="D627" s="293"/>
    </row>
    <row r="628" ht="18">
      <c r="D628" s="293"/>
    </row>
    <row r="629" ht="18">
      <c r="D629" s="293"/>
    </row>
    <row r="630" ht="18">
      <c r="D630" s="293"/>
    </row>
    <row r="631" ht="18">
      <c r="D631" s="293"/>
    </row>
    <row r="632" ht="18">
      <c r="D632" s="293"/>
    </row>
    <row r="633" ht="18">
      <c r="D633" s="293"/>
    </row>
    <row r="634" ht="18">
      <c r="D634" s="293"/>
    </row>
    <row r="635" ht="18">
      <c r="D635" s="293"/>
    </row>
    <row r="636" ht="18">
      <c r="D636" s="293"/>
    </row>
    <row r="637" ht="18">
      <c r="D637" s="293"/>
    </row>
    <row r="638" ht="18">
      <c r="D638" s="293"/>
    </row>
    <row r="639" ht="18">
      <c r="D639" s="293"/>
    </row>
    <row r="640" ht="18">
      <c r="D640" s="293"/>
    </row>
    <row r="641" ht="18">
      <c r="D641" s="293"/>
    </row>
    <row r="642" ht="18">
      <c r="D642" s="293"/>
    </row>
    <row r="643" ht="18">
      <c r="D643" s="293"/>
    </row>
    <row r="644" ht="18">
      <c r="D644" s="293"/>
    </row>
    <row r="645" ht="18">
      <c r="D645" s="293"/>
    </row>
    <row r="646" ht="18">
      <c r="D646" s="293"/>
    </row>
    <row r="647" ht="18">
      <c r="D647" s="293"/>
    </row>
    <row r="648" ht="18">
      <c r="D648" s="293"/>
    </row>
    <row r="649" ht="18">
      <c r="D649" s="293"/>
    </row>
    <row r="650" ht="18">
      <c r="D650" s="293"/>
    </row>
    <row r="651" ht="18">
      <c r="D651" s="293"/>
    </row>
    <row r="652" ht="18">
      <c r="D652" s="293"/>
    </row>
    <row r="653" ht="18">
      <c r="D653" s="293"/>
    </row>
    <row r="654" ht="18">
      <c r="D654" s="293"/>
    </row>
    <row r="655" ht="18">
      <c r="D655" s="293"/>
    </row>
    <row r="656" ht="18">
      <c r="D656" s="293"/>
    </row>
    <row r="657" ht="18">
      <c r="D657" s="293"/>
    </row>
    <row r="658" ht="18">
      <c r="D658" s="293"/>
    </row>
    <row r="659" ht="18">
      <c r="D659" s="293"/>
    </row>
    <row r="660" ht="18">
      <c r="D660" s="293"/>
    </row>
    <row r="661" ht="18">
      <c r="D661" s="293"/>
    </row>
    <row r="662" ht="18">
      <c r="D662" s="293"/>
    </row>
    <row r="663" ht="18">
      <c r="D663" s="293"/>
    </row>
    <row r="664" ht="18">
      <c r="D664" s="293"/>
    </row>
    <row r="665" ht="18">
      <c r="D665" s="293"/>
    </row>
    <row r="666" ht="18">
      <c r="D666" s="293"/>
    </row>
    <row r="667" ht="18">
      <c r="D667" s="293"/>
    </row>
    <row r="668" ht="18">
      <c r="D668" s="293"/>
    </row>
    <row r="669" ht="18">
      <c r="D669" s="293"/>
    </row>
    <row r="670" ht="18">
      <c r="D670" s="293"/>
    </row>
    <row r="671" ht="18">
      <c r="D671" s="293"/>
    </row>
    <row r="672" ht="18">
      <c r="D672" s="293"/>
    </row>
    <row r="673" ht="18">
      <c r="D673" s="293"/>
    </row>
    <row r="674" ht="18">
      <c r="D674" s="293"/>
    </row>
    <row r="675" ht="18">
      <c r="D675" s="293"/>
    </row>
    <row r="676" ht="18">
      <c r="D676" s="293"/>
    </row>
    <row r="677" ht="18">
      <c r="D677" s="293"/>
    </row>
    <row r="678" ht="18">
      <c r="D678" s="293"/>
    </row>
    <row r="679" ht="18">
      <c r="D679" s="293"/>
    </row>
    <row r="680" ht="18">
      <c r="D680" s="293"/>
    </row>
    <row r="681" ht="18">
      <c r="D681" s="293"/>
    </row>
    <row r="682" ht="18">
      <c r="D682" s="293"/>
    </row>
    <row r="683" ht="18">
      <c r="D683" s="293"/>
    </row>
    <row r="684" ht="18">
      <c r="D684" s="293"/>
    </row>
    <row r="685" ht="18">
      <c r="D685" s="293"/>
    </row>
    <row r="686" ht="18">
      <c r="D686" s="293"/>
    </row>
    <row r="687" ht="18">
      <c r="D687" s="293"/>
    </row>
    <row r="688" ht="18">
      <c r="D688" s="293"/>
    </row>
    <row r="689" ht="18">
      <c r="D689" s="293"/>
    </row>
    <row r="690" ht="18">
      <c r="D690" s="293"/>
    </row>
    <row r="691" ht="18">
      <c r="D691" s="293"/>
    </row>
    <row r="692" ht="18">
      <c r="D692" s="293"/>
    </row>
    <row r="693" ht="18">
      <c r="D693" s="293"/>
    </row>
    <row r="694" ht="18">
      <c r="D694" s="293"/>
    </row>
    <row r="695" ht="18">
      <c r="D695" s="293"/>
    </row>
    <row r="696" ht="18">
      <c r="D696" s="293"/>
    </row>
    <row r="697" ht="18">
      <c r="D697" s="293"/>
    </row>
    <row r="698" ht="18">
      <c r="D698" s="293"/>
    </row>
    <row r="699" ht="18">
      <c r="D699" s="293"/>
    </row>
    <row r="700" ht="18">
      <c r="D700" s="293"/>
    </row>
    <row r="701" ht="18">
      <c r="D701" s="293"/>
    </row>
    <row r="702" ht="18">
      <c r="D702" s="293"/>
    </row>
    <row r="703" ht="18">
      <c r="D703" s="293"/>
    </row>
    <row r="704" ht="18">
      <c r="D704" s="293"/>
    </row>
    <row r="705" ht="18">
      <c r="D705" s="293"/>
    </row>
    <row r="706" ht="18">
      <c r="D706" s="293"/>
    </row>
    <row r="707" ht="18">
      <c r="D707" s="293"/>
    </row>
    <row r="708" ht="18">
      <c r="D708" s="293"/>
    </row>
    <row r="709" ht="18">
      <c r="D709" s="293"/>
    </row>
    <row r="710" ht="18">
      <c r="D710" s="293"/>
    </row>
    <row r="711" ht="18">
      <c r="D711" s="293"/>
    </row>
    <row r="712" ht="18">
      <c r="D712" s="293"/>
    </row>
    <row r="713" ht="18">
      <c r="D713" s="293"/>
    </row>
    <row r="714" ht="18">
      <c r="D714" s="293"/>
    </row>
    <row r="715" ht="18">
      <c r="D715" s="293"/>
    </row>
    <row r="716" ht="18">
      <c r="D716" s="293"/>
    </row>
    <row r="717" ht="18">
      <c r="D717" s="293"/>
    </row>
    <row r="718" ht="18">
      <c r="D718" s="293"/>
    </row>
    <row r="719" ht="18">
      <c r="D719" s="293"/>
    </row>
    <row r="720" ht="18">
      <c r="D720" s="293"/>
    </row>
    <row r="721" ht="18">
      <c r="D721" s="293"/>
    </row>
    <row r="722" ht="18">
      <c r="D722" s="293"/>
    </row>
    <row r="723" ht="18">
      <c r="D723" s="293"/>
    </row>
    <row r="724" ht="18">
      <c r="D724" s="293"/>
    </row>
    <row r="725" ht="18">
      <c r="D725" s="293"/>
    </row>
    <row r="726" ht="18">
      <c r="D726" s="293"/>
    </row>
    <row r="727" ht="18">
      <c r="D727" s="293"/>
    </row>
    <row r="728" ht="18">
      <c r="D728" s="293"/>
    </row>
    <row r="729" ht="18">
      <c r="D729" s="293"/>
    </row>
    <row r="730" ht="18">
      <c r="D730" s="293"/>
    </row>
    <row r="731" ht="18">
      <c r="D731" s="293"/>
    </row>
    <row r="732" ht="18">
      <c r="D732" s="293"/>
    </row>
    <row r="733" ht="18">
      <c r="D733" s="293"/>
    </row>
    <row r="734" ht="18">
      <c r="D734" s="293"/>
    </row>
    <row r="735" ht="18">
      <c r="D735" s="293"/>
    </row>
    <row r="736" ht="18">
      <c r="D736" s="293"/>
    </row>
    <row r="737" ht="18">
      <c r="D737" s="293"/>
    </row>
    <row r="738" ht="18">
      <c r="D738" s="293"/>
    </row>
    <row r="739" ht="18">
      <c r="D739" s="293"/>
    </row>
    <row r="740" ht="18">
      <c r="D740" s="293"/>
    </row>
    <row r="741" ht="18">
      <c r="D741" s="293"/>
    </row>
    <row r="742" ht="18">
      <c r="D742" s="293"/>
    </row>
    <row r="743" ht="18">
      <c r="D743" s="293"/>
    </row>
    <row r="744" ht="18">
      <c r="D744" s="293"/>
    </row>
    <row r="745" ht="18">
      <c r="D745" s="293"/>
    </row>
    <row r="746" ht="18">
      <c r="D746" s="293"/>
    </row>
    <row r="747" ht="18">
      <c r="D747" s="293"/>
    </row>
    <row r="748" ht="18">
      <c r="D748" s="293"/>
    </row>
    <row r="749" ht="18">
      <c r="D749" s="293"/>
    </row>
    <row r="750" ht="18">
      <c r="D750" s="293"/>
    </row>
    <row r="751" ht="18">
      <c r="D751" s="293"/>
    </row>
    <row r="752" ht="18">
      <c r="D752" s="293"/>
    </row>
    <row r="753" ht="18">
      <c r="D753" s="293"/>
    </row>
    <row r="754" ht="18">
      <c r="D754" s="293"/>
    </row>
    <row r="755" ht="18">
      <c r="D755" s="293"/>
    </row>
    <row r="756" ht="18">
      <c r="D756" s="293"/>
    </row>
    <row r="757" ht="18">
      <c r="D757" s="293"/>
    </row>
    <row r="758" ht="18">
      <c r="D758" s="293"/>
    </row>
    <row r="759" ht="18">
      <c r="D759" s="293"/>
    </row>
    <row r="760" ht="18">
      <c r="D760" s="293"/>
    </row>
    <row r="761" ht="18">
      <c r="D761" s="293"/>
    </row>
    <row r="762" ht="18">
      <c r="D762" s="293"/>
    </row>
    <row r="763" ht="18">
      <c r="D763" s="293"/>
    </row>
    <row r="764" ht="18">
      <c r="D764" s="293"/>
    </row>
    <row r="765" ht="18">
      <c r="D765" s="293"/>
    </row>
    <row r="766" ht="18">
      <c r="D766" s="293"/>
    </row>
    <row r="767" ht="18">
      <c r="D767" s="293"/>
    </row>
    <row r="768" ht="18">
      <c r="D768" s="293"/>
    </row>
    <row r="769" ht="18">
      <c r="D769" s="293"/>
    </row>
    <row r="770" ht="18">
      <c r="D770" s="293"/>
    </row>
    <row r="771" ht="18">
      <c r="D771" s="293"/>
    </row>
    <row r="772" ht="18">
      <c r="D772" s="293"/>
    </row>
    <row r="773" ht="18">
      <c r="D773" s="293"/>
    </row>
    <row r="774" ht="18">
      <c r="D774" s="293"/>
    </row>
    <row r="775" ht="18">
      <c r="D775" s="293"/>
    </row>
    <row r="776" ht="18">
      <c r="D776" s="293"/>
    </row>
    <row r="777" ht="18">
      <c r="D777" s="293"/>
    </row>
    <row r="778" ht="18">
      <c r="D778" s="293"/>
    </row>
    <row r="779" ht="18">
      <c r="D779" s="293"/>
    </row>
    <row r="780" ht="18">
      <c r="D780" s="293"/>
    </row>
    <row r="781" ht="18">
      <c r="D781" s="293"/>
    </row>
    <row r="782" ht="18">
      <c r="D782" s="293"/>
    </row>
    <row r="783" ht="18">
      <c r="D783" s="293"/>
    </row>
    <row r="784" ht="18">
      <c r="D784" s="293"/>
    </row>
    <row r="785" ht="18">
      <c r="D785" s="293"/>
    </row>
    <row r="786" ht="18">
      <c r="D786" s="293"/>
    </row>
    <row r="787" ht="18">
      <c r="D787" s="293"/>
    </row>
    <row r="788" ht="18">
      <c r="D788" s="293"/>
    </row>
    <row r="789" ht="18">
      <c r="D789" s="293"/>
    </row>
    <row r="790" ht="18">
      <c r="D790" s="293"/>
    </row>
    <row r="791" ht="18">
      <c r="D791" s="293"/>
    </row>
    <row r="792" ht="18">
      <c r="D792" s="293"/>
    </row>
    <row r="793" ht="18">
      <c r="D793" s="293"/>
    </row>
    <row r="794" ht="18">
      <c r="D794" s="293"/>
    </row>
    <row r="795" ht="18">
      <c r="D795" s="293"/>
    </row>
    <row r="796" ht="18">
      <c r="D796" s="293"/>
    </row>
    <row r="797" ht="18">
      <c r="D797" s="293"/>
    </row>
    <row r="798" ht="18">
      <c r="D798" s="293"/>
    </row>
    <row r="799" ht="18">
      <c r="D799" s="293"/>
    </row>
    <row r="800" ht="18">
      <c r="D800" s="293"/>
    </row>
    <row r="801" ht="18">
      <c r="D801" s="293"/>
    </row>
    <row r="802" ht="18">
      <c r="D802" s="293"/>
    </row>
    <row r="803" ht="18">
      <c r="D803" s="293"/>
    </row>
    <row r="804" ht="18">
      <c r="D804" s="293"/>
    </row>
    <row r="805" ht="18">
      <c r="D805" s="293"/>
    </row>
    <row r="806" ht="18">
      <c r="D806" s="293"/>
    </row>
    <row r="807" ht="18">
      <c r="D807" s="293"/>
    </row>
    <row r="808" ht="18">
      <c r="D808" s="293"/>
    </row>
    <row r="809" ht="18">
      <c r="D809" s="293"/>
    </row>
    <row r="810" ht="18">
      <c r="D810" s="293"/>
    </row>
    <row r="811" ht="18">
      <c r="D811" s="293"/>
    </row>
    <row r="812" ht="18">
      <c r="D812" s="293"/>
    </row>
    <row r="813" ht="18">
      <c r="D813" s="293"/>
    </row>
    <row r="814" ht="18">
      <c r="D814" s="293"/>
    </row>
    <row r="815" ht="18">
      <c r="D815" s="293"/>
    </row>
    <row r="816" ht="18">
      <c r="D816" s="293"/>
    </row>
    <row r="817" ht="18">
      <c r="D817" s="293"/>
    </row>
    <row r="818" ht="18">
      <c r="D818" s="293"/>
    </row>
    <row r="819" ht="18">
      <c r="D819" s="293"/>
    </row>
    <row r="820" ht="18">
      <c r="D820" s="293"/>
    </row>
    <row r="821" ht="18">
      <c r="D821" s="293"/>
    </row>
    <row r="822" ht="18">
      <c r="D822" s="293"/>
    </row>
    <row r="823" ht="18">
      <c r="D823" s="293"/>
    </row>
    <row r="824" ht="18">
      <c r="D824" s="293"/>
    </row>
    <row r="825" ht="18">
      <c r="D825" s="293"/>
    </row>
    <row r="826" ht="18">
      <c r="D826" s="293"/>
    </row>
    <row r="827" ht="18">
      <c r="D827" s="293"/>
    </row>
    <row r="828" ht="18">
      <c r="D828" s="293"/>
    </row>
    <row r="829" ht="18">
      <c r="D829" s="293"/>
    </row>
    <row r="830" ht="18">
      <c r="D830" s="293"/>
    </row>
    <row r="831" ht="18">
      <c r="D831" s="293"/>
    </row>
    <row r="832" ht="18">
      <c r="D832" s="293"/>
    </row>
    <row r="833" ht="18">
      <c r="D833" s="293"/>
    </row>
    <row r="834" ht="18">
      <c r="D834" s="293"/>
    </row>
    <row r="835" ht="18">
      <c r="D835" s="293"/>
    </row>
    <row r="836" ht="18">
      <c r="D836" s="293"/>
    </row>
    <row r="837" ht="18">
      <c r="D837" s="293"/>
    </row>
    <row r="838" ht="18">
      <c r="D838" s="293"/>
    </row>
    <row r="839" ht="18">
      <c r="D839" s="293"/>
    </row>
    <row r="840" ht="18">
      <c r="D840" s="293"/>
    </row>
    <row r="841" ht="18">
      <c r="D841" s="293"/>
    </row>
    <row r="842" ht="18">
      <c r="D842" s="293"/>
    </row>
    <row r="843" ht="18">
      <c r="D843" s="293"/>
    </row>
    <row r="844" ht="18">
      <c r="D844" s="293"/>
    </row>
    <row r="845" ht="18">
      <c r="D845" s="293"/>
    </row>
    <row r="846" ht="18">
      <c r="D846" s="293"/>
    </row>
    <row r="847" ht="18">
      <c r="D847" s="293"/>
    </row>
    <row r="848" ht="18">
      <c r="D848" s="293"/>
    </row>
    <row r="849" ht="18">
      <c r="D849" s="293"/>
    </row>
    <row r="850" ht="18">
      <c r="D850" s="293"/>
    </row>
    <row r="851" ht="18">
      <c r="D851" s="293"/>
    </row>
    <row r="852" ht="18">
      <c r="D852" s="293"/>
    </row>
    <row r="853" ht="18">
      <c r="D853" s="293"/>
    </row>
    <row r="854" ht="18">
      <c r="D854" s="293"/>
    </row>
    <row r="855" ht="18">
      <c r="D855" s="293"/>
    </row>
    <row r="856" ht="18">
      <c r="D856" s="293"/>
    </row>
    <row r="857" ht="18">
      <c r="D857" s="293"/>
    </row>
    <row r="858" ht="18">
      <c r="D858" s="293"/>
    </row>
    <row r="859" ht="18">
      <c r="D859" s="293"/>
    </row>
    <row r="860" ht="18">
      <c r="D860" s="293"/>
    </row>
    <row r="861" ht="18">
      <c r="D861" s="293"/>
    </row>
    <row r="862" ht="18">
      <c r="D862" s="293"/>
    </row>
    <row r="863" ht="18">
      <c r="D863" s="293"/>
    </row>
    <row r="864" ht="18">
      <c r="D864" s="293"/>
    </row>
    <row r="865" ht="18">
      <c r="D865" s="293"/>
    </row>
    <row r="866" ht="18">
      <c r="D866" s="293"/>
    </row>
    <row r="867" ht="18">
      <c r="D867" s="293"/>
    </row>
    <row r="868" ht="18">
      <c r="D868" s="293"/>
    </row>
    <row r="869" ht="18">
      <c r="D869" s="293"/>
    </row>
    <row r="870" ht="18">
      <c r="D870" s="293"/>
    </row>
    <row r="871" ht="18">
      <c r="D871" s="293"/>
    </row>
    <row r="872" ht="18">
      <c r="D872" s="293"/>
    </row>
    <row r="873" ht="18">
      <c r="D873" s="293"/>
    </row>
    <row r="874" ht="18">
      <c r="D874" s="293"/>
    </row>
    <row r="875" ht="18">
      <c r="D875" s="293"/>
    </row>
    <row r="876" ht="18">
      <c r="D876" s="293"/>
    </row>
    <row r="877" ht="18">
      <c r="D877" s="293"/>
    </row>
    <row r="878" ht="18">
      <c r="D878" s="293"/>
    </row>
    <row r="879" ht="18">
      <c r="D879" s="293"/>
    </row>
    <row r="880" ht="18">
      <c r="D880" s="293"/>
    </row>
    <row r="881" ht="18">
      <c r="D881" s="293"/>
    </row>
    <row r="882" ht="18">
      <c r="D882" s="293"/>
    </row>
    <row r="883" ht="18">
      <c r="D883" s="293"/>
    </row>
    <row r="884" ht="18">
      <c r="D884" s="293"/>
    </row>
    <row r="885" ht="18">
      <c r="D885" s="293"/>
    </row>
    <row r="886" ht="18">
      <c r="D886" s="293"/>
    </row>
    <row r="887" ht="18">
      <c r="D887" s="293"/>
    </row>
    <row r="888" ht="18">
      <c r="D888" s="293"/>
    </row>
    <row r="889" ht="18">
      <c r="D889" s="293"/>
    </row>
    <row r="890" ht="18">
      <c r="D890" s="293"/>
    </row>
    <row r="891" ht="18">
      <c r="D891" s="293"/>
    </row>
    <row r="892" ht="18">
      <c r="D892" s="293"/>
    </row>
    <row r="893" ht="18">
      <c r="D893" s="293"/>
    </row>
    <row r="894" ht="18">
      <c r="D894" s="293"/>
    </row>
    <row r="895" ht="18">
      <c r="D895" s="293"/>
    </row>
    <row r="896" ht="18">
      <c r="D896" s="293"/>
    </row>
    <row r="897" ht="18">
      <c r="D897" s="293"/>
    </row>
    <row r="898" ht="18">
      <c r="D898" s="293"/>
    </row>
    <row r="899" ht="18">
      <c r="D899" s="293"/>
    </row>
    <row r="900" ht="18">
      <c r="D900" s="293"/>
    </row>
    <row r="901" ht="18">
      <c r="D901" s="293"/>
    </row>
    <row r="902" ht="18">
      <c r="D902" s="293"/>
    </row>
    <row r="903" ht="18">
      <c r="D903" s="293"/>
    </row>
    <row r="904" ht="18">
      <c r="D904" s="293"/>
    </row>
    <row r="905" ht="18">
      <c r="D905" s="293"/>
    </row>
    <row r="906" ht="18">
      <c r="D906" s="293"/>
    </row>
    <row r="907" ht="18">
      <c r="D907" s="293"/>
    </row>
  </sheetData>
  <mergeCells count="3">
    <mergeCell ref="D1:D2"/>
    <mergeCell ref="D66:D67"/>
    <mergeCell ref="D123:D124"/>
  </mergeCells>
  <printOptions horizontalCentered="1"/>
  <pageMargins left="0.3937007874015748" right="0.3937007874015748" top="1.37" bottom="0.984251968503937" header="0.59" footer="0.5118110236220472"/>
  <pageSetup blackAndWhite="1" horizontalDpi="300" verticalDpi="300" orientation="portrait" paperSize="9" scale="51" r:id="rId1"/>
  <headerFooter alignWithMargins="0">
    <oddHeader>&amp;C&amp;"Times New Roman CE,Félkövér"&amp;14Céltartalékok
&amp;P/&amp;N&amp;R&amp;"Times New Roman CE,Normál"&amp;12 3/2004.(II.27.)sz.önk.rendelet
 10. sz. melléklet
(ezer Ft-ban)</oddHeader>
    <oddFooter>&amp;L&amp;"Times New Roman CE,Normál"&amp;D / &amp;T&amp;C&amp;"Times New Roman CE,Normál"&amp;F/&amp;A.xls     Ráczné&amp;R&amp;"Times New Roman CE,Normál"&amp;P/&amp;N</oddFooter>
  </headerFooter>
  <rowBreaks count="2" manualBreakCount="2">
    <brk id="65" max="3" man="1"/>
    <brk id="122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D22" sqref="D22"/>
    </sheetView>
  </sheetViews>
  <sheetFormatPr defaultColWidth="9.00390625" defaultRowHeight="12.75"/>
  <cols>
    <col min="1" max="1" width="39.25390625" style="0" customWidth="1"/>
    <col min="2" max="5" width="20.75390625" style="0" customWidth="1"/>
  </cols>
  <sheetData>
    <row r="1" spans="1:5" ht="18" customHeight="1">
      <c r="A1" s="498" t="s">
        <v>0</v>
      </c>
      <c r="B1" s="495" t="s">
        <v>46</v>
      </c>
      <c r="C1" s="495" t="s">
        <v>436</v>
      </c>
      <c r="D1" s="495" t="s">
        <v>415</v>
      </c>
      <c r="E1" s="495" t="s">
        <v>510</v>
      </c>
    </row>
    <row r="2" spans="1:5" ht="18" customHeight="1">
      <c r="A2" s="499"/>
      <c r="B2" s="496"/>
      <c r="C2" s="496" t="s">
        <v>505</v>
      </c>
      <c r="D2" s="496" t="s">
        <v>505</v>
      </c>
      <c r="E2" s="496" t="s">
        <v>505</v>
      </c>
    </row>
    <row r="3" spans="1:5" ht="18" customHeight="1">
      <c r="A3" s="500"/>
      <c r="B3" s="497"/>
      <c r="C3" s="497"/>
      <c r="D3" s="497"/>
      <c r="E3" s="497"/>
    </row>
    <row r="4" spans="1:5" ht="18" customHeight="1">
      <c r="A4" s="304" t="s">
        <v>234</v>
      </c>
      <c r="B4" s="303"/>
      <c r="C4" s="314"/>
      <c r="D4" s="303"/>
      <c r="E4" s="303"/>
    </row>
    <row r="5" spans="1:6" ht="18" customHeight="1">
      <c r="A5" s="14" t="s">
        <v>512</v>
      </c>
      <c r="B5" s="380">
        <f>B7+B6</f>
        <v>3595</v>
      </c>
      <c r="C5" s="380">
        <f>C7+C6</f>
        <v>2568</v>
      </c>
      <c r="D5" s="380">
        <f>D10-D8-D9</f>
        <v>1767</v>
      </c>
      <c r="E5" s="380">
        <f>E10-E8-E9</f>
        <v>1542</v>
      </c>
      <c r="F5" s="308"/>
    </row>
    <row r="6" spans="1:6" ht="18" customHeight="1">
      <c r="A6" s="14" t="s">
        <v>506</v>
      </c>
      <c r="B6" s="312">
        <v>714</v>
      </c>
      <c r="C6" s="310">
        <v>714</v>
      </c>
      <c r="D6" s="312">
        <v>714</v>
      </c>
      <c r="E6" s="312">
        <v>714</v>
      </c>
      <c r="F6" s="308"/>
    </row>
    <row r="7" spans="1:6" ht="18" customHeight="1">
      <c r="A7" s="14" t="s">
        <v>507</v>
      </c>
      <c r="B7" s="312">
        <v>2881</v>
      </c>
      <c r="C7" s="310">
        <v>1854</v>
      </c>
      <c r="D7" s="312">
        <v>1053</v>
      </c>
      <c r="E7" s="312">
        <v>828</v>
      </c>
      <c r="F7" s="308"/>
    </row>
    <row r="8" spans="1:6" ht="18" customHeight="1">
      <c r="A8" s="14" t="s">
        <v>513</v>
      </c>
      <c r="B8" s="312">
        <v>0</v>
      </c>
      <c r="C8" s="310">
        <v>0</v>
      </c>
      <c r="D8" s="312">
        <v>0</v>
      </c>
      <c r="E8" s="312">
        <v>0</v>
      </c>
      <c r="F8" s="308"/>
    </row>
    <row r="9" spans="1:6" ht="18" customHeight="1">
      <c r="A9" s="14" t="s">
        <v>514</v>
      </c>
      <c r="B9" s="313">
        <v>0</v>
      </c>
      <c r="C9" s="310">
        <v>0</v>
      </c>
      <c r="D9" s="313">
        <v>0</v>
      </c>
      <c r="E9" s="313">
        <v>0</v>
      </c>
      <c r="F9" s="308"/>
    </row>
    <row r="10" spans="1:6" ht="18" customHeight="1">
      <c r="A10" s="2" t="s">
        <v>383</v>
      </c>
      <c r="B10" s="311">
        <f>B20</f>
        <v>3595</v>
      </c>
      <c r="C10" s="311">
        <f>C20</f>
        <v>2568</v>
      </c>
      <c r="D10" s="311">
        <f>D20</f>
        <v>1767</v>
      </c>
      <c r="E10" s="311">
        <f>E20</f>
        <v>1542</v>
      </c>
      <c r="F10" s="308"/>
    </row>
    <row r="11" spans="1:6" ht="18" customHeight="1">
      <c r="A11" s="303"/>
      <c r="B11" s="306"/>
      <c r="C11" s="309"/>
      <c r="D11" s="306"/>
      <c r="E11" s="315"/>
      <c r="F11" s="308"/>
    </row>
    <row r="12" spans="1:6" ht="18" customHeight="1">
      <c r="A12" s="305" t="s">
        <v>309</v>
      </c>
      <c r="B12" s="306"/>
      <c r="C12" s="307"/>
      <c r="D12" s="306"/>
      <c r="E12" s="312"/>
      <c r="F12" s="308"/>
    </row>
    <row r="13" spans="1:6" ht="18" customHeight="1">
      <c r="A13" s="14" t="s">
        <v>515</v>
      </c>
      <c r="B13" s="310">
        <v>2369</v>
      </c>
      <c r="C13" s="312">
        <v>1472</v>
      </c>
      <c r="D13" s="310">
        <v>990</v>
      </c>
      <c r="E13" s="312">
        <v>756</v>
      </c>
      <c r="F13" s="308"/>
    </row>
    <row r="14" spans="1:6" ht="18" customHeight="1">
      <c r="A14" s="14" t="s">
        <v>516</v>
      </c>
      <c r="B14" s="310">
        <v>601</v>
      </c>
      <c r="C14" s="312">
        <v>442</v>
      </c>
      <c r="D14" s="310">
        <v>297</v>
      </c>
      <c r="E14" s="312">
        <v>219</v>
      </c>
      <c r="F14" s="308"/>
    </row>
    <row r="15" spans="1:6" ht="18" customHeight="1">
      <c r="A15" s="14" t="s">
        <v>517</v>
      </c>
      <c r="B15" s="380">
        <f>B16+B17</f>
        <v>625</v>
      </c>
      <c r="C15" s="380">
        <f>C16+C17</f>
        <v>654</v>
      </c>
      <c r="D15" s="380">
        <f>D16+D17</f>
        <v>480</v>
      </c>
      <c r="E15" s="380">
        <f>E16+E17</f>
        <v>567</v>
      </c>
      <c r="F15" s="308"/>
    </row>
    <row r="16" spans="1:6" ht="18" customHeight="1">
      <c r="A16" s="14" t="s">
        <v>508</v>
      </c>
      <c r="B16" s="310">
        <v>0</v>
      </c>
      <c r="C16" s="312">
        <v>0</v>
      </c>
      <c r="D16" s="310">
        <v>0</v>
      </c>
      <c r="E16" s="312">
        <v>0</v>
      </c>
      <c r="F16" s="308"/>
    </row>
    <row r="17" spans="1:6" ht="18" customHeight="1">
      <c r="A17" s="14" t="s">
        <v>509</v>
      </c>
      <c r="B17" s="310">
        <v>625</v>
      </c>
      <c r="C17" s="312">
        <v>654</v>
      </c>
      <c r="D17" s="310">
        <v>480</v>
      </c>
      <c r="E17" s="312">
        <v>567</v>
      </c>
      <c r="F17" s="308"/>
    </row>
    <row r="18" spans="1:6" ht="18" customHeight="1">
      <c r="A18" s="14" t="s">
        <v>518</v>
      </c>
      <c r="B18" s="310">
        <v>0</v>
      </c>
      <c r="C18" s="312">
        <v>0</v>
      </c>
      <c r="D18" s="310">
        <v>0</v>
      </c>
      <c r="E18" s="312">
        <v>0</v>
      </c>
      <c r="F18" s="308"/>
    </row>
    <row r="19" spans="1:6" ht="18" customHeight="1">
      <c r="A19" s="45" t="s">
        <v>519</v>
      </c>
      <c r="B19" s="310">
        <v>0</v>
      </c>
      <c r="C19" s="313">
        <v>0</v>
      </c>
      <c r="D19" s="310">
        <v>0</v>
      </c>
      <c r="E19" s="313">
        <v>0</v>
      </c>
      <c r="F19" s="308"/>
    </row>
    <row r="20" spans="1:6" ht="18" customHeight="1">
      <c r="A20" s="2" t="s">
        <v>400</v>
      </c>
      <c r="B20" s="311">
        <f>B13+B14+B15+B18+B19</f>
        <v>3595</v>
      </c>
      <c r="C20" s="311">
        <f>C13+C14+C15+C18+C19</f>
        <v>2568</v>
      </c>
      <c r="D20" s="311">
        <f>D13+D14+D15+D18+D19</f>
        <v>1767</v>
      </c>
      <c r="E20" s="311">
        <f>E13+E14+E15+E18+E19</f>
        <v>1542</v>
      </c>
      <c r="F20" s="308"/>
    </row>
    <row r="21" spans="2:6" ht="15.75">
      <c r="B21" s="308"/>
      <c r="C21" s="308"/>
      <c r="D21" s="308"/>
      <c r="E21" s="310"/>
      <c r="F21" s="308"/>
    </row>
  </sheetData>
  <mergeCells count="5">
    <mergeCell ref="E1:E3"/>
    <mergeCell ref="A1:A3"/>
    <mergeCell ref="B1:B3"/>
    <mergeCell ref="C1:C3"/>
    <mergeCell ref="D1:D3"/>
  </mergeCells>
  <printOptions horizontalCentered="1" verticalCentered="1"/>
  <pageMargins left="0.72" right="0.67" top="1.63" bottom="0.984251968503937" header="0.92" footer="0.5118110236220472"/>
  <pageSetup blackAndWhite="1" horizontalDpi="150" verticalDpi="150" orientation="landscape" paperSize="9" r:id="rId1"/>
  <headerFooter alignWithMargins="0">
    <oddHeader>&amp;C&amp;"Times New Roman CE,Félkövér"&amp;14Kisebbségi Önkormányzat 
2004. évi költségvetési előirányzata&amp;R&amp;"Times New Roman CE,Normál"3/2004.(II.27.)sz.önk.rendelet
11. sz. melléklet
(ezer Ft-ban)</oddHeader>
    <oddFooter>&amp;L&amp;D/&amp;T&amp;C&amp;F/&amp;A    Ráczné&amp;R&amp;P/&amp;N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ErosGyorgy</cp:lastModifiedBy>
  <cp:lastPrinted>2004-02-27T07:27:01Z</cp:lastPrinted>
  <dcterms:created xsi:type="dcterms:W3CDTF">2001-09-24T13:49:37Z</dcterms:created>
  <dcterms:modified xsi:type="dcterms:W3CDTF">2004-02-26T15:51:58Z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