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05" windowWidth="15405" windowHeight="7695" activeTab="0"/>
  </bookViews>
  <sheets>
    <sheet name="Összefoglalás" sheetId="1" r:id="rId1"/>
    <sheet name="IT-s hibabejelentés kezelés" sheetId="2" r:id="rId2"/>
    <sheet name="Időpontfoglalás" sheetId="3" r:id="rId3"/>
    <sheet name="Projektek" sheetId="4" r:id="rId4"/>
  </sheets>
  <definedNames/>
  <calcPr fullCalcOnLoad="1"/>
</workbook>
</file>

<file path=xl/sharedStrings.xml><?xml version="1.0" encoding="utf-8"?>
<sst xmlns="http://schemas.openxmlformats.org/spreadsheetml/2006/main" count="119" uniqueCount="50">
  <si>
    <t>Tolerancia</t>
  </si>
  <si>
    <t>hibaszázalék</t>
  </si>
  <si>
    <t>Súly</t>
  </si>
  <si>
    <t>Bevezetést követően elért értékek</t>
  </si>
  <si>
    <t>Induló értékek</t>
  </si>
  <si>
    <t>Tényadatok</t>
  </si>
  <si>
    <t>Kalkulált részmutatók</t>
  </si>
  <si>
    <t>Kalkulált aggregált mutató</t>
  </si>
  <si>
    <t>Alapbeállítások</t>
  </si>
  <si>
    <t>Projekt megvalósítását követő első teljes év</t>
  </si>
  <si>
    <t>Aggregált mutató képzése</t>
  </si>
  <si>
    <t>Pontérték</t>
  </si>
  <si>
    <t>tól</t>
  </si>
  <si>
    <t>ig</t>
  </si>
  <si>
    <t>Rossz</t>
  </si>
  <si>
    <t>Megfelelő</t>
  </si>
  <si>
    <t>Kiváló</t>
  </si>
  <si>
    <t>A folyamat éves pontszámai</t>
  </si>
  <si>
    <t>Minősítés</t>
  </si>
  <si>
    <t>Vissza az Összefoglalás lapra</t>
  </si>
  <si>
    <t>Célérték</t>
  </si>
  <si>
    <t>Induló</t>
  </si>
  <si>
    <t>Célérték tipusa</t>
  </si>
  <si>
    <t xml:space="preserve">Nulla pont határa </t>
  </si>
  <si>
    <t>Projektek száma</t>
  </si>
  <si>
    <t>A projektek összes mérföldköveinek száma</t>
  </si>
  <si>
    <t>Mérföldkövek késedelmes teljesítésének száma</t>
  </si>
  <si>
    <t>Késedelmesen befejezett projektek száma</t>
  </si>
  <si>
    <t>Nem elvárt eredménnyel zárult projektek száma</t>
  </si>
  <si>
    <t>A tervezettet meghaladó költségeket felemésztő projektek száma</t>
  </si>
  <si>
    <t>Projektek</t>
  </si>
  <si>
    <t>Meghiúsult projektek száma</t>
  </si>
  <si>
    <t>Meghibásodások száma</t>
  </si>
  <si>
    <t>Regisztrált felhasználók száma</t>
  </si>
  <si>
    <t>Folyamat megnevezése</t>
  </si>
  <si>
    <t>IT-s hibabejelentés kezelés</t>
  </si>
  <si>
    <t>Időpontfoglalás</t>
  </si>
  <si>
    <t xml:space="preserve"> </t>
  </si>
  <si>
    <t>perc</t>
  </si>
  <si>
    <t>arány</t>
  </si>
  <si>
    <t>Össz ügyszám</t>
  </si>
  <si>
    <t>Időpontfoglalással rendelkezők helyszíni megjelenésének száma</t>
  </si>
  <si>
    <t>Internetes időpontfoglalási funkciót ismerő ügyfelek száma a közvéleménykutatásban részt vevőkhöz képest</t>
  </si>
  <si>
    <t>Internetes időpontfoglalási funkciót alkalmazó ügyfelek száma a funkciót ismerő ügyfelek számához képest</t>
  </si>
  <si>
    <t>Internetes időpontfoglalású ügyek száma</t>
  </si>
  <si>
    <t>Az Internetes időpontfoglalású ügyek száma az érintett szervezeti egységek által kezelt ügyek össz-számához képest</t>
  </si>
  <si>
    <t>Hibabejelentés és hibajavítás befejezése között eltelt időszak átlaga</t>
  </si>
  <si>
    <t>Hibabejelentés és feladat kiosztása között eltelt időszak</t>
  </si>
  <si>
    <t xml:space="preserve">Feladatkiosztás és hibajavítás visszaigazolása között eltelt időszak </t>
  </si>
  <si>
    <t>Időpontfoglalással rendelkezők helyszíni megjelenésének száma az internetes időpontfoglalású ügyek számához képest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</si>
</sst>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Ft&quot;#,##0_);\(&quot;Ft&quot;#,##0\)"/>
    <numFmt numFmtId="165" formatCode="&quot;Ft&quot;#,##0_);[Red]\(&quot;Ft&quot;#,##0\)"/>
    <numFmt numFmtId="166" formatCode="&quot;Ft&quot;#,##0.00_);\(&quot;Ft&quot;#,##0.00\)"/>
    <numFmt numFmtId="167" formatCode="&quot;Ft&quot;#,##0.00_);[Red]\(&quot;Ft&quot;#,##0.00\)"/>
    <numFmt numFmtId="168" formatCode="_(&quot;Ft&quot;* #,##0_);_(&quot;Ft&quot;* \(#,##0\);_(&quot;Ft&quot;* &quot;-&quot;_);_(@_)"/>
    <numFmt numFmtId="169" formatCode="_(* #,##0_);_(* \(#,##0\);_(* &quot;-&quot;_);_(@_)"/>
    <numFmt numFmtId="170" formatCode="_(&quot;Ft&quot;* #,##0.00_);_(&quot;Ft&quot;* \(#,##0.00\);_(&quot;Ft&quot;* &quot;-&quot;??_);_(@_)"/>
    <numFmt numFmtId="171" formatCode="_(* #,##0.00_);_(* \(#,##0.00\);_(* &quot;-&quot;??_);_(@_)"/>
    <numFmt numFmtId="172" formatCode="[$-409]dddd\,\ mmmm\ d\,\ yyyy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€-2]\ #\ ##,000_);[Red]\([$€-2]\ #\ 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49"/>
      <name val="Calibri"/>
      <family val="2"/>
    </font>
    <font>
      <sz val="14"/>
      <color indexed="8"/>
      <name val="Calibri"/>
      <family val="2"/>
    </font>
    <font>
      <u val="single"/>
      <sz val="14"/>
      <color indexed="39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color indexed="21"/>
      <name val="Calibri"/>
      <family val="2"/>
    </font>
    <font>
      <b/>
      <sz val="12"/>
      <color indexed="30"/>
      <name val="Calibri"/>
      <family val="2"/>
    </font>
    <font>
      <sz val="11"/>
      <name val="Calibri"/>
      <family val="2"/>
    </font>
    <font>
      <b/>
      <sz val="11"/>
      <color indexed="49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4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  <font>
      <sz val="12"/>
      <color theme="1"/>
      <name val="Calibri"/>
      <family val="2"/>
    </font>
    <font>
      <sz val="11"/>
      <color theme="4" tint="-0.24997000396251678"/>
      <name val="Calibri"/>
      <family val="2"/>
    </font>
    <font>
      <b/>
      <sz val="11"/>
      <color rgb="FFFF0000"/>
      <name val="Calibri"/>
      <family val="2"/>
    </font>
    <font>
      <b/>
      <sz val="11"/>
      <color theme="9" tint="-0.24997000396251678"/>
      <name val="Calibri"/>
      <family val="2"/>
    </font>
    <font>
      <b/>
      <sz val="11"/>
      <color rgb="FF00B050"/>
      <name val="Calibri"/>
      <family val="2"/>
    </font>
    <font>
      <b/>
      <sz val="12"/>
      <color rgb="FF0070C0"/>
      <name val="Calibri"/>
      <family val="2"/>
    </font>
    <font>
      <b/>
      <sz val="11"/>
      <color theme="4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indent="1"/>
    </xf>
    <xf numFmtId="1" fontId="46" fillId="0" borderId="12" xfId="0" applyNumberFormat="1" applyFont="1" applyBorder="1" applyAlignment="1">
      <alignment/>
    </xf>
    <xf numFmtId="1" fontId="46" fillId="0" borderId="13" xfId="0" applyNumberFormat="1" applyFont="1" applyBorder="1" applyAlignment="1">
      <alignment/>
    </xf>
    <xf numFmtId="0" fontId="50" fillId="0" borderId="14" xfId="0" applyFont="1" applyBorder="1" applyAlignment="1">
      <alignment horizontal="center"/>
    </xf>
    <xf numFmtId="1" fontId="51" fillId="0" borderId="14" xfId="0" applyNumberFormat="1" applyFont="1" applyBorder="1" applyAlignment="1">
      <alignment/>
    </xf>
    <xf numFmtId="0" fontId="50" fillId="0" borderId="10" xfId="0" applyFont="1" applyBorder="1" applyAlignment="1">
      <alignment horizontal="center"/>
    </xf>
    <xf numFmtId="1" fontId="51" fillId="0" borderId="10" xfId="0" applyNumberFormat="1" applyFont="1" applyBorder="1" applyAlignment="1">
      <alignment/>
    </xf>
    <xf numFmtId="1" fontId="51" fillId="0" borderId="12" xfId="0" applyNumberFormat="1" applyFont="1" applyBorder="1" applyAlignment="1">
      <alignment/>
    </xf>
    <xf numFmtId="1" fontId="51" fillId="0" borderId="13" xfId="0" applyNumberFormat="1" applyFont="1" applyBorder="1" applyAlignment="1">
      <alignment/>
    </xf>
    <xf numFmtId="0" fontId="0" fillId="0" borderId="14" xfId="0" applyFill="1" applyBorder="1" applyAlignment="1">
      <alignment horizontal="right" indent="1"/>
    </xf>
    <xf numFmtId="0" fontId="0" fillId="33" borderId="14" xfId="0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52" fillId="0" borderId="11" xfId="43" applyFont="1" applyBorder="1" applyAlignment="1" applyProtection="1">
      <alignment/>
      <protection/>
    </xf>
    <xf numFmtId="1" fontId="53" fillId="0" borderId="14" xfId="0" applyNumberFormat="1" applyFont="1" applyBorder="1" applyAlignment="1">
      <alignment/>
    </xf>
    <xf numFmtId="1" fontId="53" fillId="0" borderId="10" xfId="0" applyNumberFormat="1" applyFont="1" applyBorder="1" applyAlignment="1">
      <alignment/>
    </xf>
    <xf numFmtId="0" fontId="0" fillId="0" borderId="14" xfId="0" applyFill="1" applyBorder="1" applyAlignment="1" applyProtection="1">
      <alignment horizontal="right" indent="1"/>
      <protection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15" xfId="0" applyBorder="1" applyAlignment="1">
      <alignment horizontal="left" indent="1"/>
    </xf>
    <xf numFmtId="0" fontId="46" fillId="0" borderId="16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46" fillId="0" borderId="16" xfId="0" applyFont="1" applyBorder="1" applyAlignment="1">
      <alignment horizontal="left" vertical="center" wrapText="1"/>
    </xf>
    <xf numFmtId="9" fontId="0" fillId="0" borderId="13" xfId="0" applyNumberFormat="1" applyFill="1" applyBorder="1" applyAlignment="1">
      <alignment/>
    </xf>
    <xf numFmtId="0" fontId="54" fillId="0" borderId="14" xfId="0" applyFont="1" applyFill="1" applyBorder="1" applyAlignment="1">
      <alignment horizontal="right" indent="1"/>
    </xf>
    <xf numFmtId="0" fontId="54" fillId="0" borderId="10" xfId="0" applyFont="1" applyFill="1" applyBorder="1" applyAlignment="1">
      <alignment horizontal="right" indent="1"/>
    </xf>
    <xf numFmtId="0" fontId="46" fillId="0" borderId="18" xfId="0" applyFont="1" applyBorder="1" applyAlignment="1">
      <alignment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1" fontId="0" fillId="0" borderId="14" xfId="0" applyNumberFormat="1" applyFill="1" applyBorder="1" applyAlignment="1">
      <alignment horizontal="right" indent="1"/>
    </xf>
    <xf numFmtId="9" fontId="0" fillId="0" borderId="14" xfId="0" applyNumberFormat="1" applyFill="1" applyBorder="1" applyAlignment="1">
      <alignment horizontal="right" indent="1"/>
    </xf>
    <xf numFmtId="9" fontId="0" fillId="0" borderId="12" xfId="0" applyNumberFormat="1" applyFill="1" applyBorder="1" applyAlignment="1">
      <alignment horizontal="right" inden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33" borderId="10" xfId="0" applyFill="1" applyBorder="1" applyAlignment="1" applyProtection="1">
      <alignment horizontal="right" indent="1"/>
      <protection locked="0"/>
    </xf>
    <xf numFmtId="1" fontId="0" fillId="33" borderId="14" xfId="0" applyNumberFormat="1" applyFill="1" applyBorder="1" applyAlignment="1" applyProtection="1">
      <alignment horizontal="right" indent="1"/>
      <protection locked="0"/>
    </xf>
    <xf numFmtId="9" fontId="0" fillId="33" borderId="21" xfId="0" applyNumberFormat="1" applyFill="1" applyBorder="1" applyAlignment="1" applyProtection="1">
      <alignment horizontal="right" indent="1"/>
      <protection locked="0"/>
    </xf>
    <xf numFmtId="9" fontId="0" fillId="33" borderId="14" xfId="0" applyNumberFormat="1" applyFill="1" applyBorder="1" applyAlignment="1" applyProtection="1">
      <alignment horizontal="right" indent="1"/>
      <protection locked="0"/>
    </xf>
    <xf numFmtId="9" fontId="0" fillId="33" borderId="22" xfId="0" applyNumberFormat="1" applyFill="1" applyBorder="1" applyAlignment="1" applyProtection="1">
      <alignment horizontal="right" indent="1"/>
      <protection locked="0"/>
    </xf>
    <xf numFmtId="9" fontId="0" fillId="33" borderId="12" xfId="0" applyNumberFormat="1" applyFill="1" applyBorder="1" applyAlignment="1" applyProtection="1">
      <alignment horizontal="right" inden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0" fillId="0" borderId="10" xfId="0" applyBorder="1" applyAlignment="1">
      <alignment horizontal="center" vertical="center"/>
    </xf>
    <xf numFmtId="0" fontId="55" fillId="0" borderId="11" xfId="0" applyFont="1" applyBorder="1" applyAlignment="1">
      <alignment/>
    </xf>
    <xf numFmtId="0" fontId="0" fillId="0" borderId="10" xfId="0" applyFill="1" applyBorder="1" applyAlignment="1">
      <alignment horizontal="right" indent="1"/>
    </xf>
    <xf numFmtId="0" fontId="56" fillId="0" borderId="11" xfId="0" applyFont="1" applyBorder="1" applyAlignment="1">
      <alignment/>
    </xf>
    <xf numFmtId="0" fontId="57" fillId="0" borderId="15" xfId="0" applyFont="1" applyBorder="1" applyAlignment="1">
      <alignment/>
    </xf>
    <xf numFmtId="0" fontId="0" fillId="0" borderId="12" xfId="0" applyFill="1" applyBorder="1" applyAlignment="1">
      <alignment horizontal="right" indent="1"/>
    </xf>
    <xf numFmtId="0" fontId="0" fillId="0" borderId="13" xfId="0" applyFill="1" applyBorder="1" applyAlignment="1">
      <alignment horizontal="right" indent="1"/>
    </xf>
    <xf numFmtId="9" fontId="0" fillId="33" borderId="10" xfId="0" applyNumberFormat="1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 horizontal="right" indent="1"/>
      <protection/>
    </xf>
    <xf numFmtId="0" fontId="0" fillId="0" borderId="13" xfId="0" applyFill="1" applyBorder="1" applyAlignment="1" applyProtection="1">
      <alignment horizontal="right" indent="1"/>
      <protection/>
    </xf>
    <xf numFmtId="9" fontId="0" fillId="33" borderId="23" xfId="0" applyNumberFormat="1" applyFill="1" applyBorder="1" applyAlignment="1">
      <alignment horizontal="right" indent="1"/>
    </xf>
    <xf numFmtId="0" fontId="0" fillId="33" borderId="23" xfId="0" applyFill="1" applyBorder="1" applyAlignment="1" applyProtection="1">
      <alignment horizontal="center"/>
      <protection locked="0"/>
    </xf>
    <xf numFmtId="9" fontId="0" fillId="0" borderId="23" xfId="0" applyNumberFormat="1" applyFill="1" applyBorder="1" applyAlignment="1" applyProtection="1">
      <alignment horizontal="right" indent="1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24" xfId="0" applyFill="1" applyBorder="1" applyAlignment="1" applyProtection="1">
      <alignment/>
      <protection locked="0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14" xfId="0" applyNumberFormat="1" applyFill="1" applyBorder="1" applyAlignment="1">
      <alignment horizontal="center"/>
    </xf>
    <xf numFmtId="1" fontId="0" fillId="33" borderId="14" xfId="0" applyNumberFormat="1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1" fontId="53" fillId="0" borderId="14" xfId="0" applyNumberFormat="1" applyFont="1" applyBorder="1" applyAlignment="1">
      <alignment horizontal="center"/>
    </xf>
    <xf numFmtId="1" fontId="53" fillId="0" borderId="10" xfId="0" applyNumberFormat="1" applyFont="1" applyBorder="1" applyAlignment="1">
      <alignment horizontal="center"/>
    </xf>
    <xf numFmtId="1" fontId="46" fillId="0" borderId="12" xfId="0" applyNumberFormat="1" applyFont="1" applyBorder="1" applyAlignment="1">
      <alignment horizontal="center"/>
    </xf>
    <xf numFmtId="1" fontId="0" fillId="33" borderId="21" xfId="0" applyNumberFormat="1" applyFill="1" applyBorder="1" applyAlignment="1" applyProtection="1">
      <alignment horizontal="center"/>
      <protection locked="0"/>
    </xf>
    <xf numFmtId="1" fontId="0" fillId="33" borderId="22" xfId="0" applyNumberFormat="1" applyFill="1" applyBorder="1" applyAlignment="1" applyProtection="1">
      <alignment horizontal="center"/>
      <protection locked="0"/>
    </xf>
    <xf numFmtId="1" fontId="0" fillId="33" borderId="26" xfId="0" applyNumberFormat="1" applyFill="1" applyBorder="1" applyAlignment="1" applyProtection="1">
      <alignment horizontal="center"/>
      <protection locked="0"/>
    </xf>
    <xf numFmtId="1" fontId="0" fillId="0" borderId="26" xfId="0" applyNumberFormat="1" applyFill="1" applyBorder="1" applyAlignment="1">
      <alignment horizontal="center"/>
    </xf>
    <xf numFmtId="9" fontId="0" fillId="33" borderId="10" xfId="0" applyNumberFormat="1" applyFill="1" applyBorder="1" applyAlignment="1" applyProtection="1">
      <alignment horizontal="center"/>
      <protection locked="0"/>
    </xf>
    <xf numFmtId="9" fontId="0" fillId="0" borderId="13" xfId="0" applyNumberForma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" fontId="0" fillId="33" borderId="21" xfId="0" applyNumberFormat="1" applyFill="1" applyBorder="1" applyAlignment="1">
      <alignment horizontal="center"/>
    </xf>
    <xf numFmtId="9" fontId="0" fillId="0" borderId="10" xfId="0" applyNumberFormat="1" applyFill="1" applyBorder="1" applyAlignment="1" applyProtection="1">
      <alignment/>
      <protection locked="0"/>
    </xf>
    <xf numFmtId="0" fontId="0" fillId="0" borderId="11" xfId="0" applyBorder="1" applyAlignment="1">
      <alignment horizontal="left" wrapText="1" inden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8" fillId="0" borderId="27" xfId="0" applyFont="1" applyBorder="1" applyAlignment="1">
      <alignment wrapText="1"/>
    </xf>
    <xf numFmtId="0" fontId="58" fillId="0" borderId="28" xfId="0" applyFont="1" applyBorder="1" applyAlignment="1">
      <alignment wrapText="1"/>
    </xf>
    <xf numFmtId="0" fontId="52" fillId="0" borderId="29" xfId="43" applyFont="1" applyBorder="1" applyAlignment="1" applyProtection="1">
      <alignment vertical="top"/>
      <protection/>
    </xf>
    <xf numFmtId="0" fontId="52" fillId="0" borderId="30" xfId="43" applyFont="1" applyBorder="1" applyAlignment="1" applyProtection="1">
      <alignment vertical="top"/>
      <protection/>
    </xf>
    <xf numFmtId="0" fontId="52" fillId="0" borderId="31" xfId="43" applyFont="1" applyBorder="1" applyAlignment="1" applyProtection="1">
      <alignment vertical="top"/>
      <protection/>
    </xf>
    <xf numFmtId="0" fontId="52" fillId="0" borderId="32" xfId="43" applyFont="1" applyBorder="1" applyAlignment="1" applyProtection="1">
      <alignment vertical="top"/>
      <protection/>
    </xf>
    <xf numFmtId="0" fontId="0" fillId="0" borderId="11" xfId="0" applyBorder="1" applyAlignment="1">
      <alignment horizontal="left" wrapText="1"/>
    </xf>
    <xf numFmtId="1" fontId="0" fillId="0" borderId="12" xfId="0" applyNumberFormat="1" applyFill="1" applyBorder="1" applyAlignment="1">
      <alignment horizontal="center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9" fontId="0" fillId="0" borderId="0" xfId="0" applyNumberFormat="1" applyAlignment="1">
      <alignment/>
    </xf>
    <xf numFmtId="1" fontId="0" fillId="33" borderId="12" xfId="0" applyNumberFormat="1" applyFill="1" applyBorder="1" applyAlignment="1" applyProtection="1">
      <alignment horizontal="center"/>
      <protection locked="0"/>
    </xf>
    <xf numFmtId="0" fontId="28" fillId="33" borderId="14" xfId="0" applyFont="1" applyFill="1" applyBorder="1" applyAlignment="1" applyProtection="1">
      <alignment horizontal="center"/>
      <protection locked="0"/>
    </xf>
    <xf numFmtId="9" fontId="0" fillId="0" borderId="35" xfId="0" applyNumberFormat="1" applyFill="1" applyBorder="1" applyAlignment="1">
      <alignment horizontal="center"/>
    </xf>
    <xf numFmtId="9" fontId="0" fillId="0" borderId="14" xfId="0" applyNumberFormat="1" applyFill="1" applyBorder="1" applyAlignment="1">
      <alignment horizontal="center"/>
    </xf>
    <xf numFmtId="0" fontId="58" fillId="0" borderId="36" xfId="0" applyFont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37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1" fontId="31" fillId="0" borderId="14" xfId="0" applyNumberFormat="1" applyFont="1" applyBorder="1" applyAlignment="1">
      <alignment horizontal="center"/>
    </xf>
    <xf numFmtId="0" fontId="59" fillId="0" borderId="38" xfId="0" applyFont="1" applyBorder="1" applyAlignment="1">
      <alignment horizontal="left"/>
    </xf>
    <xf numFmtId="0" fontId="59" fillId="0" borderId="39" xfId="0" applyFont="1" applyBorder="1" applyAlignment="1">
      <alignment horizontal="left"/>
    </xf>
    <xf numFmtId="0" fontId="50" fillId="0" borderId="16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8" fillId="0" borderId="27" xfId="0" applyFont="1" applyBorder="1" applyAlignment="1">
      <alignment horizontal="left" indent="1"/>
    </xf>
    <xf numFmtId="0" fontId="58" fillId="0" borderId="28" xfId="0" applyFont="1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6" fillId="0" borderId="33" xfId="0" applyFont="1" applyBorder="1" applyAlignment="1">
      <alignment horizontal="left" vertical="center" wrapText="1"/>
    </xf>
    <xf numFmtId="0" fontId="46" fillId="0" borderId="34" xfId="0" applyFont="1" applyBorder="1" applyAlignment="1">
      <alignment horizontal="left" vertical="center" wrapText="1"/>
    </xf>
    <xf numFmtId="0" fontId="52" fillId="0" borderId="29" xfId="43" applyFont="1" applyBorder="1" applyAlignment="1" applyProtection="1">
      <alignment horizontal="left" vertical="top"/>
      <protection/>
    </xf>
    <xf numFmtId="0" fontId="52" fillId="0" borderId="30" xfId="43" applyFont="1" applyBorder="1" applyAlignment="1" applyProtection="1">
      <alignment horizontal="left" vertical="top"/>
      <protection/>
    </xf>
    <xf numFmtId="0" fontId="52" fillId="0" borderId="31" xfId="43" applyFont="1" applyBorder="1" applyAlignment="1" applyProtection="1">
      <alignment horizontal="left" vertical="top"/>
      <protection/>
    </xf>
    <xf numFmtId="0" fontId="52" fillId="0" borderId="32" xfId="43" applyFont="1" applyBorder="1" applyAlignment="1" applyProtection="1">
      <alignment horizontal="left" vertical="top"/>
      <protection/>
    </xf>
    <xf numFmtId="0" fontId="60" fillId="0" borderId="42" xfId="0" applyFont="1" applyBorder="1" applyAlignment="1">
      <alignment horizontal="left" vertical="center" wrapText="1"/>
    </xf>
    <xf numFmtId="0" fontId="60" fillId="0" borderId="43" xfId="0" applyFont="1" applyBorder="1" applyAlignment="1">
      <alignment horizontal="left" vertical="center" wrapText="1"/>
    </xf>
    <xf numFmtId="0" fontId="60" fillId="0" borderId="44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/>
    </xf>
    <xf numFmtId="0" fontId="46" fillId="0" borderId="36" xfId="0" applyFont="1" applyBorder="1" applyAlignment="1">
      <alignment horizontal="left"/>
    </xf>
    <xf numFmtId="0" fontId="46" fillId="0" borderId="45" xfId="0" applyFont="1" applyBorder="1" applyAlignment="1">
      <alignment horizontal="left"/>
    </xf>
    <xf numFmtId="0" fontId="0" fillId="0" borderId="2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3" xfId="0" applyBorder="1" applyAlignment="1">
      <alignment horizontal="left" indent="1"/>
    </xf>
    <xf numFmtId="0" fontId="0" fillId="0" borderId="34" xfId="0" applyBorder="1" applyAlignment="1">
      <alignment horizontal="left" indent="1"/>
    </xf>
    <xf numFmtId="0" fontId="58" fillId="0" borderId="11" xfId="0" applyFont="1" applyBorder="1" applyAlignment="1">
      <alignment horizontal="left" indent="1"/>
    </xf>
    <xf numFmtId="0" fontId="58" fillId="0" borderId="14" xfId="0" applyFont="1" applyBorder="1" applyAlignment="1">
      <alignment horizontal="left" indent="1"/>
    </xf>
    <xf numFmtId="0" fontId="46" fillId="0" borderId="15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45" xfId="0" applyBorder="1" applyAlignment="1">
      <alignment/>
    </xf>
    <xf numFmtId="0" fontId="0" fillId="0" borderId="2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0" fillId="0" borderId="16" xfId="0" applyFont="1" applyBorder="1" applyAlignment="1">
      <alignment horizontal="left" vertical="center" wrapText="1"/>
    </xf>
    <xf numFmtId="0" fontId="60" fillId="0" borderId="25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left" vertical="center" wrapText="1"/>
    </xf>
    <xf numFmtId="1" fontId="31" fillId="0" borderId="10" xfId="0" applyNumberFormat="1" applyFont="1" applyBorder="1" applyAlignment="1">
      <alignment horizontal="center"/>
    </xf>
    <xf numFmtId="1" fontId="46" fillId="0" borderId="13" xfId="0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321"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theme="9" tint="-0.24993999302387238"/>
      </font>
    </dxf>
    <dxf>
      <font>
        <b/>
        <i val="0"/>
        <color rgb="FF00B050"/>
      </font>
    </dxf>
    <dxf>
      <font>
        <b/>
        <i val="0"/>
        <color rgb="FF00B050"/>
      </font>
      <border/>
    </dxf>
    <dxf>
      <font>
        <b/>
        <i val="0"/>
        <color theme="9" tint="-0.24993999302387238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"/>
  <sheetViews>
    <sheetView tabSelected="1" zoomScalePageLayoutView="0" workbookViewId="0" topLeftCell="A1">
      <selection activeCell="A25" sqref="A25"/>
    </sheetView>
  </sheetViews>
  <sheetFormatPr defaultColWidth="8.8515625" defaultRowHeight="15"/>
  <cols>
    <col min="1" max="1" width="34.421875" style="0" bestFit="1" customWidth="1"/>
    <col min="2" max="9" width="8.8515625" style="0" customWidth="1"/>
    <col min="10" max="10" width="10.28125" style="0" bestFit="1" customWidth="1"/>
    <col min="11" max="11" width="8.8515625" style="0" customWidth="1"/>
  </cols>
  <sheetData>
    <row r="1" ht="15.75" thickBot="1"/>
    <row r="2" spans="1:12" ht="15.75" thickBot="1">
      <c r="A2" s="117" t="s">
        <v>9</v>
      </c>
      <c r="B2" s="118"/>
      <c r="C2" s="118"/>
      <c r="D2" s="60">
        <v>2011</v>
      </c>
      <c r="J2" s="127" t="s">
        <v>23</v>
      </c>
      <c r="K2" s="128"/>
      <c r="L2" s="59">
        <v>0.25</v>
      </c>
    </row>
    <row r="3" ht="15.75" thickBot="1"/>
    <row r="4" spans="1:12" ht="18.75">
      <c r="A4" s="119" t="s">
        <v>34</v>
      </c>
      <c r="B4" s="121" t="s">
        <v>17</v>
      </c>
      <c r="C4" s="121"/>
      <c r="D4" s="121"/>
      <c r="E4" s="121"/>
      <c r="F4" s="121"/>
      <c r="G4" s="122"/>
      <c r="J4" s="125" t="s">
        <v>18</v>
      </c>
      <c r="K4" s="123" t="s">
        <v>11</v>
      </c>
      <c r="L4" s="124"/>
    </row>
    <row r="5" spans="1:12" ht="18.75">
      <c r="A5" s="120"/>
      <c r="B5" s="6">
        <f>C5-1</f>
        <v>2010</v>
      </c>
      <c r="C5" s="6">
        <f>D2</f>
        <v>2011</v>
      </c>
      <c r="D5" s="6">
        <f>C5+1</f>
        <v>2012</v>
      </c>
      <c r="E5" s="6">
        <f>D5+1</f>
        <v>2013</v>
      </c>
      <c r="F5" s="6">
        <f>E5+1</f>
        <v>2014</v>
      </c>
      <c r="G5" s="8">
        <f>F5+1</f>
        <v>2015</v>
      </c>
      <c r="J5" s="126"/>
      <c r="K5" s="36" t="s">
        <v>12</v>
      </c>
      <c r="L5" s="49" t="s">
        <v>13</v>
      </c>
    </row>
    <row r="6" spans="1:12" ht="19.5" thickBot="1">
      <c r="A6" s="15" t="s">
        <v>35</v>
      </c>
      <c r="B6" s="10">
        <f>'IT-s hibabejelentés kezelés'!D15</f>
        <v>86.04761904761904</v>
      </c>
      <c r="C6" s="10">
        <f>'IT-s hibabejelentés kezelés'!E15</f>
        <v>90</v>
      </c>
      <c r="D6" s="10">
        <f>'IT-s hibabejelentés kezelés'!F15</f>
        <v>96.80000000000001</v>
      </c>
      <c r="E6" s="10">
        <f>'IT-s hibabejelentés kezelés'!G15</f>
        <v>86.66666666666666</v>
      </c>
      <c r="F6" s="10">
        <f>'IT-s hibabejelentés kezelés'!H15</f>
        <v>93.33333333333334</v>
      </c>
      <c r="G6" s="10">
        <f>'IT-s hibabejelentés kezelés'!I15</f>
        <v>100</v>
      </c>
      <c r="J6" s="50" t="s">
        <v>14</v>
      </c>
      <c r="K6" s="18">
        <v>0</v>
      </c>
      <c r="L6" s="40">
        <v>70</v>
      </c>
    </row>
    <row r="7" spans="1:12" ht="18.75">
      <c r="A7" s="15" t="s">
        <v>36</v>
      </c>
      <c r="B7" s="7">
        <f>Időpontfoglalás!C19</f>
        <v>22.466666666666665</v>
      </c>
      <c r="C7" s="7">
        <f>Időpontfoglalás!D19</f>
        <v>29.4</v>
      </c>
      <c r="D7" s="7">
        <f>Időpontfoglalás!E19</f>
        <v>40.5</v>
      </c>
      <c r="E7" s="7">
        <f>Időpontfoglalás!F19</f>
        <v>55.133333333333326</v>
      </c>
      <c r="F7" s="7">
        <f>Időpontfoglalás!G19</f>
        <v>67.79333333333334</v>
      </c>
      <c r="G7" s="9">
        <f>Időpontfoglalás!H19</f>
        <v>96.66666666666666</v>
      </c>
      <c r="J7" s="52" t="s">
        <v>15</v>
      </c>
      <c r="K7" s="18">
        <f>L6+1</f>
        <v>71</v>
      </c>
      <c r="L7" s="40">
        <v>90</v>
      </c>
    </row>
    <row r="8" spans="1:12" ht="19.5" thickBot="1">
      <c r="A8" s="15" t="s">
        <v>30</v>
      </c>
      <c r="B8" s="10">
        <f>Projektek!D19</f>
        <v>73.7783870967742</v>
      </c>
      <c r="C8" s="10">
        <f>Projektek!E19</f>
        <v>80.49310160427808</v>
      </c>
      <c r="D8" s="10">
        <f>Projektek!F19</f>
        <v>86.59222222222222</v>
      </c>
      <c r="E8" s="10">
        <f>Projektek!G19</f>
        <v>83.79666666666667</v>
      </c>
      <c r="F8" s="10">
        <f>Projektek!H19</f>
        <v>91.5411111111111</v>
      </c>
      <c r="G8" s="11">
        <f>Projektek!I19</f>
        <v>97.50800000000001</v>
      </c>
      <c r="J8" s="53" t="s">
        <v>16</v>
      </c>
      <c r="K8" s="57">
        <f>L7+1</f>
        <v>91</v>
      </c>
      <c r="L8" s="58">
        <v>100</v>
      </c>
    </row>
  </sheetData>
  <sheetProtection/>
  <mergeCells count="6">
    <mergeCell ref="A2:C2"/>
    <mergeCell ref="A4:A5"/>
    <mergeCell ref="B4:G4"/>
    <mergeCell ref="K4:L4"/>
    <mergeCell ref="J4:J5"/>
    <mergeCell ref="J2:K2"/>
  </mergeCells>
  <conditionalFormatting sqref="B6:G8">
    <cfRule type="cellIs" priority="10" dxfId="318" operator="between">
      <formula>Összefoglalás!$K$8</formula>
      <formula>"&lt;=$N$6"</formula>
    </cfRule>
    <cfRule type="cellIs" priority="11" dxfId="319" operator="between">
      <formula>Összefoglalás!$K$7</formula>
      <formula>"&lt;=$N$5"</formula>
    </cfRule>
    <cfRule type="cellIs" priority="12" dxfId="320" operator="between">
      <formula>Összefoglalás!$K$6</formula>
      <formula>"&lt;=$N$4"</formula>
    </cfRule>
  </conditionalFormatting>
  <hyperlinks>
    <hyperlink ref="A7" location="Időpontfoglalás!A1" display="Időpontfoglalás"/>
    <hyperlink ref="A8" location="Projektek!A1" display="Projektek"/>
    <hyperlink ref="A6" location="'IT-s hibabejelentés kezelés'!A1" display="IT-s hibabejelentés kezelés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  <headerFooter>
    <oddHeader xml:space="preserve">&amp;CÁROP-1.A.2/B - 2008-0020 - Monitoring rendszer </oddHeader>
    <oddFooter>&amp;CÖsszefoglalás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L29"/>
  <sheetViews>
    <sheetView zoomScale="60" zoomScaleNormal="60" zoomScalePageLayoutView="0" workbookViewId="0" topLeftCell="B1">
      <selection activeCell="B1" sqref="B1:C2"/>
    </sheetView>
  </sheetViews>
  <sheetFormatPr defaultColWidth="8.8515625" defaultRowHeight="15"/>
  <cols>
    <col min="1" max="1" width="2.7109375" style="0" customWidth="1"/>
    <col min="2" max="2" width="89.421875" style="0" customWidth="1"/>
    <col min="3" max="3" width="12.140625" style="0" customWidth="1"/>
    <col min="4" max="4" width="10.7109375" style="0" customWidth="1"/>
    <col min="5" max="7" width="10.28125" style="0" bestFit="1" customWidth="1"/>
    <col min="8" max="8" width="8.8515625" style="0" customWidth="1"/>
    <col min="9" max="9" width="11.421875" style="0" bestFit="1" customWidth="1"/>
    <col min="10" max="10" width="14.421875" style="0" bestFit="1" customWidth="1"/>
    <col min="11" max="11" width="8.8515625" style="0" customWidth="1"/>
    <col min="12" max="13" width="9.140625" style="0" customWidth="1"/>
  </cols>
  <sheetData>
    <row r="1" spans="2:9" ht="18.75" customHeight="1">
      <c r="B1" s="139" t="s">
        <v>19</v>
      </c>
      <c r="C1" s="140"/>
      <c r="D1" s="29" t="s">
        <v>21</v>
      </c>
      <c r="E1" s="151" t="s">
        <v>3</v>
      </c>
      <c r="F1" s="152"/>
      <c r="G1" s="152"/>
      <c r="H1" s="152"/>
      <c r="I1" s="153"/>
    </row>
    <row r="2" spans="2:9" ht="15">
      <c r="B2" s="141"/>
      <c r="C2" s="142"/>
      <c r="D2" s="30">
        <f>E2-1</f>
        <v>2010</v>
      </c>
      <c r="E2" s="37">
        <f>Összefoglalás!D2</f>
        <v>2011</v>
      </c>
      <c r="F2" s="37">
        <f>E2+1</f>
        <v>2012</v>
      </c>
      <c r="G2" s="37">
        <f>F2+1</f>
        <v>2013</v>
      </c>
      <c r="H2" s="37">
        <f>G2+1</f>
        <v>2014</v>
      </c>
      <c r="I2" s="1">
        <f>H2+1</f>
        <v>2015</v>
      </c>
    </row>
    <row r="3" spans="2:9" ht="15">
      <c r="B3" s="146" t="s">
        <v>5</v>
      </c>
      <c r="C3" s="147"/>
      <c r="D3" s="147"/>
      <c r="E3" s="147"/>
      <c r="F3" s="147"/>
      <c r="G3" s="147"/>
      <c r="H3" s="147"/>
      <c r="I3" s="148"/>
    </row>
    <row r="4" spans="2:9" ht="15">
      <c r="B4" s="133" t="s">
        <v>37</v>
      </c>
      <c r="C4" s="134"/>
      <c r="D4" s="26" t="s">
        <v>37</v>
      </c>
      <c r="E4" s="26" t="s">
        <v>37</v>
      </c>
      <c r="F4" s="26" t="s">
        <v>37</v>
      </c>
      <c r="G4" s="26" t="s">
        <v>37</v>
      </c>
      <c r="H4" s="26" t="s">
        <v>37</v>
      </c>
      <c r="I4" s="27" t="s">
        <v>37</v>
      </c>
    </row>
    <row r="5" spans="2:9" ht="15">
      <c r="B5" s="133" t="s">
        <v>32</v>
      </c>
      <c r="C5" s="134"/>
      <c r="D5" s="71">
        <v>50</v>
      </c>
      <c r="E5" s="71">
        <v>2000</v>
      </c>
      <c r="F5" s="71">
        <v>2000</v>
      </c>
      <c r="G5" s="71">
        <v>2000</v>
      </c>
      <c r="H5" s="71">
        <v>2000</v>
      </c>
      <c r="I5" s="72">
        <v>2000</v>
      </c>
    </row>
    <row r="6" spans="2:9" ht="15">
      <c r="B6" s="133" t="s">
        <v>46</v>
      </c>
      <c r="C6" s="134"/>
      <c r="D6" s="69">
        <v>50</v>
      </c>
      <c r="E6" s="69">
        <v>25</v>
      </c>
      <c r="F6" s="69">
        <v>20</v>
      </c>
      <c r="G6" s="69">
        <v>15</v>
      </c>
      <c r="H6" s="69">
        <v>15</v>
      </c>
      <c r="I6" s="70">
        <v>15</v>
      </c>
    </row>
    <row r="7" spans="2:9" ht="15">
      <c r="B7" s="133" t="s">
        <v>47</v>
      </c>
      <c r="C7" s="134"/>
      <c r="D7" s="108">
        <v>35</v>
      </c>
      <c r="E7" s="108">
        <v>30</v>
      </c>
      <c r="F7" s="108">
        <v>25</v>
      </c>
      <c r="G7" s="108">
        <v>20</v>
      </c>
      <c r="H7" s="108">
        <v>15</v>
      </c>
      <c r="I7" s="72">
        <v>10</v>
      </c>
    </row>
    <row r="8" spans="2:9" ht="15.75" thickBot="1">
      <c r="B8" s="157" t="s">
        <v>48</v>
      </c>
      <c r="C8" s="158"/>
      <c r="D8" s="73">
        <v>30</v>
      </c>
      <c r="E8" s="73">
        <v>25</v>
      </c>
      <c r="F8" s="73">
        <v>20</v>
      </c>
      <c r="G8" s="73">
        <v>15</v>
      </c>
      <c r="H8" s="73">
        <v>12</v>
      </c>
      <c r="I8" s="74">
        <v>10</v>
      </c>
    </row>
    <row r="9" spans="2:9" ht="15.75" thickBot="1">
      <c r="B9" s="19"/>
      <c r="C9" s="19"/>
      <c r="D9" s="20"/>
      <c r="E9" s="20"/>
      <c r="F9" s="20"/>
      <c r="G9" s="20"/>
      <c r="H9" s="20"/>
      <c r="I9" s="20"/>
    </row>
    <row r="10" spans="2:9" ht="18.75">
      <c r="B10" s="143" t="s">
        <v>6</v>
      </c>
      <c r="C10" s="144"/>
      <c r="D10" s="144"/>
      <c r="E10" s="144"/>
      <c r="F10" s="144"/>
      <c r="G10" s="144"/>
      <c r="H10" s="144"/>
      <c r="I10" s="145"/>
    </row>
    <row r="11" spans="2:9" ht="15.75">
      <c r="B11" s="131" t="str">
        <f>B6</f>
        <v>Hibabejelentés és hibajavítás befejezése között eltelt időszak átlaga</v>
      </c>
      <c r="C11" s="132"/>
      <c r="D11" s="75">
        <f aca="true" t="shared" si="0" ref="D11:I11">IF(D6&lt;=$C$19,100,(($C$19/D6)+(D19/D6))*100)</f>
        <v>89.99999999999999</v>
      </c>
      <c r="E11" s="75">
        <f t="shared" si="0"/>
        <v>100</v>
      </c>
      <c r="F11" s="75">
        <f t="shared" si="0"/>
        <v>100</v>
      </c>
      <c r="G11" s="75">
        <f t="shared" si="0"/>
        <v>100</v>
      </c>
      <c r="H11" s="75">
        <f t="shared" si="0"/>
        <v>100</v>
      </c>
      <c r="I11" s="76">
        <f t="shared" si="0"/>
        <v>100</v>
      </c>
    </row>
    <row r="12" spans="2:12" ht="15.75">
      <c r="B12" s="131" t="str">
        <f>B7</f>
        <v>Hibabejelentés és feladat kiosztása között eltelt időszak</v>
      </c>
      <c r="C12" s="132"/>
      <c r="D12" s="75">
        <f aca="true" t="shared" si="1" ref="D12:I12">IF(D7&lt;=$C$20,100,(($C$20/D7)+(D20/D7))*100)</f>
        <v>85.71428571428571</v>
      </c>
      <c r="E12" s="75">
        <f t="shared" si="1"/>
        <v>93.33333333333333</v>
      </c>
      <c r="F12" s="75">
        <f t="shared" si="1"/>
        <v>96.00000000000001</v>
      </c>
      <c r="G12" s="75">
        <f t="shared" si="1"/>
        <v>100</v>
      </c>
      <c r="H12" s="75">
        <f t="shared" si="1"/>
        <v>100</v>
      </c>
      <c r="I12" s="76">
        <f t="shared" si="1"/>
        <v>100</v>
      </c>
      <c r="L12" s="63"/>
    </row>
    <row r="13" spans="2:12" ht="15.75">
      <c r="B13" s="131" t="str">
        <f>B8</f>
        <v>Feladatkiosztás és hibajavítás visszaigazolása között eltelt időszak </v>
      </c>
      <c r="C13" s="132"/>
      <c r="D13" s="75">
        <f aca="true" t="shared" si="2" ref="D13:I13">IF(D8&lt;=$C$21,100,(($C$21/D8)+(D21/D8))*100)</f>
        <v>83.33333333333333</v>
      </c>
      <c r="E13" s="75">
        <f t="shared" si="2"/>
        <v>80</v>
      </c>
      <c r="F13" s="75">
        <f t="shared" si="2"/>
        <v>95</v>
      </c>
      <c r="G13" s="75">
        <f t="shared" si="2"/>
        <v>66.66666666666666</v>
      </c>
      <c r="H13" s="75">
        <f t="shared" si="2"/>
        <v>83.33333333333334</v>
      </c>
      <c r="I13" s="76">
        <f t="shared" si="2"/>
        <v>100</v>
      </c>
      <c r="L13" s="63"/>
    </row>
    <row r="14" spans="2:9" ht="15">
      <c r="B14" s="154"/>
      <c r="C14" s="155"/>
      <c r="D14" s="155"/>
      <c r="E14" s="155"/>
      <c r="F14" s="155"/>
      <c r="G14" s="155"/>
      <c r="H14" s="155"/>
      <c r="I14" s="156"/>
    </row>
    <row r="15" spans="2:9" ht="15.75" thickBot="1">
      <c r="B15" s="137" t="s">
        <v>7</v>
      </c>
      <c r="C15" s="138"/>
      <c r="D15" s="77">
        <f aca="true" t="shared" si="3" ref="D15:I15">D11*$C24+D12*$C25+D13*$C26</f>
        <v>86.04761904761904</v>
      </c>
      <c r="E15" s="77">
        <f t="shared" si="3"/>
        <v>90</v>
      </c>
      <c r="F15" s="77">
        <f t="shared" si="3"/>
        <v>96.80000000000001</v>
      </c>
      <c r="G15" s="77">
        <f t="shared" si="3"/>
        <v>86.66666666666666</v>
      </c>
      <c r="H15" s="77">
        <f t="shared" si="3"/>
        <v>93.33333333333334</v>
      </c>
      <c r="I15" s="77">
        <f t="shared" si="3"/>
        <v>100</v>
      </c>
    </row>
    <row r="16" ht="15.75" thickBot="1"/>
    <row r="17" spans="2:10" ht="15">
      <c r="B17" s="22" t="s">
        <v>8</v>
      </c>
      <c r="C17" s="135" t="s">
        <v>20</v>
      </c>
      <c r="D17" s="123" t="s">
        <v>0</v>
      </c>
      <c r="E17" s="123"/>
      <c r="F17" s="123"/>
      <c r="G17" s="123"/>
      <c r="H17" s="123"/>
      <c r="I17" s="123"/>
      <c r="J17" s="129" t="s">
        <v>22</v>
      </c>
    </row>
    <row r="18" spans="2:10" ht="15">
      <c r="B18" s="28"/>
      <c r="C18" s="136"/>
      <c r="D18" s="35">
        <f>E18-1</f>
        <v>2010</v>
      </c>
      <c r="E18" s="35">
        <f>E2</f>
        <v>2011</v>
      </c>
      <c r="F18" s="34">
        <f>E18+1</f>
        <v>2012</v>
      </c>
      <c r="G18" s="34">
        <f>F18+1</f>
        <v>2013</v>
      </c>
      <c r="H18" s="34">
        <f>G18+1</f>
        <v>2014</v>
      </c>
      <c r="I18" s="34">
        <f>H18+1</f>
        <v>2015</v>
      </c>
      <c r="J18" s="130"/>
    </row>
    <row r="19" spans="2:10" ht="15">
      <c r="B19" s="3" t="str">
        <f>B11</f>
        <v>Hibabejelentés és hibajavítás befejezése között eltelt időszak átlaga</v>
      </c>
      <c r="C19" s="89">
        <v>35</v>
      </c>
      <c r="D19" s="88">
        <v>10</v>
      </c>
      <c r="E19" s="88">
        <v>8</v>
      </c>
      <c r="F19" s="88">
        <v>6</v>
      </c>
      <c r="G19" s="88">
        <v>5</v>
      </c>
      <c r="H19" s="88">
        <v>4</v>
      </c>
      <c r="I19" s="68">
        <v>0.1</v>
      </c>
      <c r="J19" s="38" t="s">
        <v>38</v>
      </c>
    </row>
    <row r="20" spans="2:10" ht="15">
      <c r="B20" s="3" t="str">
        <f>B12</f>
        <v>Hibabejelentés és feladat kiosztása között eltelt időszak</v>
      </c>
      <c r="C20" s="78">
        <v>20</v>
      </c>
      <c r="D20" s="69">
        <v>10</v>
      </c>
      <c r="E20" s="69">
        <v>8</v>
      </c>
      <c r="F20" s="69">
        <v>4</v>
      </c>
      <c r="G20" s="69">
        <v>2</v>
      </c>
      <c r="H20" s="69">
        <v>0</v>
      </c>
      <c r="I20" s="68">
        <v>0.1</v>
      </c>
      <c r="J20" s="38" t="s">
        <v>38</v>
      </c>
    </row>
    <row r="21" spans="2:10" ht="15.75" thickBot="1">
      <c r="B21" s="21" t="str">
        <f>B13</f>
        <v>Feladatkiosztás és hibajavítás visszaigazolása között eltelt időszak </v>
      </c>
      <c r="C21" s="79">
        <v>10</v>
      </c>
      <c r="D21" s="80">
        <v>15</v>
      </c>
      <c r="E21" s="80">
        <v>10</v>
      </c>
      <c r="F21" s="80">
        <v>9</v>
      </c>
      <c r="G21" s="80">
        <v>0</v>
      </c>
      <c r="H21" s="80">
        <v>0</v>
      </c>
      <c r="I21" s="81">
        <v>0.1</v>
      </c>
      <c r="J21" s="39" t="s">
        <v>38</v>
      </c>
    </row>
    <row r="22" ht="15.75" thickBot="1"/>
    <row r="23" spans="2:9" ht="15.75" thickBot="1">
      <c r="B23" s="24" t="s">
        <v>10</v>
      </c>
      <c r="C23" s="23" t="s">
        <v>2</v>
      </c>
      <c r="G23" s="127" t="s">
        <v>23</v>
      </c>
      <c r="H23" s="128"/>
      <c r="I23" s="61">
        <f>Összefoglalás!L2</f>
        <v>0.25</v>
      </c>
    </row>
    <row r="24" spans="2:3" ht="15.75" thickBot="1">
      <c r="B24" s="3" t="str">
        <f>B11</f>
        <v>Hibabejelentés és hibajavítás befejezése között eltelt időszak átlaga</v>
      </c>
      <c r="C24" s="82">
        <v>0.3</v>
      </c>
    </row>
    <row r="25" spans="2:9" ht="15">
      <c r="B25" s="3" t="str">
        <f>B12</f>
        <v>Hibabejelentés és feladat kiosztása között eltelt időszak</v>
      </c>
      <c r="C25" s="82">
        <v>0.3</v>
      </c>
      <c r="G25" s="125" t="s">
        <v>18</v>
      </c>
      <c r="H25" s="149" t="s">
        <v>11</v>
      </c>
      <c r="I25" s="150"/>
    </row>
    <row r="26" spans="2:9" ht="15">
      <c r="B26" s="3" t="str">
        <f>B13</f>
        <v>Feladatkiosztás és hibajavítás visszaigazolása között eltelt időszak </v>
      </c>
      <c r="C26" s="110">
        <f>1-SUM(C22:C25)</f>
        <v>0.4</v>
      </c>
      <c r="G26" s="126"/>
      <c r="H26" s="36" t="s">
        <v>12</v>
      </c>
      <c r="I26" s="49" t="s">
        <v>13</v>
      </c>
    </row>
    <row r="27" spans="2:9" ht="15.75" thickBot="1">
      <c r="B27" s="21"/>
      <c r="C27" s="109"/>
      <c r="G27" s="50" t="s">
        <v>14</v>
      </c>
      <c r="H27" s="84">
        <f>Összefoglalás!K6</f>
        <v>0</v>
      </c>
      <c r="I27" s="85">
        <f>Összefoglalás!L6</f>
        <v>70</v>
      </c>
    </row>
    <row r="28" spans="2:9" ht="15">
      <c r="B28" s="63"/>
      <c r="C28" s="63"/>
      <c r="G28" s="52" t="s">
        <v>15</v>
      </c>
      <c r="H28" s="84">
        <f>Összefoglalás!K7</f>
        <v>71</v>
      </c>
      <c r="I28" s="85">
        <f>Összefoglalás!L7</f>
        <v>90</v>
      </c>
    </row>
    <row r="29" spans="7:9" ht="15.75" thickBot="1">
      <c r="G29" s="53" t="s">
        <v>16</v>
      </c>
      <c r="H29" s="86">
        <f>Összefoglalás!K8</f>
        <v>91</v>
      </c>
      <c r="I29" s="87">
        <f>Összefoglalás!L8</f>
        <v>100</v>
      </c>
    </row>
  </sheetData>
  <sheetProtection/>
  <mergeCells count="20">
    <mergeCell ref="B1:C2"/>
    <mergeCell ref="B10:I10"/>
    <mergeCell ref="B3:I3"/>
    <mergeCell ref="G25:G26"/>
    <mergeCell ref="H25:I25"/>
    <mergeCell ref="E1:I1"/>
    <mergeCell ref="B14:I14"/>
    <mergeCell ref="G23:H23"/>
    <mergeCell ref="B8:C8"/>
    <mergeCell ref="B12:C12"/>
    <mergeCell ref="J17:J18"/>
    <mergeCell ref="B11:C11"/>
    <mergeCell ref="D17:I17"/>
    <mergeCell ref="B4:C4"/>
    <mergeCell ref="B5:C5"/>
    <mergeCell ref="B6:C6"/>
    <mergeCell ref="B7:C7"/>
    <mergeCell ref="B13:C13"/>
    <mergeCell ref="C17:C18"/>
    <mergeCell ref="B15:C15"/>
  </mergeCells>
  <conditionalFormatting sqref="D11:I13 D15:I15">
    <cfRule type="cellIs" priority="29" dxfId="318" operator="between">
      <formula>'IT-s hibabejelentés kezelés'!$H$35</formula>
      <formula>"&lt;=$I$34"</formula>
    </cfRule>
    <cfRule type="cellIs" priority="30" dxfId="319" operator="between">
      <formula>'IT-s hibabejelentés kezelés'!$H$34</formula>
      <formula>"&lt;=$I$33"</formula>
    </cfRule>
    <cfRule type="cellIs" priority="31" dxfId="320" operator="between">
      <formula>'IT-s hibabejelentés kezelés'!$H$33</formula>
      <formula>"&lt;=$I$32"</formula>
    </cfRule>
  </conditionalFormatting>
  <hyperlinks>
    <hyperlink ref="B1" location="Összefoglalás!A1" display="Vissza az Összefoglalás lapr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 xml:space="preserve">&amp;CÁROP-1.A.2/B - 2008-0020 - Monitoring rendszer </oddHeader>
    <oddFooter>&amp;CIT-s hibabejelentés kezelés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zoomScale="60" zoomScaleNormal="60" zoomScalePageLayoutView="0" workbookViewId="0" topLeftCell="A1">
      <selection activeCell="D1" sqref="D1:H1"/>
    </sheetView>
  </sheetViews>
  <sheetFormatPr defaultColWidth="8.8515625" defaultRowHeight="15"/>
  <cols>
    <col min="1" max="1" width="66.421875" style="0" customWidth="1"/>
    <col min="2" max="2" width="12.140625" style="0" customWidth="1"/>
    <col min="3" max="3" width="8.8515625" style="0" customWidth="1"/>
    <col min="4" max="6" width="10.28125" style="0" bestFit="1" customWidth="1"/>
    <col min="7" max="7" width="8.8515625" style="0" customWidth="1"/>
    <col min="8" max="8" width="15.57421875" style="0" bestFit="1" customWidth="1"/>
    <col min="9" max="9" width="14.421875" style="0" bestFit="1" customWidth="1"/>
    <col min="10" max="10" width="8.8515625" style="0" customWidth="1"/>
    <col min="11" max="12" width="9.140625" style="0" customWidth="1"/>
  </cols>
  <sheetData>
    <row r="1" spans="1:8" ht="18.75" customHeight="1">
      <c r="A1" s="98" t="s">
        <v>19</v>
      </c>
      <c r="B1" s="99"/>
      <c r="C1" s="29" t="s">
        <v>21</v>
      </c>
      <c r="D1" s="151" t="s">
        <v>3</v>
      </c>
      <c r="E1" s="152"/>
      <c r="F1" s="152"/>
      <c r="G1" s="152"/>
      <c r="H1" s="153"/>
    </row>
    <row r="2" spans="1:8" ht="15" customHeight="1">
      <c r="A2" s="100"/>
      <c r="B2" s="101"/>
      <c r="C2" s="30">
        <f>D2-1</f>
        <v>2010</v>
      </c>
      <c r="D2" s="37">
        <f>Összefoglalás!D2</f>
        <v>2011</v>
      </c>
      <c r="E2" s="37">
        <f>D2+1</f>
        <v>2012</v>
      </c>
      <c r="F2" s="37">
        <f>E2+1</f>
        <v>2013</v>
      </c>
      <c r="G2" s="37">
        <f>F2+1</f>
        <v>2014</v>
      </c>
      <c r="H2" s="1">
        <f>G2+1</f>
        <v>2015</v>
      </c>
    </row>
    <row r="3" spans="1:8" ht="15">
      <c r="A3" s="146" t="s">
        <v>5</v>
      </c>
      <c r="B3" s="147"/>
      <c r="C3" s="147"/>
      <c r="D3" s="147"/>
      <c r="E3" s="147"/>
      <c r="F3" s="147"/>
      <c r="G3" s="147"/>
      <c r="H3" s="148"/>
    </row>
    <row r="4" spans="1:8" s="63" customFormat="1" ht="15">
      <c r="A4" s="94" t="s">
        <v>33</v>
      </c>
      <c r="B4" s="95"/>
      <c r="C4" s="71">
        <v>30</v>
      </c>
      <c r="D4" s="71">
        <v>1000</v>
      </c>
      <c r="E4" s="71">
        <v>2000</v>
      </c>
      <c r="F4" s="71">
        <v>3000</v>
      </c>
      <c r="G4" s="71">
        <v>4000</v>
      </c>
      <c r="H4" s="72">
        <v>5000</v>
      </c>
    </row>
    <row r="5" spans="1:12" ht="15">
      <c r="A5" s="94" t="s">
        <v>40</v>
      </c>
      <c r="B5" s="95"/>
      <c r="C5" s="71">
        <v>50000</v>
      </c>
      <c r="D5" s="71">
        <v>55000</v>
      </c>
      <c r="E5" s="71">
        <v>60000</v>
      </c>
      <c r="F5" s="71">
        <v>66000</v>
      </c>
      <c r="G5" s="71">
        <v>72000</v>
      </c>
      <c r="H5" s="72">
        <v>80000</v>
      </c>
      <c r="L5" s="63"/>
    </row>
    <row r="6" spans="1:8" ht="15">
      <c r="A6" s="94" t="s">
        <v>44</v>
      </c>
      <c r="B6" s="95"/>
      <c r="C6" s="71">
        <v>100</v>
      </c>
      <c r="D6" s="71">
        <v>2000</v>
      </c>
      <c r="E6" s="71">
        <v>4000</v>
      </c>
      <c r="F6" s="71">
        <v>8000</v>
      </c>
      <c r="G6" s="71">
        <v>10000</v>
      </c>
      <c r="H6" s="72">
        <v>12000</v>
      </c>
    </row>
    <row r="7" spans="1:10" ht="15">
      <c r="A7" s="94" t="s">
        <v>41</v>
      </c>
      <c r="B7" s="95"/>
      <c r="C7" s="71">
        <v>100</v>
      </c>
      <c r="D7" s="71">
        <v>1500</v>
      </c>
      <c r="E7" s="71">
        <v>3900</v>
      </c>
      <c r="F7" s="71">
        <v>7700</v>
      </c>
      <c r="G7" s="71">
        <v>9500</v>
      </c>
      <c r="H7" s="72">
        <v>10000</v>
      </c>
      <c r="J7" s="63"/>
    </row>
    <row r="8" spans="1:11" ht="30.75" customHeight="1">
      <c r="A8" s="92" t="s">
        <v>45</v>
      </c>
      <c r="B8" s="93"/>
      <c r="C8" s="71">
        <v>2500</v>
      </c>
      <c r="D8" s="71">
        <v>5500</v>
      </c>
      <c r="E8" s="71">
        <v>9000</v>
      </c>
      <c r="F8" s="71">
        <v>13200</v>
      </c>
      <c r="G8" s="71">
        <v>18000</v>
      </c>
      <c r="H8" s="72">
        <v>24000</v>
      </c>
      <c r="K8" s="63"/>
    </row>
    <row r="9" spans="1:8" ht="33.75" customHeight="1">
      <c r="A9" s="92" t="s">
        <v>42</v>
      </c>
      <c r="B9" s="93"/>
      <c r="C9" s="71">
        <v>50</v>
      </c>
      <c r="D9" s="71">
        <v>200</v>
      </c>
      <c r="E9" s="71">
        <v>400</v>
      </c>
      <c r="F9" s="71">
        <v>600</v>
      </c>
      <c r="G9" s="71">
        <v>800</v>
      </c>
      <c r="H9" s="72">
        <v>1000</v>
      </c>
    </row>
    <row r="10" spans="1:8" ht="32.25" customHeight="1" thickBot="1">
      <c r="A10" s="104" t="s">
        <v>43</v>
      </c>
      <c r="B10" s="105"/>
      <c r="C10" s="73">
        <v>5</v>
      </c>
      <c r="D10" s="73">
        <v>30</v>
      </c>
      <c r="E10" s="73">
        <v>100</v>
      </c>
      <c r="F10" s="73">
        <v>210</v>
      </c>
      <c r="G10" s="73">
        <v>360</v>
      </c>
      <c r="H10" s="74">
        <v>600</v>
      </c>
    </row>
    <row r="11" s="20" customFormat="1" ht="15.75" thickBot="1">
      <c r="A11" s="19"/>
    </row>
    <row r="12" spans="1:8" ht="18.75">
      <c r="A12" s="143" t="s">
        <v>6</v>
      </c>
      <c r="B12" s="144"/>
      <c r="C12" s="144"/>
      <c r="D12" s="144"/>
      <c r="E12" s="144"/>
      <c r="F12" s="144"/>
      <c r="G12" s="144"/>
      <c r="H12" s="145"/>
    </row>
    <row r="13" spans="1:8" ht="15.75">
      <c r="A13" s="159" t="s">
        <v>37</v>
      </c>
      <c r="B13" s="160"/>
      <c r="C13" s="16" t="s">
        <v>37</v>
      </c>
      <c r="D13" s="16" t="s">
        <v>37</v>
      </c>
      <c r="E13" s="16" t="s">
        <v>37</v>
      </c>
      <c r="F13" s="16" t="s">
        <v>37</v>
      </c>
      <c r="G13" s="16" t="s">
        <v>37</v>
      </c>
      <c r="H13" s="17" t="s">
        <v>37</v>
      </c>
    </row>
    <row r="14" spans="1:8" ht="32.25" customHeight="1">
      <c r="A14" s="96" t="str">
        <f>A8</f>
        <v>Az Internetes időpontfoglalású ügyek száma az érintett szervezeti egységek által kezelt ügyek össz-számához képest</v>
      </c>
      <c r="B14" s="97"/>
      <c r="C14" s="75">
        <f>IF((C8/C5)*100&gt;$B$23,0,((((C8/C5)*100)/$B$23)*100)+C23)</f>
        <v>36.666666666666664</v>
      </c>
      <c r="D14" s="75">
        <f>IF((D8/D5)*100&gt;$B$23,0,((((D8/D5)*100)/$B$23)*100)+D23)</f>
        <v>48.33333333333333</v>
      </c>
      <c r="E14" s="75">
        <f>IF((E8/E5)*100&gt;$B$23,0,((((E8/E5)*100)/$B$23)*100)+E23)</f>
        <v>60</v>
      </c>
      <c r="F14" s="75">
        <f>IF((F8/F5)*100&gt;$B$23,0,((((F8/F5)*100)/$B$23)*100)+F23)</f>
        <v>71.66666666666666</v>
      </c>
      <c r="G14" s="75">
        <f>IF((G8/G5)*100&gt;$B$23,0,((((G8/G5)*100)/$B$23)*100)+G23)</f>
        <v>83.53333333333335</v>
      </c>
      <c r="H14" s="172">
        <f>IF((H8/H5)*100&gt;=$B$23,100,((((H8/H5)*100)/$B$23)*100)+H23)</f>
        <v>100</v>
      </c>
    </row>
    <row r="15" spans="1:8" ht="31.5" customHeight="1">
      <c r="A15" s="96" t="str">
        <f>A9</f>
        <v>Internetes időpontfoglalási funkciót ismerő ügyfelek száma a közvéleménykutatásban részt vevőkhöz képest</v>
      </c>
      <c r="B15" s="97"/>
      <c r="C15" s="75">
        <f>IF(($B$24)&lt;C9,0,IF($C24&gt;=C9,1,((C9/$B$24)*100)+C$24))</f>
        <v>25</v>
      </c>
      <c r="D15" s="75">
        <f>IF(($B$24)&lt;D9,0,IF($C24&gt;=D9,1,((D9/$B$24)*100)+D$24))</f>
        <v>35</v>
      </c>
      <c r="E15" s="75">
        <f>IF(($B$24)&lt;E9,0,IF($C24&gt;=E9,1,((E9/$B$24)*100)+E$24))</f>
        <v>50</v>
      </c>
      <c r="F15" s="75">
        <f>IF(($B$24)&lt;F9,0,IF($C24&gt;=F9,1,((F9/$B$24)*100)+F$24))</f>
        <v>65</v>
      </c>
      <c r="G15" s="75">
        <f>IF(($B$24)&lt;G9,0,IF($C24&gt;=G9,1,((G9/$B$24)*100)+G$24))</f>
        <v>80.2</v>
      </c>
      <c r="H15" s="76">
        <f>IF(($B$24)&lt;=H9,100,IF($C24&gt;=H9,1,((H9/$B$24)*100)+H$24))</f>
        <v>100</v>
      </c>
    </row>
    <row r="16" spans="1:8" ht="30.75" customHeight="1">
      <c r="A16" s="96" t="str">
        <f>A10</f>
        <v>Internetes időpontfoglalási funkciót alkalmazó ügyfelek száma a funkciót ismerő ügyfelek számához képest</v>
      </c>
      <c r="B16" s="97"/>
      <c r="C16" s="75">
        <f>IF(($B$25)&lt;C10,0,IF($C25&gt;=C10,1,((C10/$B$24)*100))+C$24)</f>
        <v>21</v>
      </c>
      <c r="D16" s="75">
        <f>IF(($B$25)&lt;D10,0,IF($C25&gt;=D10,1,((D10/$B$24)*100))+D$24)</f>
        <v>18</v>
      </c>
      <c r="E16" s="75">
        <f>IF(($B$25)&lt;E10,0,IF($C25&gt;=E10,1,((E10/$B$24)*100))+E$24)</f>
        <v>20</v>
      </c>
      <c r="F16" s="75">
        <f>IF(($B$25)&lt;F10,0,IF($C25&gt;=F10,1,((F10/$B$24)*100))+F$24)</f>
        <v>26</v>
      </c>
      <c r="G16" s="75">
        <f>IF(($B$25)&lt;G10,0,IF($C25&gt;=G10,1,((G10/$B$24)*100))+G$24)</f>
        <v>36.2</v>
      </c>
      <c r="H16" s="76">
        <f>IF(($B$25)&lt;=H10,100,IF($C25&gt;=H10,1,((H10/$B$24)*100))+H$24)</f>
        <v>100</v>
      </c>
    </row>
    <row r="17" spans="1:8" s="63" customFormat="1" ht="30.75" customHeight="1">
      <c r="A17" s="96" t="s">
        <v>49</v>
      </c>
      <c r="B17" s="111"/>
      <c r="C17" s="116">
        <f aca="true" t="shared" si="0" ref="C17:H17">IF(($B$26)&lt;C7,0,IF($C26&gt;=C7,1,((C7/$B$26)*100))+C$26)</f>
        <v>0.8333333333333334</v>
      </c>
      <c r="D17" s="116">
        <f t="shared" si="0"/>
        <v>12.5</v>
      </c>
      <c r="E17" s="116">
        <f t="shared" si="0"/>
        <v>32.5</v>
      </c>
      <c r="F17" s="116">
        <f t="shared" si="0"/>
        <v>64.16666666666667</v>
      </c>
      <c r="G17" s="116">
        <f t="shared" si="0"/>
        <v>79.16666666666666</v>
      </c>
      <c r="H17" s="76">
        <f t="shared" si="0"/>
        <v>83.33333333333334</v>
      </c>
    </row>
    <row r="18" spans="1:8" ht="15">
      <c r="A18" s="154"/>
      <c r="B18" s="165"/>
      <c r="C18" s="165"/>
      <c r="D18" s="165"/>
      <c r="E18" s="165"/>
      <c r="F18" s="165"/>
      <c r="G18" s="165"/>
      <c r="H18" s="166"/>
    </row>
    <row r="19" spans="1:8" ht="15.75" thickBot="1">
      <c r="A19" s="161" t="s">
        <v>7</v>
      </c>
      <c r="B19" s="162"/>
      <c r="C19" s="77">
        <f aca="true" t="shared" si="1" ref="C19:H19">C14*$B30+C15*$B31+C16*$B32+C17*$B33</f>
        <v>22.466666666666665</v>
      </c>
      <c r="D19" s="77">
        <f t="shared" si="1"/>
        <v>29.4</v>
      </c>
      <c r="E19" s="77">
        <f t="shared" si="1"/>
        <v>40.5</v>
      </c>
      <c r="F19" s="77">
        <f t="shared" si="1"/>
        <v>55.133333333333326</v>
      </c>
      <c r="G19" s="77">
        <f t="shared" si="1"/>
        <v>67.79333333333334</v>
      </c>
      <c r="H19" s="173">
        <f t="shared" si="1"/>
        <v>96.66666666666666</v>
      </c>
    </row>
    <row r="20" ht="15.75" thickBot="1"/>
    <row r="21" spans="1:9" ht="15">
      <c r="A21" s="22" t="s">
        <v>8</v>
      </c>
      <c r="B21" s="135" t="s">
        <v>20</v>
      </c>
      <c r="C21" s="123" t="s">
        <v>0</v>
      </c>
      <c r="D21" s="123"/>
      <c r="E21" s="123"/>
      <c r="F21" s="123"/>
      <c r="G21" s="123"/>
      <c r="H21" s="123"/>
      <c r="I21" s="129" t="s">
        <v>22</v>
      </c>
    </row>
    <row r="22" spans="1:9" ht="15">
      <c r="A22" s="2"/>
      <c r="B22" s="136"/>
      <c r="C22" s="37">
        <f>D22-1</f>
        <v>2010</v>
      </c>
      <c r="D22" s="37">
        <f>D2</f>
        <v>2011</v>
      </c>
      <c r="E22" s="36">
        <f>D22+1</f>
        <v>2012</v>
      </c>
      <c r="F22" s="36">
        <f>E22+1</f>
        <v>2013</v>
      </c>
      <c r="G22" s="36">
        <f>F22+1</f>
        <v>2014</v>
      </c>
      <c r="H22" s="36">
        <f>G22+1</f>
        <v>2015</v>
      </c>
      <c r="I22" s="130"/>
    </row>
    <row r="23" spans="1:9" ht="30">
      <c r="A23" s="102" t="str">
        <f>A14</f>
        <v>Az Internetes időpontfoglalású ügyek száma az érintett szervezeti egységek által kezelt ügyek össz-számához képest</v>
      </c>
      <c r="B23" s="78">
        <v>30</v>
      </c>
      <c r="C23" s="69">
        <v>20</v>
      </c>
      <c r="D23" s="69">
        <v>15</v>
      </c>
      <c r="E23" s="69">
        <v>10</v>
      </c>
      <c r="F23" s="69">
        <v>5</v>
      </c>
      <c r="G23" s="69">
        <v>0.2</v>
      </c>
      <c r="H23" s="68">
        <v>10</v>
      </c>
      <c r="I23" s="38" t="s">
        <v>39</v>
      </c>
    </row>
    <row r="24" spans="1:13" ht="30">
      <c r="A24" s="102" t="str">
        <f>A15</f>
        <v>Internetes időpontfoglalási funkciót ismerő ügyfelek száma a közvéleménykutatásban részt vevőkhöz képest</v>
      </c>
      <c r="B24" s="78">
        <v>1000</v>
      </c>
      <c r="C24" s="69">
        <v>20</v>
      </c>
      <c r="D24" s="69">
        <v>15</v>
      </c>
      <c r="E24" s="69">
        <v>10</v>
      </c>
      <c r="F24" s="69">
        <v>5</v>
      </c>
      <c r="G24" s="69">
        <v>0.2</v>
      </c>
      <c r="H24" s="68">
        <v>0.05</v>
      </c>
      <c r="I24" s="38" t="s">
        <v>39</v>
      </c>
      <c r="L24" s="106"/>
      <c r="M24" s="106"/>
    </row>
    <row r="25" spans="1:9" ht="30">
      <c r="A25" s="112" t="str">
        <f>A16</f>
        <v>Internetes időpontfoglalási funkciót alkalmazó ügyfelek száma a funkciót ismerő ügyfelek számához képest</v>
      </c>
      <c r="B25" s="69">
        <v>600</v>
      </c>
      <c r="C25" s="69">
        <v>20</v>
      </c>
      <c r="D25" s="69">
        <v>15</v>
      </c>
      <c r="E25" s="69">
        <v>10</v>
      </c>
      <c r="F25" s="69">
        <v>5</v>
      </c>
      <c r="G25" s="69">
        <v>0.2</v>
      </c>
      <c r="H25" s="68">
        <v>0.05</v>
      </c>
      <c r="I25" s="38" t="s">
        <v>39</v>
      </c>
    </row>
    <row r="26" spans="1:9" s="63" customFormat="1" ht="35.25" customHeight="1" thickBot="1">
      <c r="A26" s="113" t="str">
        <f>A17</f>
        <v>Időpontfoglalással rendelkezők helyszíni megjelenésének száma az internetes időpontfoglalású ügyek számához képest</v>
      </c>
      <c r="B26" s="107">
        <v>12000</v>
      </c>
      <c r="C26" s="107">
        <v>0</v>
      </c>
      <c r="D26" s="107">
        <v>0</v>
      </c>
      <c r="E26" s="107">
        <v>0</v>
      </c>
      <c r="F26" s="107">
        <v>0</v>
      </c>
      <c r="G26" s="107">
        <v>0</v>
      </c>
      <c r="H26" s="103">
        <v>0</v>
      </c>
      <c r="I26" s="39" t="s">
        <v>39</v>
      </c>
    </row>
    <row r="27" ht="15.75" thickBot="1"/>
    <row r="28" spans="1:8" ht="15.75" thickBot="1">
      <c r="A28" s="24" t="s">
        <v>10</v>
      </c>
      <c r="B28" s="23" t="s">
        <v>2</v>
      </c>
      <c r="F28" s="127" t="s">
        <v>23</v>
      </c>
      <c r="G28" s="128"/>
      <c r="H28" s="61">
        <f>Összefoglalás!L2</f>
        <v>0.25</v>
      </c>
    </row>
    <row r="29" spans="1:2" ht="15">
      <c r="A29" s="3"/>
      <c r="B29" s="90"/>
    </row>
    <row r="30" spans="1:8" ht="30.75" thickBot="1">
      <c r="A30" s="91" t="str">
        <f>A14</f>
        <v>Az Internetes időpontfoglalású ügyek száma az érintett szervezeti egységek által kezelt ügyek össz-számához képest</v>
      </c>
      <c r="B30" s="82">
        <v>0.3</v>
      </c>
      <c r="F30" s="63"/>
      <c r="G30" s="63"/>
      <c r="H30" s="63"/>
    </row>
    <row r="31" spans="1:8" ht="30">
      <c r="A31" s="91" t="str">
        <f>A15</f>
        <v>Internetes időpontfoglalási funkciót ismerő ügyfelek száma a közvéleménykutatásban részt vevőkhöz képest</v>
      </c>
      <c r="B31" s="82">
        <v>0.2</v>
      </c>
      <c r="F31" s="163" t="s">
        <v>18</v>
      </c>
      <c r="G31" s="66" t="s">
        <v>11</v>
      </c>
      <c r="H31" s="67"/>
    </row>
    <row r="32" spans="1:8" ht="30">
      <c r="A32" s="115" t="str">
        <f>A16</f>
        <v>Internetes időpontfoglalási funkciót alkalmazó ügyfelek száma a funkciót ismerő ügyfelek számához képest</v>
      </c>
      <c r="B32" s="82">
        <v>0.3</v>
      </c>
      <c r="F32" s="164"/>
      <c r="G32" s="36" t="s">
        <v>12</v>
      </c>
      <c r="H32" s="49" t="s">
        <v>13</v>
      </c>
    </row>
    <row r="33" spans="1:8" ht="30.75" thickBot="1">
      <c r="A33" s="114" t="str">
        <f>A17</f>
        <v>Időpontfoglalással rendelkezők helyszíni megjelenésének száma az internetes időpontfoglalású ügyek számához képest</v>
      </c>
      <c r="B33" s="83">
        <f>1-SUM(B29:B32)</f>
        <v>0.19999999999999996</v>
      </c>
      <c r="F33" s="50" t="s">
        <v>14</v>
      </c>
      <c r="G33" s="84">
        <f>Összefoglalás!K6</f>
        <v>0</v>
      </c>
      <c r="H33" s="85">
        <f>Összefoglalás!L6</f>
        <v>70</v>
      </c>
    </row>
    <row r="34" spans="6:8" ht="15">
      <c r="F34" s="52" t="s">
        <v>15</v>
      </c>
      <c r="G34" s="84">
        <f>Összefoglalás!K7</f>
        <v>71</v>
      </c>
      <c r="H34" s="85">
        <f>Összefoglalás!L7</f>
        <v>90</v>
      </c>
    </row>
    <row r="35" spans="6:8" ht="15.75" thickBot="1">
      <c r="F35" s="53" t="s">
        <v>16</v>
      </c>
      <c r="G35" s="86">
        <f>Összefoglalás!K8</f>
        <v>91</v>
      </c>
      <c r="H35" s="87">
        <f>Összefoglalás!L8</f>
        <v>100</v>
      </c>
    </row>
  </sheetData>
  <sheetProtection/>
  <mergeCells count="11">
    <mergeCell ref="A12:H12"/>
    <mergeCell ref="A13:B13"/>
    <mergeCell ref="A19:B19"/>
    <mergeCell ref="F31:F32"/>
    <mergeCell ref="F28:G28"/>
    <mergeCell ref="I21:I22"/>
    <mergeCell ref="D1:H1"/>
    <mergeCell ref="B21:B22"/>
    <mergeCell ref="C21:H21"/>
    <mergeCell ref="A18:H18"/>
    <mergeCell ref="A3:H3"/>
  </mergeCells>
  <conditionalFormatting sqref="C19:H19 C13:H17">
    <cfRule type="cellIs" priority="354" dxfId="318" operator="between">
      <formula>Időpontfoglalás!$G$33</formula>
      <formula>"&lt;=$I$34"</formula>
    </cfRule>
    <cfRule type="cellIs" priority="355" dxfId="319" operator="between">
      <formula>Időpontfoglalás!$G$32</formula>
      <formula>"&lt;=$I$33"</formula>
    </cfRule>
    <cfRule type="cellIs" priority="356" dxfId="320" operator="between">
      <formula>Időpontfoglalás!$G$31</formula>
      <formula>"&lt;=$I$32"</formula>
    </cfRule>
  </conditionalFormatting>
  <conditionalFormatting sqref="C14:H14">
    <cfRule type="cellIs" priority="304" dxfId="318" operator="between">
      <formula>Időpontfoglalás!$H$35</formula>
      <formula>"&lt;=$I$34"</formula>
    </cfRule>
    <cfRule type="cellIs" priority="305" dxfId="319" operator="between">
      <formula>Időpontfoglalás!$H$34</formula>
      <formula>"&lt;=$I$33"</formula>
    </cfRule>
    <cfRule type="cellIs" priority="306" dxfId="320" operator="between">
      <formula>Időpontfoglalás!$H$33</formula>
      <formula>"&lt;=$I$32"</formula>
    </cfRule>
  </conditionalFormatting>
  <conditionalFormatting sqref="C14:H14">
    <cfRule type="cellIs" priority="301" dxfId="318" operator="between">
      <formula>Időpontfoglalás!$H$35</formula>
      <formula>"&lt;=$I$33"</formula>
    </cfRule>
    <cfRule type="cellIs" priority="302" dxfId="319" operator="between">
      <formula>Időpontfoglalás!$H$34</formula>
      <formula>"&lt;=$I$32"</formula>
    </cfRule>
    <cfRule type="cellIs" priority="303" dxfId="320" operator="between">
      <formula>Időpontfoglalás!$H$33</formula>
      <formula>"&lt;=$I$31"</formula>
    </cfRule>
  </conditionalFormatting>
  <conditionalFormatting sqref="C14:H14">
    <cfRule type="cellIs" priority="298" dxfId="318" operator="between">
      <formula>Időpontfoglalás!$H$35</formula>
      <formula>"&lt;=$I$34"</formula>
    </cfRule>
    <cfRule type="cellIs" priority="299" dxfId="319" operator="between">
      <formula>Időpontfoglalás!$H$34</formula>
      <formula>"&lt;=$I$33"</formula>
    </cfRule>
    <cfRule type="cellIs" priority="300" dxfId="320" operator="between">
      <formula>Időpontfoglalás!$H$33</formula>
      <formula>"&lt;=$I$32"</formula>
    </cfRule>
  </conditionalFormatting>
  <conditionalFormatting sqref="D14:H14">
    <cfRule type="cellIs" priority="295" dxfId="318" operator="between">
      <formula>Időpontfoglalás!$H$35</formula>
      <formula>"&lt;=$I$34"</formula>
    </cfRule>
    <cfRule type="cellIs" priority="296" dxfId="319" operator="between">
      <formula>Időpontfoglalás!$H$34</formula>
      <formula>"&lt;=$I$33"</formula>
    </cfRule>
    <cfRule type="cellIs" priority="297" dxfId="320" operator="between">
      <formula>Időpontfoglalás!$H$33</formula>
      <formula>"&lt;=$I$32"</formula>
    </cfRule>
  </conditionalFormatting>
  <conditionalFormatting sqref="C14:H17">
    <cfRule type="cellIs" priority="292" dxfId="318" operator="between">
      <formula>Időpontfoglalás!$H$35</formula>
      <formula>"&lt;=$I$34"</formula>
    </cfRule>
    <cfRule type="cellIs" priority="293" dxfId="319" operator="between">
      <formula>Időpontfoglalás!$H$34</formula>
      <formula>"&lt;=$I$33"</formula>
    </cfRule>
    <cfRule type="cellIs" priority="294" dxfId="320" operator="between">
      <formula>Időpontfoglalás!$H$33</formula>
      <formula>"&lt;=$I$32"</formula>
    </cfRule>
  </conditionalFormatting>
  <conditionalFormatting sqref="C14:H17">
    <cfRule type="cellIs" priority="289" dxfId="318" operator="between">
      <formula>Időpontfoglalás!$H$35</formula>
      <formula>"&lt;=$I$33"</formula>
    </cfRule>
    <cfRule type="cellIs" priority="290" dxfId="319" operator="between">
      <formula>Időpontfoglalás!$H$34</formula>
      <formula>"&lt;=$I$32"</formula>
    </cfRule>
    <cfRule type="cellIs" priority="291" dxfId="320" operator="between">
      <formula>Időpontfoglalás!$H$33</formula>
      <formula>"&lt;=$I$31"</formula>
    </cfRule>
  </conditionalFormatting>
  <conditionalFormatting sqref="C14:H17">
    <cfRule type="cellIs" priority="286" dxfId="318" operator="between">
      <formula>Időpontfoglalás!$G$33</formula>
      <formula>Időpontfoglalás!$H$33</formula>
    </cfRule>
    <cfRule type="cellIs" priority="287" dxfId="319" operator="between">
      <formula>Időpontfoglalás!$G$32</formula>
      <formula>Időpontfoglalás!$H$32</formula>
    </cfRule>
    <cfRule type="cellIs" priority="288" dxfId="320" operator="between">
      <formula>Időpontfoglalás!$G$31</formula>
      <formula>Időpontfoglalás!$H$31</formula>
    </cfRule>
  </conditionalFormatting>
  <conditionalFormatting sqref="C16:F17 D15:H17 C17:H17">
    <cfRule type="cellIs" priority="283" dxfId="318" operator="between">
      <formula>Időpontfoglalás!$G$33</formula>
      <formula>"&lt;=$H$33"</formula>
    </cfRule>
    <cfRule type="cellIs" priority="284" dxfId="319" operator="between">
      <formula>Időpontfoglalás!$G$32</formula>
      <formula>"&lt;=$H$32"</formula>
    </cfRule>
    <cfRule type="cellIs" priority="285" dxfId="320" operator="between">
      <formula>Időpontfoglalás!$G$31</formula>
      <formula>"&lt;=$H$31"</formula>
    </cfRule>
  </conditionalFormatting>
  <conditionalFormatting sqref="C17:H17">
    <cfRule type="cellIs" priority="280" dxfId="318" operator="between">
      <formula>Időpontfoglalás!$H$35</formula>
      <formula>"&lt;=$I$34"</formula>
    </cfRule>
    <cfRule type="cellIs" priority="281" dxfId="319" operator="between">
      <formula>Időpontfoglalás!$H$34</formula>
      <formula>"&lt;=$I$33"</formula>
    </cfRule>
    <cfRule type="cellIs" priority="282" dxfId="320" operator="between">
      <formula>Időpontfoglalás!$H$33</formula>
      <formula>"&lt;=$I$32"</formula>
    </cfRule>
  </conditionalFormatting>
  <conditionalFormatting sqref="C17:H17">
    <cfRule type="cellIs" priority="277" dxfId="318" operator="between">
      <formula>Időpontfoglalás!$H$35</formula>
      <formula>"&lt;=$I$33"</formula>
    </cfRule>
    <cfRule type="cellIs" priority="278" dxfId="319" operator="between">
      <formula>Időpontfoglalás!$H$34</formula>
      <formula>"&lt;=$I$32"</formula>
    </cfRule>
    <cfRule type="cellIs" priority="279" dxfId="320" operator="between">
      <formula>Időpontfoglalás!$H$33</formula>
      <formula>"&lt;=$I$31"</formula>
    </cfRule>
  </conditionalFormatting>
  <conditionalFormatting sqref="C17:H17">
    <cfRule type="cellIs" priority="274" dxfId="318" operator="between">
      <formula>Időpontfoglalás!$H$35</formula>
      <formula>"&lt;=$I$34"</formula>
    </cfRule>
    <cfRule type="cellIs" priority="275" dxfId="319" operator="between">
      <formula>Időpontfoglalás!$H$34</formula>
      <formula>"&lt;=$I$33"</formula>
    </cfRule>
    <cfRule type="cellIs" priority="276" dxfId="320" operator="between">
      <formula>Időpontfoglalás!$H$33</formula>
      <formula>"&lt;=$I$32"</formula>
    </cfRule>
  </conditionalFormatting>
  <conditionalFormatting sqref="D17:H17">
    <cfRule type="cellIs" priority="271" dxfId="318" operator="between">
      <formula>Időpontfoglalás!$H$35</formula>
      <formula>"&lt;=$I$34"</formula>
    </cfRule>
    <cfRule type="cellIs" priority="272" dxfId="319" operator="between">
      <formula>Időpontfoglalás!$H$34</formula>
      <formula>"&lt;=$I$33"</formula>
    </cfRule>
    <cfRule type="cellIs" priority="273" dxfId="320" operator="between">
      <formula>Időpontfoglalás!$H$33</formula>
      <formula>"&lt;=$I$32"</formula>
    </cfRule>
  </conditionalFormatting>
  <conditionalFormatting sqref="D17:H17">
    <cfRule type="cellIs" priority="268" dxfId="318" operator="between">
      <formula>Időpontfoglalás!$H$35</formula>
      <formula>"&lt;=$I$33"</formula>
    </cfRule>
    <cfRule type="cellIs" priority="269" dxfId="319" operator="between">
      <formula>Időpontfoglalás!$H$34</formula>
      <formula>"&lt;=$I$32"</formula>
    </cfRule>
    <cfRule type="cellIs" priority="270" dxfId="320" operator="between">
      <formula>Időpontfoglalás!$H$33</formula>
      <formula>"&lt;=$I$31"</formula>
    </cfRule>
  </conditionalFormatting>
  <conditionalFormatting sqref="D17:H17">
    <cfRule type="cellIs" priority="265" dxfId="318" operator="between">
      <formula>Időpontfoglalás!$H$35</formula>
      <formula>"&lt;=$I$34"</formula>
    </cfRule>
    <cfRule type="cellIs" priority="266" dxfId="319" operator="between">
      <formula>Időpontfoglalás!$H$34</formula>
      <formula>"&lt;=$I$33"</formula>
    </cfRule>
    <cfRule type="cellIs" priority="267" dxfId="320" operator="between">
      <formula>Időpontfoglalás!$H$33</formula>
      <formula>"&lt;=$I$32"</formula>
    </cfRule>
  </conditionalFormatting>
  <conditionalFormatting sqref="C17:H17">
    <cfRule type="cellIs" priority="262" dxfId="318" operator="between">
      <formula>Időpontfoglalás!$H$35</formula>
      <formula>"&lt;=$I$34"</formula>
    </cfRule>
    <cfRule type="cellIs" priority="263" dxfId="319" operator="between">
      <formula>Időpontfoglalás!$H$34</formula>
      <formula>"&lt;=$I$33"</formula>
    </cfRule>
    <cfRule type="cellIs" priority="264" dxfId="320" operator="between">
      <formula>Időpontfoglalás!$H$33</formula>
      <formula>"&lt;=$I$32"</formula>
    </cfRule>
  </conditionalFormatting>
  <conditionalFormatting sqref="C17:H17">
    <cfRule type="cellIs" priority="259" dxfId="318" operator="between">
      <formula>Időpontfoglalás!$H$35</formula>
      <formula>"&lt;=$I$33"</formula>
    </cfRule>
    <cfRule type="cellIs" priority="260" dxfId="319" operator="between">
      <formula>Időpontfoglalás!$H$34</formula>
      <formula>"&lt;=$I$32"</formula>
    </cfRule>
    <cfRule type="cellIs" priority="261" dxfId="320" operator="between">
      <formula>Időpontfoglalás!$H$33</formula>
      <formula>"&lt;=$I$31"</formula>
    </cfRule>
  </conditionalFormatting>
  <conditionalFormatting sqref="C17:H17">
    <cfRule type="cellIs" priority="256" dxfId="318" operator="between">
      <formula>Időpontfoglalás!$H$35</formula>
      <formula>"&lt;=$I$34"</formula>
    </cfRule>
    <cfRule type="cellIs" priority="257" dxfId="319" operator="between">
      <formula>Időpontfoglalás!$H$34</formula>
      <formula>"&lt;=$I$33"</formula>
    </cfRule>
    <cfRule type="cellIs" priority="258" dxfId="320" operator="between">
      <formula>Időpontfoglalás!$H$33</formula>
      <formula>"&lt;=$I$32"</formula>
    </cfRule>
  </conditionalFormatting>
  <conditionalFormatting sqref="C17:H17">
    <cfRule type="cellIs" priority="253" dxfId="318" operator="between">
      <formula>Projektek!$H$35</formula>
      <formula>"&lt;=$I$33"</formula>
    </cfRule>
    <cfRule type="cellIs" priority="254" dxfId="319" operator="between">
      <formula>Projektek!$H$34</formula>
      <formula>"&lt;=$I$32"</formula>
    </cfRule>
    <cfRule type="cellIs" priority="255" dxfId="320" operator="between">
      <formula>Projektek!$H$33</formula>
      <formula>"&lt;=$I$31"</formula>
    </cfRule>
  </conditionalFormatting>
  <conditionalFormatting sqref="D17:H17">
    <cfRule type="cellIs" priority="250" dxfId="318" operator="between">
      <formula>Időpontfoglalás!$H$35</formula>
      <formula>"&lt;=$I$34"</formula>
    </cfRule>
    <cfRule type="cellIs" priority="251" dxfId="319" operator="between">
      <formula>Időpontfoglalás!$H$34</formula>
      <formula>"&lt;=$I$33"</formula>
    </cfRule>
    <cfRule type="cellIs" priority="252" dxfId="320" operator="between">
      <formula>Időpontfoglalás!$H$33</formula>
      <formula>"&lt;=$I$32"</formula>
    </cfRule>
  </conditionalFormatting>
  <conditionalFormatting sqref="D17:H17">
    <cfRule type="cellIs" priority="247" dxfId="318" operator="between">
      <formula>Időpontfoglalás!$H$35</formula>
      <formula>"&lt;=$I$33"</formula>
    </cfRule>
    <cfRule type="cellIs" priority="248" dxfId="319" operator="between">
      <formula>Időpontfoglalás!$H$34</formula>
      <formula>"&lt;=$I$32"</formula>
    </cfRule>
    <cfRule type="cellIs" priority="249" dxfId="320" operator="between">
      <formula>Időpontfoglalás!$H$33</formula>
      <formula>"&lt;=$I$31"</formula>
    </cfRule>
  </conditionalFormatting>
  <conditionalFormatting sqref="D17:H17">
    <cfRule type="cellIs" priority="244" dxfId="318" operator="between">
      <formula>Időpontfoglalás!$H$35</formula>
      <formula>"&lt;=$I$34"</formula>
    </cfRule>
    <cfRule type="cellIs" priority="245" dxfId="319" operator="between">
      <formula>Időpontfoglalás!$H$34</formula>
      <formula>"&lt;=$I$33"</formula>
    </cfRule>
    <cfRule type="cellIs" priority="246" dxfId="320" operator="between">
      <formula>Időpontfoglalás!$H$33</formula>
      <formula>"&lt;=$I$32"</formula>
    </cfRule>
  </conditionalFormatting>
  <conditionalFormatting sqref="D17:H17">
    <cfRule type="cellIs" priority="241" dxfId="318" operator="between">
      <formula>Projektek!$H$35</formula>
      <formula>"&lt;=$I$33"</formula>
    </cfRule>
    <cfRule type="cellIs" priority="242" dxfId="319" operator="between">
      <formula>Projektek!$H$34</formula>
      <formula>"&lt;=$I$32"</formula>
    </cfRule>
    <cfRule type="cellIs" priority="243" dxfId="320" operator="between">
      <formula>Projektek!$H$33</formula>
      <formula>"&lt;=$I$31"</formula>
    </cfRule>
  </conditionalFormatting>
  <conditionalFormatting sqref="D17:H17">
    <cfRule type="cellIs" priority="238" dxfId="318" operator="between">
      <formula>Időpontfoglalás!$H$35</formula>
      <formula>"&lt;=$I$34"</formula>
    </cfRule>
    <cfRule type="cellIs" priority="239" dxfId="319" operator="between">
      <formula>Időpontfoglalás!$H$34</formula>
      <formula>"&lt;=$I$33"</formula>
    </cfRule>
    <cfRule type="cellIs" priority="240" dxfId="320" operator="between">
      <formula>Időpontfoglalás!$H$33</formula>
      <formula>"&lt;=$I$32"</formula>
    </cfRule>
  </conditionalFormatting>
  <conditionalFormatting sqref="D17:H17">
    <cfRule type="cellIs" priority="235" dxfId="318" operator="between">
      <formula>Időpontfoglalás!$H$35</formula>
      <formula>"&lt;=$I$33"</formula>
    </cfRule>
    <cfRule type="cellIs" priority="236" dxfId="319" operator="between">
      <formula>Időpontfoglalás!$H$34</formula>
      <formula>"&lt;=$I$32"</formula>
    </cfRule>
    <cfRule type="cellIs" priority="237" dxfId="320" operator="between">
      <formula>Időpontfoglalás!$H$33</formula>
      <formula>"&lt;=$I$31"</formula>
    </cfRule>
  </conditionalFormatting>
  <conditionalFormatting sqref="D17:H17">
    <cfRule type="cellIs" priority="232" dxfId="318" operator="between">
      <formula>Időpontfoglalás!$H$35</formula>
      <formula>"&lt;=$I$34"</formula>
    </cfRule>
    <cfRule type="cellIs" priority="233" dxfId="319" operator="between">
      <formula>Időpontfoglalás!$H$34</formula>
      <formula>"&lt;=$I$33"</formula>
    </cfRule>
    <cfRule type="cellIs" priority="234" dxfId="320" operator="between">
      <formula>Időpontfoglalás!$H$33</formula>
      <formula>"&lt;=$I$32"</formula>
    </cfRule>
  </conditionalFormatting>
  <conditionalFormatting sqref="D17:H17">
    <cfRule type="cellIs" priority="229" dxfId="318" operator="between">
      <formula>Projektek!$H$35</formula>
      <formula>"&lt;=$I$33"</formula>
    </cfRule>
    <cfRule type="cellIs" priority="230" dxfId="319" operator="between">
      <formula>Projektek!$H$34</formula>
      <formula>"&lt;=$I$32"</formula>
    </cfRule>
    <cfRule type="cellIs" priority="231" dxfId="320" operator="between">
      <formula>Projektek!$H$33</formula>
      <formula>"&lt;=$I$31"</formula>
    </cfRule>
  </conditionalFormatting>
  <conditionalFormatting sqref="C17:H17">
    <cfRule type="cellIs" priority="226" dxfId="318" operator="between">
      <formula>Időpontfoglalás!$H$35</formula>
      <formula>"&lt;=$I$34"</formula>
    </cfRule>
    <cfRule type="cellIs" priority="227" dxfId="319" operator="between">
      <formula>Időpontfoglalás!$H$34</formula>
      <formula>"&lt;=$I$33"</formula>
    </cfRule>
    <cfRule type="cellIs" priority="228" dxfId="320" operator="between">
      <formula>Időpontfoglalás!$H$33</formula>
      <formula>"&lt;=$I$32"</formula>
    </cfRule>
  </conditionalFormatting>
  <conditionalFormatting sqref="C17:H17">
    <cfRule type="cellIs" priority="223" dxfId="318" operator="between">
      <formula>Időpontfoglalás!$H$35</formula>
      <formula>"&lt;=$I$33"</formula>
    </cfRule>
    <cfRule type="cellIs" priority="224" dxfId="319" operator="between">
      <formula>Időpontfoglalás!$H$34</formula>
      <formula>"&lt;=$I$32"</formula>
    </cfRule>
    <cfRule type="cellIs" priority="225" dxfId="320" operator="between">
      <formula>Időpontfoglalás!$H$33</formula>
      <formula>"&lt;=$I$31"</formula>
    </cfRule>
  </conditionalFormatting>
  <conditionalFormatting sqref="C17:H17">
    <cfRule type="cellIs" priority="220" dxfId="318" operator="between">
      <formula>Időpontfoglalás!$H$35</formula>
      <formula>"&lt;=$I$34"</formula>
    </cfRule>
    <cfRule type="cellIs" priority="221" dxfId="319" operator="between">
      <formula>Időpontfoglalás!$H$34</formula>
      <formula>"&lt;=$I$33"</formula>
    </cfRule>
    <cfRule type="cellIs" priority="222" dxfId="320" operator="between">
      <formula>Időpontfoglalás!$H$33</formula>
      <formula>"&lt;=$I$32"</formula>
    </cfRule>
  </conditionalFormatting>
  <conditionalFormatting sqref="C17:H17">
    <cfRule type="cellIs" priority="217" dxfId="318" operator="between">
      <formula>Időpontfoglalás!$H$35</formula>
      <formula>"&lt;=$I$34"</formula>
    </cfRule>
    <cfRule type="cellIs" priority="218" dxfId="319" operator="between">
      <formula>Időpontfoglalás!$H$34</formula>
      <formula>"&lt;=$I$33"</formula>
    </cfRule>
    <cfRule type="cellIs" priority="219" dxfId="320" operator="between">
      <formula>Időpontfoglalás!$H$33</formula>
      <formula>"&lt;=$I$32"</formula>
    </cfRule>
  </conditionalFormatting>
  <conditionalFormatting sqref="C17:H17">
    <cfRule type="cellIs" priority="214" dxfId="318" operator="between">
      <formula>Időpontfoglalás!$H$35</formula>
      <formula>"&lt;=$I$33"</formula>
    </cfRule>
    <cfRule type="cellIs" priority="215" dxfId="319" operator="between">
      <formula>Időpontfoglalás!$H$34</formula>
      <formula>"&lt;=$I$32"</formula>
    </cfRule>
    <cfRule type="cellIs" priority="216" dxfId="320" operator="between">
      <formula>Időpontfoglalás!$H$33</formula>
      <formula>"&lt;=$I$31"</formula>
    </cfRule>
  </conditionalFormatting>
  <conditionalFormatting sqref="C17:H17">
    <cfRule type="cellIs" priority="211" dxfId="318" operator="between">
      <formula>Időpontfoglalás!$H$35</formula>
      <formula>"&lt;=$I$34"</formula>
    </cfRule>
    <cfRule type="cellIs" priority="212" dxfId="319" operator="between">
      <formula>Időpontfoglalás!$H$34</formula>
      <formula>"&lt;=$I$33"</formula>
    </cfRule>
    <cfRule type="cellIs" priority="213" dxfId="320" operator="between">
      <formula>Időpontfoglalás!$H$33</formula>
      <formula>"&lt;=$I$32"</formula>
    </cfRule>
  </conditionalFormatting>
  <conditionalFormatting sqref="C17">
    <cfRule type="cellIs" priority="208" dxfId="318" operator="between">
      <formula>Időpontfoglalás!$H$35</formula>
      <formula>"&lt;=$I$34"</formula>
    </cfRule>
    <cfRule type="cellIs" priority="209" dxfId="319" operator="between">
      <formula>Időpontfoglalás!$H$34</formula>
      <formula>"&lt;=$I$33"</formula>
    </cfRule>
    <cfRule type="cellIs" priority="210" dxfId="320" operator="between">
      <formula>Időpontfoglalás!$H$33</formula>
      <formula>"&lt;=$I$32"</formula>
    </cfRule>
  </conditionalFormatting>
  <conditionalFormatting sqref="C17">
    <cfRule type="cellIs" priority="205" dxfId="318" operator="between">
      <formula>Időpontfoglalás!$H$35</formula>
      <formula>"&lt;=$I$33"</formula>
    </cfRule>
    <cfRule type="cellIs" priority="206" dxfId="319" operator="between">
      <formula>Időpontfoglalás!$H$34</formula>
      <formula>"&lt;=$I$32"</formula>
    </cfRule>
    <cfRule type="cellIs" priority="207" dxfId="320" operator="between">
      <formula>Időpontfoglalás!$H$33</formula>
      <formula>"&lt;=$I$31"</formula>
    </cfRule>
  </conditionalFormatting>
  <conditionalFormatting sqref="C17">
    <cfRule type="cellIs" priority="202" dxfId="318" operator="between">
      <formula>Időpontfoglalás!$H$35</formula>
      <formula>"&lt;=$I$34"</formula>
    </cfRule>
    <cfRule type="cellIs" priority="203" dxfId="319" operator="between">
      <formula>Időpontfoglalás!$H$34</formula>
      <formula>"&lt;=$I$33"</formula>
    </cfRule>
    <cfRule type="cellIs" priority="204" dxfId="320" operator="between">
      <formula>Időpontfoglalás!$H$33</formula>
      <formula>"&lt;=$I$32"</formula>
    </cfRule>
  </conditionalFormatting>
  <conditionalFormatting sqref="D17:H17">
    <cfRule type="cellIs" priority="199" dxfId="318" operator="between">
      <formula>Időpontfoglalás!$H$35</formula>
      <formula>"&lt;=$I$34"</formula>
    </cfRule>
    <cfRule type="cellIs" priority="200" dxfId="319" operator="between">
      <formula>Időpontfoglalás!$H$34</formula>
      <formula>"&lt;=$I$33"</formula>
    </cfRule>
    <cfRule type="cellIs" priority="201" dxfId="320" operator="between">
      <formula>Időpontfoglalás!$H$33</formula>
      <formula>"&lt;=$I$32"</formula>
    </cfRule>
  </conditionalFormatting>
  <conditionalFormatting sqref="D17:H17">
    <cfRule type="cellIs" priority="196" dxfId="318" operator="between">
      <formula>Időpontfoglalás!$H$35</formula>
      <formula>"&lt;=$I$33"</formula>
    </cfRule>
    <cfRule type="cellIs" priority="197" dxfId="319" operator="between">
      <formula>Időpontfoglalás!$H$34</formula>
      <formula>"&lt;=$I$32"</formula>
    </cfRule>
    <cfRule type="cellIs" priority="198" dxfId="320" operator="between">
      <formula>Időpontfoglalás!$H$33</formula>
      <formula>"&lt;=$I$31"</formula>
    </cfRule>
  </conditionalFormatting>
  <conditionalFormatting sqref="D17:H17">
    <cfRule type="cellIs" priority="193" dxfId="318" operator="between">
      <formula>Időpontfoglalás!$H$35</formula>
      <formula>"&lt;=$I$34"</formula>
    </cfRule>
    <cfRule type="cellIs" priority="194" dxfId="319" operator="between">
      <formula>Időpontfoglalás!$H$34</formula>
      <formula>"&lt;=$I$33"</formula>
    </cfRule>
    <cfRule type="cellIs" priority="195" dxfId="320" operator="between">
      <formula>Időpontfoglalás!$H$33</formula>
      <formula>"&lt;=$I$32"</formula>
    </cfRule>
  </conditionalFormatting>
  <conditionalFormatting sqref="D17:H17">
    <cfRule type="cellIs" priority="190" dxfId="318" operator="between">
      <formula>Időpontfoglalás!$H$35</formula>
      <formula>"&lt;=$I$34"</formula>
    </cfRule>
    <cfRule type="cellIs" priority="191" dxfId="319" operator="between">
      <formula>Időpontfoglalás!$H$34</formula>
      <formula>"&lt;=$I$33"</formula>
    </cfRule>
    <cfRule type="cellIs" priority="192" dxfId="320" operator="between">
      <formula>Időpontfoglalás!$H$33</formula>
      <formula>"&lt;=$I$32"</formula>
    </cfRule>
  </conditionalFormatting>
  <conditionalFormatting sqref="D17:H17">
    <cfRule type="cellIs" priority="187" dxfId="318" operator="between">
      <formula>Időpontfoglalás!$H$35</formula>
      <formula>"&lt;=$I$33"</formula>
    </cfRule>
    <cfRule type="cellIs" priority="188" dxfId="319" operator="between">
      <formula>Időpontfoglalás!$H$34</formula>
      <formula>"&lt;=$I$32"</formula>
    </cfRule>
    <cfRule type="cellIs" priority="189" dxfId="320" operator="between">
      <formula>Időpontfoglalás!$H$33</formula>
      <formula>"&lt;=$I$31"</formula>
    </cfRule>
  </conditionalFormatting>
  <conditionalFormatting sqref="D17:H17">
    <cfRule type="cellIs" priority="184" dxfId="318" operator="between">
      <formula>Időpontfoglalás!$H$35</formula>
      <formula>"&lt;=$I$34"</formula>
    </cfRule>
    <cfRule type="cellIs" priority="185" dxfId="319" operator="between">
      <formula>Időpontfoglalás!$H$34</formula>
      <formula>"&lt;=$I$33"</formula>
    </cfRule>
    <cfRule type="cellIs" priority="186" dxfId="320" operator="between">
      <formula>Időpontfoglalás!$H$33</formula>
      <formula>"&lt;=$I$32"</formula>
    </cfRule>
  </conditionalFormatting>
  <conditionalFormatting sqref="D17:H17">
    <cfRule type="cellIs" priority="181" dxfId="318" operator="between">
      <formula>Időpontfoglalás!$H$35</formula>
      <formula>"&lt;=$I$34"</formula>
    </cfRule>
    <cfRule type="cellIs" priority="182" dxfId="319" operator="between">
      <formula>Időpontfoglalás!$H$34</formula>
      <formula>"&lt;=$I$33"</formula>
    </cfRule>
    <cfRule type="cellIs" priority="183" dxfId="320" operator="between">
      <formula>Időpontfoglalás!$H$33</formula>
      <formula>"&lt;=$I$32"</formula>
    </cfRule>
  </conditionalFormatting>
  <conditionalFormatting sqref="D17:H17">
    <cfRule type="cellIs" priority="178" dxfId="318" operator="between">
      <formula>Időpontfoglalás!$H$35</formula>
      <formula>"&lt;=$I$33"</formula>
    </cfRule>
    <cfRule type="cellIs" priority="179" dxfId="319" operator="between">
      <formula>Időpontfoglalás!$H$34</formula>
      <formula>"&lt;=$I$32"</formula>
    </cfRule>
    <cfRule type="cellIs" priority="180" dxfId="320" operator="between">
      <formula>Időpontfoglalás!$H$33</formula>
      <formula>"&lt;=$I$31"</formula>
    </cfRule>
  </conditionalFormatting>
  <conditionalFormatting sqref="D17:H17">
    <cfRule type="cellIs" priority="175" dxfId="318" operator="between">
      <formula>Időpontfoglalás!$H$35</formula>
      <formula>"&lt;=$I$34"</formula>
    </cfRule>
    <cfRule type="cellIs" priority="176" dxfId="319" operator="between">
      <formula>Időpontfoglalás!$H$34</formula>
      <formula>"&lt;=$I$33"</formula>
    </cfRule>
    <cfRule type="cellIs" priority="177" dxfId="320" operator="between">
      <formula>Időpontfoglalás!$H$33</formula>
      <formula>"&lt;=$I$32"</formula>
    </cfRule>
  </conditionalFormatting>
  <conditionalFormatting sqref="D17:H17">
    <cfRule type="cellIs" priority="172" dxfId="318" operator="between">
      <formula>Időpontfoglalás!$H$35</formula>
      <formula>"&lt;=$I$34"</formula>
    </cfRule>
    <cfRule type="cellIs" priority="173" dxfId="319" operator="between">
      <formula>Időpontfoglalás!$H$34</formula>
      <formula>"&lt;=$I$33"</formula>
    </cfRule>
    <cfRule type="cellIs" priority="174" dxfId="320" operator="between">
      <formula>Időpontfoglalás!$H$33</formula>
      <formula>"&lt;=$I$32"</formula>
    </cfRule>
  </conditionalFormatting>
  <conditionalFormatting sqref="D17:H17">
    <cfRule type="cellIs" priority="169" dxfId="318" operator="between">
      <formula>Időpontfoglalás!$H$35</formula>
      <formula>"&lt;=$I$33"</formula>
    </cfRule>
    <cfRule type="cellIs" priority="170" dxfId="319" operator="between">
      <formula>Időpontfoglalás!$H$34</formula>
      <formula>"&lt;=$I$32"</formula>
    </cfRule>
    <cfRule type="cellIs" priority="171" dxfId="320" operator="between">
      <formula>Időpontfoglalás!$H$33</formula>
      <formula>"&lt;=$I$31"</formula>
    </cfRule>
  </conditionalFormatting>
  <conditionalFormatting sqref="D17:H17">
    <cfRule type="cellIs" priority="166" dxfId="318" operator="between">
      <formula>Időpontfoglalás!$H$35</formula>
      <formula>"&lt;=$I$34"</formula>
    </cfRule>
    <cfRule type="cellIs" priority="167" dxfId="319" operator="between">
      <formula>Időpontfoglalás!$H$34</formula>
      <formula>"&lt;=$I$33"</formula>
    </cfRule>
    <cfRule type="cellIs" priority="168" dxfId="320" operator="between">
      <formula>Időpontfoglalás!$H$33</formula>
      <formula>"&lt;=$I$32"</formula>
    </cfRule>
  </conditionalFormatting>
  <conditionalFormatting sqref="D17:H17">
    <cfRule type="cellIs" priority="163" dxfId="318" operator="between">
      <formula>Időpontfoglalás!$H$35</formula>
      <formula>"&lt;=$I$34"</formula>
    </cfRule>
    <cfRule type="cellIs" priority="164" dxfId="319" operator="between">
      <formula>Időpontfoglalás!$H$34</formula>
      <formula>"&lt;=$I$33"</formula>
    </cfRule>
    <cfRule type="cellIs" priority="165" dxfId="320" operator="between">
      <formula>Időpontfoglalás!$H$33</formula>
      <formula>"&lt;=$I$32"</formula>
    </cfRule>
  </conditionalFormatting>
  <conditionalFormatting sqref="D17:H17">
    <cfRule type="cellIs" priority="160" dxfId="318" operator="between">
      <formula>Időpontfoglalás!$H$35</formula>
      <formula>"&lt;=$I$33"</formula>
    </cfRule>
    <cfRule type="cellIs" priority="161" dxfId="319" operator="between">
      <formula>Időpontfoglalás!$H$34</formula>
      <formula>"&lt;=$I$32"</formula>
    </cfRule>
    <cfRule type="cellIs" priority="162" dxfId="320" operator="between">
      <formula>Időpontfoglalás!$H$33</formula>
      <formula>"&lt;=$I$31"</formula>
    </cfRule>
  </conditionalFormatting>
  <conditionalFormatting sqref="D17:H17">
    <cfRule type="cellIs" priority="157" dxfId="318" operator="between">
      <formula>Időpontfoglalás!$H$35</formula>
      <formula>"&lt;=$I$34"</formula>
    </cfRule>
    <cfRule type="cellIs" priority="158" dxfId="319" operator="between">
      <formula>Időpontfoglalás!$H$34</formula>
      <formula>"&lt;=$I$33"</formula>
    </cfRule>
    <cfRule type="cellIs" priority="159" dxfId="320" operator="between">
      <formula>Időpontfoglalás!$H$33</formula>
      <formula>"&lt;=$I$32"</formula>
    </cfRule>
  </conditionalFormatting>
  <conditionalFormatting sqref="D17:H17">
    <cfRule type="cellIs" priority="154" dxfId="318" operator="between">
      <formula>Időpontfoglalás!$H$35</formula>
      <formula>"&lt;=$I$34"</formula>
    </cfRule>
    <cfRule type="cellIs" priority="155" dxfId="319" operator="between">
      <formula>Időpontfoglalás!$H$34</formula>
      <formula>"&lt;=$I$33"</formula>
    </cfRule>
    <cfRule type="cellIs" priority="156" dxfId="320" operator="between">
      <formula>Időpontfoglalás!$H$33</formula>
      <formula>"&lt;=$I$32"</formula>
    </cfRule>
  </conditionalFormatting>
  <conditionalFormatting sqref="D17:H17">
    <cfRule type="cellIs" priority="151" dxfId="318" operator="between">
      <formula>Időpontfoglalás!$H$35</formula>
      <formula>"&lt;=$I$33"</formula>
    </cfRule>
    <cfRule type="cellIs" priority="152" dxfId="319" operator="between">
      <formula>Időpontfoglalás!$H$34</formula>
      <formula>"&lt;=$I$32"</formula>
    </cfRule>
    <cfRule type="cellIs" priority="153" dxfId="320" operator="between">
      <formula>Időpontfoglalás!$H$33</formula>
      <formula>"&lt;=$I$31"</formula>
    </cfRule>
  </conditionalFormatting>
  <conditionalFormatting sqref="D17:H17">
    <cfRule type="cellIs" priority="148" dxfId="318" operator="between">
      <formula>Időpontfoglalás!$H$35</formula>
      <formula>"&lt;=$I$34"</formula>
    </cfRule>
    <cfRule type="cellIs" priority="149" dxfId="319" operator="between">
      <formula>Időpontfoglalás!$H$34</formula>
      <formula>"&lt;=$I$33"</formula>
    </cfRule>
    <cfRule type="cellIs" priority="150" dxfId="320" operator="between">
      <formula>Időpontfoglalás!$H$33</formula>
      <formula>"&lt;=$I$32"</formula>
    </cfRule>
  </conditionalFormatting>
  <conditionalFormatting sqref="D17:H17">
    <cfRule type="cellIs" priority="145" dxfId="318" operator="between">
      <formula>Időpontfoglalás!$H$35</formula>
      <formula>"&lt;=$I$34"</formula>
    </cfRule>
    <cfRule type="cellIs" priority="146" dxfId="319" operator="between">
      <formula>Időpontfoglalás!$H$34</formula>
      <formula>"&lt;=$I$33"</formula>
    </cfRule>
    <cfRule type="cellIs" priority="147" dxfId="320" operator="between">
      <formula>Időpontfoglalás!$H$33</formula>
      <formula>"&lt;=$I$32"</formula>
    </cfRule>
  </conditionalFormatting>
  <conditionalFormatting sqref="D17:H17">
    <cfRule type="cellIs" priority="142" dxfId="318" operator="between">
      <formula>Időpontfoglalás!$H$35</formula>
      <formula>"&lt;=$I$33"</formula>
    </cfRule>
    <cfRule type="cellIs" priority="143" dxfId="319" operator="between">
      <formula>Időpontfoglalás!$H$34</formula>
      <formula>"&lt;=$I$32"</formula>
    </cfRule>
    <cfRule type="cellIs" priority="144" dxfId="320" operator="between">
      <formula>Időpontfoglalás!$H$33</formula>
      <formula>"&lt;=$I$31"</formula>
    </cfRule>
  </conditionalFormatting>
  <conditionalFormatting sqref="D17:H17">
    <cfRule type="cellIs" priority="139" dxfId="318" operator="between">
      <formula>Időpontfoglalás!$H$35</formula>
      <formula>"&lt;=$I$34"</formula>
    </cfRule>
    <cfRule type="cellIs" priority="140" dxfId="319" operator="between">
      <formula>Időpontfoglalás!$H$34</formula>
      <formula>"&lt;=$I$33"</formula>
    </cfRule>
    <cfRule type="cellIs" priority="141" dxfId="320" operator="between">
      <formula>Időpontfoglalás!$H$33</formula>
      <formula>"&lt;=$I$32"</formula>
    </cfRule>
  </conditionalFormatting>
  <conditionalFormatting sqref="H14">
    <cfRule type="cellIs" priority="136" dxfId="318" operator="between">
      <formula>Időpontfoglalás!$G$33</formula>
      <formula>"&lt;=$H$33"</formula>
    </cfRule>
    <cfRule type="cellIs" priority="137" dxfId="319" operator="between">
      <formula>Időpontfoglalás!$G$32</formula>
      <formula>"&lt;=$H$32"</formula>
    </cfRule>
    <cfRule type="cellIs" priority="138" dxfId="320" operator="between">
      <formula>Időpontfoglalás!$G$31</formula>
      <formula>"&lt;=$H$31"</formula>
    </cfRule>
  </conditionalFormatting>
  <conditionalFormatting sqref="H14">
    <cfRule type="cellIs" priority="133" dxfId="318" operator="between">
      <formula>Időpontfoglalás!$H$35</formula>
      <formula>"&lt;=$I$34"</formula>
    </cfRule>
    <cfRule type="cellIs" priority="134" dxfId="319" operator="between">
      <formula>Időpontfoglalás!$H$34</formula>
      <formula>"&lt;=$I$33"</formula>
    </cfRule>
    <cfRule type="cellIs" priority="135" dxfId="320" operator="between">
      <formula>Időpontfoglalás!$H$33</formula>
      <formula>"&lt;=$I$32"</formula>
    </cfRule>
  </conditionalFormatting>
  <conditionalFormatting sqref="H14">
    <cfRule type="cellIs" priority="130" dxfId="318" operator="between">
      <formula>Időpontfoglalás!$H$35</formula>
      <formula>"&lt;=$I$33"</formula>
    </cfRule>
    <cfRule type="cellIs" priority="131" dxfId="319" operator="between">
      <formula>Időpontfoglalás!$H$34</formula>
      <formula>"&lt;=$I$32"</formula>
    </cfRule>
    <cfRule type="cellIs" priority="132" dxfId="320" operator="between">
      <formula>Időpontfoglalás!$H$33</formula>
      <formula>"&lt;=$I$31"</formula>
    </cfRule>
  </conditionalFormatting>
  <conditionalFormatting sqref="H14">
    <cfRule type="cellIs" priority="127" dxfId="318" operator="between">
      <formula>Időpontfoglalás!$H$35</formula>
      <formula>"&lt;=$I$34"</formula>
    </cfRule>
    <cfRule type="cellIs" priority="128" dxfId="319" operator="between">
      <formula>Időpontfoglalás!$H$34</formula>
      <formula>"&lt;=$I$33"</formula>
    </cfRule>
    <cfRule type="cellIs" priority="129" dxfId="320" operator="between">
      <formula>Időpontfoglalás!$H$33</formula>
      <formula>"&lt;=$I$32"</formula>
    </cfRule>
  </conditionalFormatting>
  <conditionalFormatting sqref="H14">
    <cfRule type="cellIs" priority="124" dxfId="318" operator="between">
      <formula>Időpontfoglalás!$H$35</formula>
      <formula>"&lt;=$I$34"</formula>
    </cfRule>
    <cfRule type="cellIs" priority="125" dxfId="319" operator="between">
      <formula>Időpontfoglalás!$H$34</formula>
      <formula>"&lt;=$I$33"</formula>
    </cfRule>
    <cfRule type="cellIs" priority="126" dxfId="320" operator="between">
      <formula>Időpontfoglalás!$H$33</formula>
      <formula>"&lt;=$I$32"</formula>
    </cfRule>
  </conditionalFormatting>
  <conditionalFormatting sqref="H14">
    <cfRule type="cellIs" priority="121" dxfId="318" operator="between">
      <formula>Időpontfoglalás!$H$35</formula>
      <formula>"&lt;=$I$33"</formula>
    </cfRule>
    <cfRule type="cellIs" priority="122" dxfId="319" operator="between">
      <formula>Időpontfoglalás!$H$34</formula>
      <formula>"&lt;=$I$32"</formula>
    </cfRule>
    <cfRule type="cellIs" priority="123" dxfId="320" operator="between">
      <formula>Időpontfoglalás!$H$33</formula>
      <formula>"&lt;=$I$31"</formula>
    </cfRule>
  </conditionalFormatting>
  <conditionalFormatting sqref="H14">
    <cfRule type="cellIs" priority="118" dxfId="318" operator="between">
      <formula>Időpontfoglalás!$H$35</formula>
      <formula>"&lt;=$I$34"</formula>
    </cfRule>
    <cfRule type="cellIs" priority="119" dxfId="319" operator="between">
      <formula>Időpontfoglalás!$H$34</formula>
      <formula>"&lt;=$I$33"</formula>
    </cfRule>
    <cfRule type="cellIs" priority="120" dxfId="320" operator="between">
      <formula>Időpontfoglalás!$H$33</formula>
      <formula>"&lt;=$I$32"</formula>
    </cfRule>
  </conditionalFormatting>
  <conditionalFormatting sqref="H14">
    <cfRule type="cellIs" priority="115" dxfId="318" operator="between">
      <formula>Időpontfoglalás!$H$35</formula>
      <formula>"&lt;=$I$34"</formula>
    </cfRule>
    <cfRule type="cellIs" priority="116" dxfId="319" operator="between">
      <formula>Időpontfoglalás!$H$34</formula>
      <formula>"&lt;=$I$33"</formula>
    </cfRule>
    <cfRule type="cellIs" priority="117" dxfId="320" operator="between">
      <formula>Időpontfoglalás!$H$33</formula>
      <formula>"&lt;=$I$32"</formula>
    </cfRule>
  </conditionalFormatting>
  <conditionalFormatting sqref="H14">
    <cfRule type="cellIs" priority="112" dxfId="318" operator="between">
      <formula>Időpontfoglalás!$H$35</formula>
      <formula>"&lt;=$I$33"</formula>
    </cfRule>
    <cfRule type="cellIs" priority="113" dxfId="319" operator="between">
      <formula>Időpontfoglalás!$H$34</formula>
      <formula>"&lt;=$I$32"</formula>
    </cfRule>
    <cfRule type="cellIs" priority="114" dxfId="320" operator="between">
      <formula>Időpontfoglalás!$H$33</formula>
      <formula>"&lt;=$I$31"</formula>
    </cfRule>
  </conditionalFormatting>
  <conditionalFormatting sqref="H14">
    <cfRule type="cellIs" priority="109" dxfId="318" operator="between">
      <formula>Időpontfoglalás!$H$35</formula>
      <formula>"&lt;=$I$34"</formula>
    </cfRule>
    <cfRule type="cellIs" priority="110" dxfId="319" operator="between">
      <formula>Időpontfoglalás!$H$34</formula>
      <formula>"&lt;=$I$33"</formula>
    </cfRule>
    <cfRule type="cellIs" priority="111" dxfId="320" operator="between">
      <formula>Időpontfoglalás!$H$33</formula>
      <formula>"&lt;=$I$32"</formula>
    </cfRule>
  </conditionalFormatting>
  <conditionalFormatting sqref="H14">
    <cfRule type="cellIs" priority="106" dxfId="318" operator="between">
      <formula>Projektek!$H$35</formula>
      <formula>"&lt;=$I$33"</formula>
    </cfRule>
    <cfRule type="cellIs" priority="107" dxfId="319" operator="between">
      <formula>Projektek!$H$34</formula>
      <formula>"&lt;=$I$32"</formula>
    </cfRule>
    <cfRule type="cellIs" priority="108" dxfId="320" operator="between">
      <formula>Projektek!$H$33</formula>
      <formula>"&lt;=$I$31"</formula>
    </cfRule>
  </conditionalFormatting>
  <conditionalFormatting sqref="H14">
    <cfRule type="cellIs" priority="103" dxfId="318" operator="between">
      <formula>Időpontfoglalás!$H$35</formula>
      <formula>"&lt;=$I$34"</formula>
    </cfRule>
    <cfRule type="cellIs" priority="104" dxfId="319" operator="between">
      <formula>Időpontfoglalás!$H$34</formula>
      <formula>"&lt;=$I$33"</formula>
    </cfRule>
    <cfRule type="cellIs" priority="105" dxfId="320" operator="between">
      <formula>Időpontfoglalás!$H$33</formula>
      <formula>"&lt;=$I$32"</formula>
    </cfRule>
  </conditionalFormatting>
  <conditionalFormatting sqref="H14">
    <cfRule type="cellIs" priority="100" dxfId="318" operator="between">
      <formula>Időpontfoglalás!$H$35</formula>
      <formula>"&lt;=$I$33"</formula>
    </cfRule>
    <cfRule type="cellIs" priority="101" dxfId="319" operator="between">
      <formula>Időpontfoglalás!$H$34</formula>
      <formula>"&lt;=$I$32"</formula>
    </cfRule>
    <cfRule type="cellIs" priority="102" dxfId="320" operator="between">
      <formula>Időpontfoglalás!$H$33</formula>
      <formula>"&lt;=$I$31"</formula>
    </cfRule>
  </conditionalFormatting>
  <conditionalFormatting sqref="H14">
    <cfRule type="cellIs" priority="97" dxfId="318" operator="between">
      <formula>Időpontfoglalás!$H$35</formula>
      <formula>"&lt;=$I$34"</formula>
    </cfRule>
    <cfRule type="cellIs" priority="98" dxfId="319" operator="between">
      <formula>Időpontfoglalás!$H$34</formula>
      <formula>"&lt;=$I$33"</formula>
    </cfRule>
    <cfRule type="cellIs" priority="99" dxfId="320" operator="between">
      <formula>Időpontfoglalás!$H$33</formula>
      <formula>"&lt;=$I$32"</formula>
    </cfRule>
  </conditionalFormatting>
  <conditionalFormatting sqref="H14">
    <cfRule type="cellIs" priority="94" dxfId="318" operator="between">
      <formula>Projektek!$H$35</formula>
      <formula>"&lt;=$I$33"</formula>
    </cfRule>
    <cfRule type="cellIs" priority="95" dxfId="319" operator="between">
      <formula>Projektek!$H$34</formula>
      <formula>"&lt;=$I$32"</formula>
    </cfRule>
    <cfRule type="cellIs" priority="96" dxfId="320" operator="between">
      <formula>Projektek!$H$33</formula>
      <formula>"&lt;=$I$31"</formula>
    </cfRule>
  </conditionalFormatting>
  <conditionalFormatting sqref="H14">
    <cfRule type="cellIs" priority="91" dxfId="318" operator="between">
      <formula>Időpontfoglalás!$H$35</formula>
      <formula>"&lt;=$I$34"</formula>
    </cfRule>
    <cfRule type="cellIs" priority="92" dxfId="319" operator="between">
      <formula>Időpontfoglalás!$H$34</formula>
      <formula>"&lt;=$I$33"</formula>
    </cfRule>
    <cfRule type="cellIs" priority="93" dxfId="320" operator="between">
      <formula>Időpontfoglalás!$H$33</formula>
      <formula>"&lt;=$I$32"</formula>
    </cfRule>
  </conditionalFormatting>
  <conditionalFormatting sqref="H14">
    <cfRule type="cellIs" priority="88" dxfId="318" operator="between">
      <formula>Időpontfoglalás!$H$35</formula>
      <formula>"&lt;=$I$33"</formula>
    </cfRule>
    <cfRule type="cellIs" priority="89" dxfId="319" operator="between">
      <formula>Időpontfoglalás!$H$34</formula>
      <formula>"&lt;=$I$32"</formula>
    </cfRule>
    <cfRule type="cellIs" priority="90" dxfId="320" operator="between">
      <formula>Időpontfoglalás!$H$33</formula>
      <formula>"&lt;=$I$31"</formula>
    </cfRule>
  </conditionalFormatting>
  <conditionalFormatting sqref="H14">
    <cfRule type="cellIs" priority="85" dxfId="318" operator="between">
      <formula>Időpontfoglalás!$H$35</formula>
      <formula>"&lt;=$I$34"</formula>
    </cfRule>
    <cfRule type="cellIs" priority="86" dxfId="319" operator="between">
      <formula>Időpontfoglalás!$H$34</formula>
      <formula>"&lt;=$I$33"</formula>
    </cfRule>
    <cfRule type="cellIs" priority="87" dxfId="320" operator="between">
      <formula>Időpontfoglalás!$H$33</formula>
      <formula>"&lt;=$I$32"</formula>
    </cfRule>
  </conditionalFormatting>
  <conditionalFormatting sqref="H14">
    <cfRule type="cellIs" priority="82" dxfId="318" operator="between">
      <formula>Projektek!$H$35</formula>
      <formula>"&lt;=$I$33"</formula>
    </cfRule>
    <cfRule type="cellIs" priority="83" dxfId="319" operator="between">
      <formula>Projektek!$H$34</formula>
      <formula>"&lt;=$I$32"</formula>
    </cfRule>
    <cfRule type="cellIs" priority="84" dxfId="320" operator="between">
      <formula>Projektek!$H$33</formula>
      <formula>"&lt;=$I$31"</formula>
    </cfRule>
  </conditionalFormatting>
  <conditionalFormatting sqref="H14">
    <cfRule type="cellIs" priority="79" dxfId="318" operator="between">
      <formula>Időpontfoglalás!$H$35</formula>
      <formula>"&lt;=$I$34"</formula>
    </cfRule>
    <cfRule type="cellIs" priority="80" dxfId="319" operator="between">
      <formula>Időpontfoglalás!$H$34</formula>
      <formula>"&lt;=$I$33"</formula>
    </cfRule>
    <cfRule type="cellIs" priority="81" dxfId="320" operator="between">
      <formula>Időpontfoglalás!$H$33</formula>
      <formula>"&lt;=$I$32"</formula>
    </cfRule>
  </conditionalFormatting>
  <conditionalFormatting sqref="H14">
    <cfRule type="cellIs" priority="76" dxfId="318" operator="between">
      <formula>Időpontfoglalás!$H$35</formula>
      <formula>"&lt;=$I$33"</formula>
    </cfRule>
    <cfRule type="cellIs" priority="77" dxfId="319" operator="between">
      <formula>Időpontfoglalás!$H$34</formula>
      <formula>"&lt;=$I$32"</formula>
    </cfRule>
    <cfRule type="cellIs" priority="78" dxfId="320" operator="between">
      <formula>Időpontfoglalás!$H$33</formula>
      <formula>"&lt;=$I$31"</formula>
    </cfRule>
  </conditionalFormatting>
  <conditionalFormatting sqref="H14">
    <cfRule type="cellIs" priority="73" dxfId="318" operator="between">
      <formula>Időpontfoglalás!$H$35</formula>
      <formula>"&lt;=$I$34"</formula>
    </cfRule>
    <cfRule type="cellIs" priority="74" dxfId="319" operator="between">
      <formula>Időpontfoglalás!$H$34</formula>
      <formula>"&lt;=$I$33"</formula>
    </cfRule>
    <cfRule type="cellIs" priority="75" dxfId="320" operator="between">
      <formula>Időpontfoglalás!$H$33</formula>
      <formula>"&lt;=$I$32"</formula>
    </cfRule>
  </conditionalFormatting>
  <conditionalFormatting sqref="H14">
    <cfRule type="cellIs" priority="70" dxfId="318" operator="between">
      <formula>Időpontfoglalás!$H$35</formula>
      <formula>"&lt;=$I$34"</formula>
    </cfRule>
    <cfRule type="cellIs" priority="71" dxfId="319" operator="between">
      <formula>Időpontfoglalás!$H$34</formula>
      <formula>"&lt;=$I$33"</formula>
    </cfRule>
    <cfRule type="cellIs" priority="72" dxfId="320" operator="between">
      <formula>Időpontfoglalás!$H$33</formula>
      <formula>"&lt;=$I$32"</formula>
    </cfRule>
  </conditionalFormatting>
  <conditionalFormatting sqref="H14">
    <cfRule type="cellIs" priority="67" dxfId="318" operator="between">
      <formula>Időpontfoglalás!$H$35</formula>
      <formula>"&lt;=$I$33"</formula>
    </cfRule>
    <cfRule type="cellIs" priority="68" dxfId="319" operator="between">
      <formula>Időpontfoglalás!$H$34</formula>
      <formula>"&lt;=$I$32"</formula>
    </cfRule>
    <cfRule type="cellIs" priority="69" dxfId="320" operator="between">
      <formula>Időpontfoglalás!$H$33</formula>
      <formula>"&lt;=$I$31"</formula>
    </cfRule>
  </conditionalFormatting>
  <conditionalFormatting sqref="H14">
    <cfRule type="cellIs" priority="64" dxfId="318" operator="between">
      <formula>Időpontfoglalás!$H$35</formula>
      <formula>"&lt;=$I$34"</formula>
    </cfRule>
    <cfRule type="cellIs" priority="65" dxfId="319" operator="between">
      <formula>Időpontfoglalás!$H$34</formula>
      <formula>"&lt;=$I$33"</formula>
    </cfRule>
    <cfRule type="cellIs" priority="66" dxfId="320" operator="between">
      <formula>Időpontfoglalás!$H$33</formula>
      <formula>"&lt;=$I$32"</formula>
    </cfRule>
  </conditionalFormatting>
  <conditionalFormatting sqref="H14">
    <cfRule type="cellIs" priority="61" dxfId="318" operator="between">
      <formula>Időpontfoglalás!$H$35</formula>
      <formula>"&lt;=$I$34"</formula>
    </cfRule>
    <cfRule type="cellIs" priority="62" dxfId="319" operator="between">
      <formula>Időpontfoglalás!$H$34</formula>
      <formula>"&lt;=$I$33"</formula>
    </cfRule>
    <cfRule type="cellIs" priority="63" dxfId="320" operator="between">
      <formula>Időpontfoglalás!$H$33</formula>
      <formula>"&lt;=$I$32"</formula>
    </cfRule>
  </conditionalFormatting>
  <conditionalFormatting sqref="H14">
    <cfRule type="cellIs" priority="58" dxfId="318" operator="between">
      <formula>Időpontfoglalás!$H$35</formula>
      <formula>"&lt;=$I$33"</formula>
    </cfRule>
    <cfRule type="cellIs" priority="59" dxfId="319" operator="between">
      <formula>Időpontfoglalás!$H$34</formula>
      <formula>"&lt;=$I$32"</formula>
    </cfRule>
    <cfRule type="cellIs" priority="60" dxfId="320" operator="between">
      <formula>Időpontfoglalás!$H$33</formula>
      <formula>"&lt;=$I$31"</formula>
    </cfRule>
  </conditionalFormatting>
  <conditionalFormatting sqref="H14">
    <cfRule type="cellIs" priority="55" dxfId="318" operator="between">
      <formula>Időpontfoglalás!$H$35</formula>
      <formula>"&lt;=$I$34"</formula>
    </cfRule>
    <cfRule type="cellIs" priority="56" dxfId="319" operator="between">
      <formula>Időpontfoglalás!$H$34</formula>
      <formula>"&lt;=$I$33"</formula>
    </cfRule>
    <cfRule type="cellIs" priority="57" dxfId="320" operator="between">
      <formula>Időpontfoglalás!$H$33</formula>
      <formula>"&lt;=$I$32"</formula>
    </cfRule>
  </conditionalFormatting>
  <conditionalFormatting sqref="H14">
    <cfRule type="cellIs" priority="52" dxfId="318" operator="between">
      <formula>Időpontfoglalás!$H$35</formula>
      <formula>"&lt;=$I$34"</formula>
    </cfRule>
    <cfRule type="cellIs" priority="53" dxfId="319" operator="between">
      <formula>Időpontfoglalás!$H$34</formula>
      <formula>"&lt;=$I$33"</formula>
    </cfRule>
    <cfRule type="cellIs" priority="54" dxfId="320" operator="between">
      <formula>Időpontfoglalás!$H$33</formula>
      <formula>"&lt;=$I$32"</formula>
    </cfRule>
  </conditionalFormatting>
  <conditionalFormatting sqref="H14">
    <cfRule type="cellIs" priority="49" dxfId="318" operator="between">
      <formula>Időpontfoglalás!$H$35</formula>
      <formula>"&lt;=$I$33"</formula>
    </cfRule>
    <cfRule type="cellIs" priority="50" dxfId="319" operator="between">
      <formula>Időpontfoglalás!$H$34</formula>
      <formula>"&lt;=$I$32"</formula>
    </cfRule>
    <cfRule type="cellIs" priority="51" dxfId="320" operator="between">
      <formula>Időpontfoglalás!$H$33</formula>
      <formula>"&lt;=$I$31"</formula>
    </cfRule>
  </conditionalFormatting>
  <conditionalFormatting sqref="H14">
    <cfRule type="cellIs" priority="46" dxfId="318" operator="between">
      <formula>Időpontfoglalás!$H$35</formula>
      <formula>"&lt;=$I$34"</formula>
    </cfRule>
    <cfRule type="cellIs" priority="47" dxfId="319" operator="between">
      <formula>Időpontfoglalás!$H$34</formula>
      <formula>"&lt;=$I$33"</formula>
    </cfRule>
    <cfRule type="cellIs" priority="48" dxfId="320" operator="between">
      <formula>Időpontfoglalás!$H$33</formula>
      <formula>"&lt;=$I$32"</formula>
    </cfRule>
  </conditionalFormatting>
  <conditionalFormatting sqref="H14">
    <cfRule type="cellIs" priority="43" dxfId="318" operator="between">
      <formula>Időpontfoglalás!$H$35</formula>
      <formula>"&lt;=$I$34"</formula>
    </cfRule>
    <cfRule type="cellIs" priority="44" dxfId="319" operator="between">
      <formula>Időpontfoglalás!$H$34</formula>
      <formula>"&lt;=$I$33"</formula>
    </cfRule>
    <cfRule type="cellIs" priority="45" dxfId="320" operator="between">
      <formula>Időpontfoglalás!$H$33</formula>
      <formula>"&lt;=$I$32"</formula>
    </cfRule>
  </conditionalFormatting>
  <conditionalFormatting sqref="H14">
    <cfRule type="cellIs" priority="40" dxfId="318" operator="between">
      <formula>Időpontfoglalás!$H$35</formula>
      <formula>"&lt;=$I$33"</formula>
    </cfRule>
    <cfRule type="cellIs" priority="41" dxfId="319" operator="between">
      <formula>Időpontfoglalás!$H$34</formula>
      <formula>"&lt;=$I$32"</formula>
    </cfRule>
    <cfRule type="cellIs" priority="42" dxfId="320" operator="between">
      <formula>Időpontfoglalás!$H$33</formula>
      <formula>"&lt;=$I$31"</formula>
    </cfRule>
  </conditionalFormatting>
  <conditionalFormatting sqref="H14">
    <cfRule type="cellIs" priority="37" dxfId="318" operator="between">
      <formula>Időpontfoglalás!$H$35</formula>
      <formula>"&lt;=$I$34"</formula>
    </cfRule>
    <cfRule type="cellIs" priority="38" dxfId="319" operator="between">
      <formula>Időpontfoglalás!$H$34</formula>
      <formula>"&lt;=$I$33"</formula>
    </cfRule>
    <cfRule type="cellIs" priority="39" dxfId="320" operator="between">
      <formula>Időpontfoglalás!$H$33</formula>
      <formula>"&lt;=$I$32"</formula>
    </cfRule>
  </conditionalFormatting>
  <conditionalFormatting sqref="H14">
    <cfRule type="cellIs" priority="34" dxfId="318" operator="between">
      <formula>Időpontfoglalás!$H$35</formula>
      <formula>"&lt;=$I$34"</formula>
    </cfRule>
    <cfRule type="cellIs" priority="35" dxfId="319" operator="between">
      <formula>Időpontfoglalás!$H$34</formula>
      <formula>"&lt;=$I$33"</formula>
    </cfRule>
    <cfRule type="cellIs" priority="36" dxfId="320" operator="between">
      <formula>Időpontfoglalás!$H$33</formula>
      <formula>"&lt;=$I$32"</formula>
    </cfRule>
  </conditionalFormatting>
  <conditionalFormatting sqref="H14">
    <cfRule type="cellIs" priority="31" dxfId="318" operator="between">
      <formula>Időpontfoglalás!$H$35</formula>
      <formula>"&lt;=$I$33"</formula>
    </cfRule>
    <cfRule type="cellIs" priority="32" dxfId="319" operator="between">
      <formula>Időpontfoglalás!$H$34</formula>
      <formula>"&lt;=$I$32"</formula>
    </cfRule>
    <cfRule type="cellIs" priority="33" dxfId="320" operator="between">
      <formula>Időpontfoglalás!$H$33</formula>
      <formula>"&lt;=$I$31"</formula>
    </cfRule>
  </conditionalFormatting>
  <conditionalFormatting sqref="H14">
    <cfRule type="cellIs" priority="28" dxfId="318" operator="between">
      <formula>Időpontfoglalás!$H$35</formula>
      <formula>"&lt;=$I$34"</formula>
    </cfRule>
    <cfRule type="cellIs" priority="29" dxfId="319" operator="between">
      <formula>Időpontfoglalás!$H$34</formula>
      <formula>"&lt;=$I$33"</formula>
    </cfRule>
    <cfRule type="cellIs" priority="30" dxfId="320" operator="between">
      <formula>Időpontfoglalás!$H$33</formula>
      <formula>"&lt;=$I$32"</formula>
    </cfRule>
  </conditionalFormatting>
  <conditionalFormatting sqref="H14">
    <cfRule type="cellIs" priority="25" dxfId="318" operator="between">
      <formula>Időpontfoglalás!$H$35</formula>
      <formula>"&lt;=$I$34"</formula>
    </cfRule>
    <cfRule type="cellIs" priority="26" dxfId="319" operator="between">
      <formula>Időpontfoglalás!$H$34</formula>
      <formula>"&lt;=$I$33"</formula>
    </cfRule>
    <cfRule type="cellIs" priority="27" dxfId="320" operator="between">
      <formula>Időpontfoglalás!$H$33</formula>
      <formula>"&lt;=$I$32"</formula>
    </cfRule>
  </conditionalFormatting>
  <conditionalFormatting sqref="H14">
    <cfRule type="cellIs" priority="22" dxfId="318" operator="between">
      <formula>Időpontfoglalás!$H$35</formula>
      <formula>"&lt;=$I$33"</formula>
    </cfRule>
    <cfRule type="cellIs" priority="23" dxfId="319" operator="between">
      <formula>Időpontfoglalás!$H$34</formula>
      <formula>"&lt;=$I$32"</formula>
    </cfRule>
    <cfRule type="cellIs" priority="24" dxfId="320" operator="between">
      <formula>Időpontfoglalás!$H$33</formula>
      <formula>"&lt;=$I$31"</formula>
    </cfRule>
  </conditionalFormatting>
  <conditionalFormatting sqref="H14">
    <cfRule type="cellIs" priority="19" dxfId="318" operator="between">
      <formula>Időpontfoglalás!$H$35</formula>
      <formula>"&lt;=$I$34"</formula>
    </cfRule>
    <cfRule type="cellIs" priority="20" dxfId="319" operator="between">
      <formula>Időpontfoglalás!$H$34</formula>
      <formula>"&lt;=$I$33"</formula>
    </cfRule>
    <cfRule type="cellIs" priority="21" dxfId="320" operator="between">
      <formula>Időpontfoglalás!$H$33</formula>
      <formula>"&lt;=$I$32"</formula>
    </cfRule>
  </conditionalFormatting>
  <conditionalFormatting sqref="H14">
    <cfRule type="cellIs" priority="16" dxfId="318" operator="between">
      <formula>Időpontfoglalás!$H$35</formula>
      <formula>"&lt;=$I$34"</formula>
    </cfRule>
    <cfRule type="cellIs" priority="17" dxfId="319" operator="between">
      <formula>Időpontfoglalás!$H$34</formula>
      <formula>"&lt;=$I$33"</formula>
    </cfRule>
    <cfRule type="cellIs" priority="18" dxfId="320" operator="between">
      <formula>Időpontfoglalás!$H$33</formula>
      <formula>"&lt;=$I$32"</formula>
    </cfRule>
  </conditionalFormatting>
  <conditionalFormatting sqref="H14">
    <cfRule type="cellIs" priority="13" dxfId="318" operator="between">
      <formula>Időpontfoglalás!$H$35</formula>
      <formula>"&lt;=$I$33"</formula>
    </cfRule>
    <cfRule type="cellIs" priority="14" dxfId="319" operator="between">
      <formula>Időpontfoglalás!$H$34</formula>
      <formula>"&lt;=$I$32"</formula>
    </cfRule>
    <cfRule type="cellIs" priority="15" dxfId="320" operator="between">
      <formula>Időpontfoglalás!$H$33</formula>
      <formula>"&lt;=$I$31"</formula>
    </cfRule>
  </conditionalFormatting>
  <conditionalFormatting sqref="H14">
    <cfRule type="cellIs" priority="10" dxfId="318" operator="between">
      <formula>Időpontfoglalás!$H$35</formula>
      <formula>"&lt;=$I$34"</formula>
    </cfRule>
    <cfRule type="cellIs" priority="11" dxfId="319" operator="between">
      <formula>Időpontfoglalás!$H$34</formula>
      <formula>"&lt;=$I$33"</formula>
    </cfRule>
    <cfRule type="cellIs" priority="12" dxfId="320" operator="between">
      <formula>Időpontfoglalás!$H$33</formula>
      <formula>"&lt;=$I$32"</formula>
    </cfRule>
  </conditionalFormatting>
  <conditionalFormatting sqref="H14">
    <cfRule type="cellIs" priority="7" dxfId="318" operator="between">
      <formula>Időpontfoglalás!$H$35</formula>
      <formula>"&lt;=$I$34"</formula>
    </cfRule>
    <cfRule type="cellIs" priority="8" dxfId="319" operator="between">
      <formula>Időpontfoglalás!$H$34</formula>
      <formula>"&lt;=$I$33"</formula>
    </cfRule>
    <cfRule type="cellIs" priority="9" dxfId="320" operator="between">
      <formula>Időpontfoglalás!$H$33</formula>
      <formula>"&lt;=$I$32"</formula>
    </cfRule>
  </conditionalFormatting>
  <conditionalFormatting sqref="H14">
    <cfRule type="cellIs" priority="4" dxfId="318" operator="between">
      <formula>Időpontfoglalás!$H$35</formula>
      <formula>"&lt;=$I$33"</formula>
    </cfRule>
    <cfRule type="cellIs" priority="5" dxfId="319" operator="between">
      <formula>Időpontfoglalás!$H$34</formula>
      <formula>"&lt;=$I$32"</formula>
    </cfRule>
    <cfRule type="cellIs" priority="6" dxfId="320" operator="between">
      <formula>Időpontfoglalás!$H$33</formula>
      <formula>"&lt;=$I$31"</formula>
    </cfRule>
  </conditionalFormatting>
  <conditionalFormatting sqref="H14">
    <cfRule type="cellIs" priority="1" dxfId="318" operator="between">
      <formula>Időpontfoglalás!$H$35</formula>
      <formula>"&lt;=$I$34"</formula>
    </cfRule>
    <cfRule type="cellIs" priority="2" dxfId="319" operator="between">
      <formula>Időpontfoglalás!$H$34</formula>
      <formula>"&lt;=$I$33"</formula>
    </cfRule>
    <cfRule type="cellIs" priority="3" dxfId="320" operator="between">
      <formula>Időpontfoglalás!$H$33</formula>
      <formula>"&lt;=$I$32"</formula>
    </cfRule>
  </conditionalFormatting>
  <hyperlinks>
    <hyperlink ref="A1" location="Összefoglalás!A1" display="Vissza az Összefoglalás lapra"/>
  </hyperlinks>
  <printOptions/>
  <pageMargins left="0.25" right="0.25" top="0.75" bottom="0.75" header="0.3" footer="0.3"/>
  <pageSetup horizontalDpi="600" verticalDpi="600" orientation="landscape" paperSize="9" scale="60" r:id="rId1"/>
  <headerFooter>
    <oddHeader xml:space="preserve">&amp;CÁROP-1.A.2/B - 2008-0020 - Monitoring rendszer </oddHeader>
    <oddFooter>&amp;CIdőpontfoglalás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K35"/>
  <sheetViews>
    <sheetView zoomScale="90" zoomScaleNormal="90" zoomScalePageLayoutView="0" workbookViewId="0" topLeftCell="A1">
      <selection activeCell="A1" sqref="A1"/>
    </sheetView>
  </sheetViews>
  <sheetFormatPr defaultColWidth="8.8515625" defaultRowHeight="15"/>
  <cols>
    <col min="1" max="1" width="3.140625" style="0" customWidth="1"/>
    <col min="2" max="2" width="62.140625" style="0" bestFit="1" customWidth="1"/>
    <col min="3" max="3" width="9.421875" style="0" customWidth="1"/>
    <col min="4" max="5" width="8.8515625" style="0" customWidth="1"/>
    <col min="6" max="7" width="10.28125" style="0" bestFit="1" customWidth="1"/>
    <col min="8" max="9" width="8.8515625" style="0" customWidth="1"/>
    <col min="10" max="10" width="14.421875" style="0" bestFit="1" customWidth="1"/>
    <col min="11" max="11" width="63.00390625" style="0" bestFit="1" customWidth="1"/>
    <col min="12" max="13" width="9.140625" style="0" customWidth="1"/>
  </cols>
  <sheetData>
    <row r="1" spans="2:9" ht="18.75" customHeight="1">
      <c r="B1" s="139" t="s">
        <v>19</v>
      </c>
      <c r="C1" s="140"/>
      <c r="D1" s="167" t="s">
        <v>4</v>
      </c>
      <c r="E1" s="151" t="s">
        <v>3</v>
      </c>
      <c r="F1" s="152"/>
      <c r="G1" s="152"/>
      <c r="H1" s="152"/>
      <c r="I1" s="153"/>
    </row>
    <row r="2" spans="2:11" ht="15">
      <c r="B2" s="141"/>
      <c r="C2" s="142"/>
      <c r="D2" s="168"/>
      <c r="E2" s="37">
        <f>Összefoglalás!D2</f>
        <v>2011</v>
      </c>
      <c r="F2" s="37">
        <f>E2+1</f>
        <v>2012</v>
      </c>
      <c r="G2" s="37">
        <f>F2+1</f>
        <v>2013</v>
      </c>
      <c r="H2" s="37">
        <f>G2+1</f>
        <v>2014</v>
      </c>
      <c r="I2" s="1">
        <f>H2+1</f>
        <v>2015</v>
      </c>
      <c r="K2" s="63"/>
    </row>
    <row r="3" spans="2:11" ht="15">
      <c r="B3" s="146" t="s">
        <v>5</v>
      </c>
      <c r="C3" s="147"/>
      <c r="D3" s="147"/>
      <c r="E3" s="147"/>
      <c r="F3" s="147"/>
      <c r="G3" s="147"/>
      <c r="H3" s="147"/>
      <c r="I3" s="148"/>
      <c r="K3" s="63"/>
    </row>
    <row r="4" spans="2:9" s="63" customFormat="1" ht="15">
      <c r="B4" s="133" t="s">
        <v>24</v>
      </c>
      <c r="C4" s="134"/>
      <c r="D4" s="13">
        <v>20</v>
      </c>
      <c r="E4" s="13">
        <v>22</v>
      </c>
      <c r="F4" s="13">
        <v>25</v>
      </c>
      <c r="G4" s="13">
        <v>16</v>
      </c>
      <c r="H4" s="13">
        <v>18</v>
      </c>
      <c r="I4" s="14">
        <v>24</v>
      </c>
    </row>
    <row r="5" spans="2:11" ht="15">
      <c r="B5" s="133" t="s">
        <v>25</v>
      </c>
      <c r="C5" s="134"/>
      <c r="D5" s="13">
        <v>62</v>
      </c>
      <c r="E5" s="13">
        <v>51</v>
      </c>
      <c r="F5" s="13">
        <v>72</v>
      </c>
      <c r="G5" s="13">
        <v>48</v>
      </c>
      <c r="H5" s="13">
        <v>63</v>
      </c>
      <c r="I5" s="14">
        <v>51</v>
      </c>
      <c r="K5" s="63"/>
    </row>
    <row r="6" spans="2:11" ht="15">
      <c r="B6" s="133" t="s">
        <v>27</v>
      </c>
      <c r="C6" s="134"/>
      <c r="D6" s="13">
        <v>8</v>
      </c>
      <c r="E6" s="13">
        <v>6</v>
      </c>
      <c r="F6" s="13">
        <v>5</v>
      </c>
      <c r="G6" s="13">
        <v>4</v>
      </c>
      <c r="H6" s="13">
        <v>2</v>
      </c>
      <c r="I6" s="14">
        <v>1</v>
      </c>
      <c r="J6" s="65"/>
      <c r="K6" s="64"/>
    </row>
    <row r="7" spans="2:11" ht="15">
      <c r="B7" s="133" t="s">
        <v>26</v>
      </c>
      <c r="C7" s="134"/>
      <c r="D7" s="13">
        <v>20</v>
      </c>
      <c r="E7" s="13">
        <v>15</v>
      </c>
      <c r="F7" s="13">
        <v>10</v>
      </c>
      <c r="G7" s="13">
        <v>8</v>
      </c>
      <c r="H7" s="13">
        <v>7</v>
      </c>
      <c r="I7" s="14">
        <v>0</v>
      </c>
      <c r="J7" s="65"/>
      <c r="K7" s="64"/>
    </row>
    <row r="8" spans="2:11" ht="15">
      <c r="B8" s="133" t="s">
        <v>31</v>
      </c>
      <c r="C8" s="134"/>
      <c r="D8" s="13">
        <v>4</v>
      </c>
      <c r="E8" s="13">
        <v>3</v>
      </c>
      <c r="F8" s="13">
        <v>3</v>
      </c>
      <c r="G8" s="13">
        <v>2</v>
      </c>
      <c r="H8" s="13">
        <v>1</v>
      </c>
      <c r="I8" s="14">
        <v>0</v>
      </c>
      <c r="J8" s="65"/>
      <c r="K8" s="63"/>
    </row>
    <row r="9" spans="2:11" ht="15">
      <c r="B9" s="133" t="s">
        <v>28</v>
      </c>
      <c r="C9" s="134"/>
      <c r="D9" s="13">
        <v>6</v>
      </c>
      <c r="E9" s="13">
        <v>4</v>
      </c>
      <c r="F9" s="13">
        <v>4</v>
      </c>
      <c r="G9" s="13">
        <v>3</v>
      </c>
      <c r="H9" s="13">
        <v>2</v>
      </c>
      <c r="I9" s="14">
        <v>1</v>
      </c>
      <c r="J9" s="65"/>
      <c r="K9" s="63"/>
    </row>
    <row r="10" spans="2:11" ht="15.75" thickBot="1">
      <c r="B10" s="133" t="s">
        <v>29</v>
      </c>
      <c r="C10" s="134"/>
      <c r="D10" s="47">
        <v>4</v>
      </c>
      <c r="E10" s="47">
        <v>4</v>
      </c>
      <c r="F10" s="47">
        <v>3</v>
      </c>
      <c r="G10" s="47">
        <v>2</v>
      </c>
      <c r="H10" s="47">
        <v>1</v>
      </c>
      <c r="I10" s="48">
        <v>2</v>
      </c>
      <c r="J10" s="65"/>
      <c r="K10" s="63"/>
    </row>
    <row r="11" spans="2:11" ht="15.75" thickBot="1">
      <c r="B11" s="19"/>
      <c r="C11" s="46"/>
      <c r="D11" s="46"/>
      <c r="E11" s="46"/>
      <c r="F11" s="46"/>
      <c r="G11" s="46"/>
      <c r="H11" s="46"/>
      <c r="J11" s="65"/>
      <c r="K11" s="63"/>
    </row>
    <row r="12" spans="2:11" ht="18.75">
      <c r="B12" s="169" t="s">
        <v>6</v>
      </c>
      <c r="C12" s="170"/>
      <c r="D12" s="170"/>
      <c r="E12" s="170"/>
      <c r="F12" s="170"/>
      <c r="G12" s="170"/>
      <c r="H12" s="170"/>
      <c r="I12" s="171"/>
      <c r="J12" s="46"/>
      <c r="K12" s="63"/>
    </row>
    <row r="13" spans="2:11" ht="15.75">
      <c r="B13" s="159" t="str">
        <f>B23</f>
        <v>Késedelmesen befejezett projektek száma</v>
      </c>
      <c r="C13" s="160"/>
      <c r="D13" s="16">
        <f aca="true" t="shared" si="0" ref="D13:I13">IF((D6/D4)&lt;=$C$23,100,100-(D6/D4*100-D23-$C$23))</f>
        <v>61.05</v>
      </c>
      <c r="E13" s="16">
        <f t="shared" si="0"/>
        <v>73.77727272727273</v>
      </c>
      <c r="F13" s="16">
        <f t="shared" si="0"/>
        <v>80.95</v>
      </c>
      <c r="G13" s="16">
        <f t="shared" si="0"/>
        <v>75.8</v>
      </c>
      <c r="H13" s="16">
        <f t="shared" si="0"/>
        <v>89.6888888888889</v>
      </c>
      <c r="I13" s="17">
        <f t="shared" si="0"/>
        <v>100</v>
      </c>
      <c r="K13" s="62"/>
    </row>
    <row r="14" spans="2:11" ht="15.75">
      <c r="B14" s="159" t="str">
        <f>B24</f>
        <v>Mérföldkövek késedelmes teljesítésének száma</v>
      </c>
      <c r="C14" s="160"/>
      <c r="D14" s="16">
        <f>IF((D7/D5)&lt;=$C$24,100,100-(D7/D5*100-D24-$C$24))</f>
        <v>68.79193548387097</v>
      </c>
      <c r="E14" s="16">
        <f>IF((E7/E5)&lt;=$C$24,100,100-(E7/E5*100-E24-$C$24))</f>
        <v>71.63823529411765</v>
      </c>
      <c r="F14" s="16">
        <f>IF((F7/F5)&lt;=$C$24,100,100-(F7/F5*100-F24-$C$24))</f>
        <v>87.06111111111112</v>
      </c>
      <c r="G14" s="16">
        <f>IF((G7/G5)&lt;=$C$24,100,100-(G7/G5*100-G24-$C$24))</f>
        <v>84.13333333333334</v>
      </c>
      <c r="H14" s="16">
        <f>IF((H7/H5)&lt;=$C$24,100,100-(H7/H5*100-H24-$C$24))</f>
        <v>89.6888888888889</v>
      </c>
      <c r="I14" s="17">
        <f>IF((I7/I5)&lt;=$C$24,100,100-(I7/I5*100-I24-$C$24))</f>
        <v>100</v>
      </c>
      <c r="K14" s="63"/>
    </row>
    <row r="15" spans="2:11" ht="15.75">
      <c r="B15" s="159" t="str">
        <f>B25</f>
        <v>Meghiúsult projektek száma</v>
      </c>
      <c r="C15" s="160"/>
      <c r="D15" s="16">
        <f>IF((D8/D4)&lt;=$C$25,100,100-(D8/D4*100-D25-$C$25))</f>
        <v>84.01</v>
      </c>
      <c r="E15" s="16">
        <f>IF((E8/E4)&lt;=$C$25,100,100-(E8/E4*100-E25-$C$25))</f>
        <v>89.37363636363636</v>
      </c>
      <c r="F15" s="16">
        <f>IF((F8/F4)&lt;=$C$25,100,100-(F8/F4*100-F25-$C$25))</f>
        <v>90.01</v>
      </c>
      <c r="G15" s="16">
        <f>IF((G8/G4)&lt;=$C$25,100,100-(G8/G4*100-G25-$C$25))</f>
        <v>88.51</v>
      </c>
      <c r="H15" s="16">
        <f>IF((H8/H4)&lt;=$C$25,100,100-(H8/H4*100-H25-$C$25))</f>
        <v>94.45444444444445</v>
      </c>
      <c r="I15" s="17">
        <f>IF((I8/I4)&lt;=$C$25,100,100-(I8/I4*100-I25-$C$25))</f>
        <v>100</v>
      </c>
      <c r="K15" s="63"/>
    </row>
    <row r="16" spans="2:11" ht="15.75">
      <c r="B16" s="159" t="str">
        <f>B26</f>
        <v>Nem elvárt eredménnyel zárult projektek száma</v>
      </c>
      <c r="C16" s="160"/>
      <c r="D16" s="16">
        <f aca="true" t="shared" si="1" ref="D16:I16">IF((D9/D4)&lt;=$C$26,100,100-(D9/D4*100-D26-$C$26))</f>
        <v>74.02</v>
      </c>
      <c r="E16" s="16">
        <f t="shared" si="1"/>
        <v>84.83818181818182</v>
      </c>
      <c r="F16" s="16">
        <f t="shared" si="1"/>
        <v>86.02</v>
      </c>
      <c r="G16" s="16">
        <f t="shared" si="1"/>
        <v>82.27</v>
      </c>
      <c r="H16" s="16">
        <f t="shared" si="1"/>
        <v>88.9088888888889</v>
      </c>
      <c r="I16" s="17">
        <f t="shared" si="1"/>
        <v>95.85333333333334</v>
      </c>
      <c r="K16" s="63"/>
    </row>
    <row r="17" spans="2:9" ht="15.75">
      <c r="B17" s="159" t="str">
        <f>B27</f>
        <v>A tervezettet meghaladó költségeket felemésztő projektek száma</v>
      </c>
      <c r="C17" s="160"/>
      <c r="D17" s="16">
        <f aca="true" t="shared" si="2" ref="D17:I17">IF((D10/D4)&lt;=$C$27,100,100-(D10/D4*100-D27-$C$27))</f>
        <v>81.02</v>
      </c>
      <c r="E17" s="16">
        <f t="shared" si="2"/>
        <v>82.83818181818182</v>
      </c>
      <c r="F17" s="16">
        <f t="shared" si="2"/>
        <v>88.92</v>
      </c>
      <c r="G17" s="16">
        <f t="shared" si="2"/>
        <v>88.27</v>
      </c>
      <c r="H17" s="16">
        <f t="shared" si="2"/>
        <v>94.96444444444444</v>
      </c>
      <c r="I17" s="17">
        <f t="shared" si="2"/>
        <v>91.68666666666667</v>
      </c>
    </row>
    <row r="18" spans="2:9" ht="15">
      <c r="B18" s="154"/>
      <c r="C18" s="155"/>
      <c r="D18" s="155"/>
      <c r="E18" s="155"/>
      <c r="F18" s="155"/>
      <c r="G18" s="155"/>
      <c r="H18" s="155"/>
      <c r="I18" s="156"/>
    </row>
    <row r="19" spans="2:9" ht="15.75" thickBot="1">
      <c r="B19" s="161" t="s">
        <v>7</v>
      </c>
      <c r="C19" s="162"/>
      <c r="D19" s="4">
        <f aca="true" t="shared" si="3" ref="D19:I19">D13*$C30+D14*$C31+D15*$C32+D16*$C33+D17*$C34</f>
        <v>73.7783870967742</v>
      </c>
      <c r="E19" s="4">
        <f t="shared" si="3"/>
        <v>80.49310160427808</v>
      </c>
      <c r="F19" s="4">
        <f t="shared" si="3"/>
        <v>86.59222222222222</v>
      </c>
      <c r="G19" s="4">
        <f t="shared" si="3"/>
        <v>83.79666666666667</v>
      </c>
      <c r="H19" s="4">
        <f t="shared" si="3"/>
        <v>91.5411111111111</v>
      </c>
      <c r="I19" s="5">
        <f t="shared" si="3"/>
        <v>97.50800000000001</v>
      </c>
    </row>
    <row r="20" ht="15.75" thickBot="1"/>
    <row r="21" spans="2:10" ht="15">
      <c r="B21" s="22" t="s">
        <v>8</v>
      </c>
      <c r="C21" s="135" t="s">
        <v>20</v>
      </c>
      <c r="D21" s="123" t="s">
        <v>0</v>
      </c>
      <c r="E21" s="123"/>
      <c r="F21" s="123"/>
      <c r="G21" s="123"/>
      <c r="H21" s="123"/>
      <c r="I21" s="123"/>
      <c r="J21" s="129" t="s">
        <v>22</v>
      </c>
    </row>
    <row r="22" spans="2:10" ht="15">
      <c r="B22" s="2"/>
      <c r="C22" s="136"/>
      <c r="D22" s="37">
        <f>E22-1</f>
        <v>2010</v>
      </c>
      <c r="E22" s="37">
        <f>E2</f>
        <v>2011</v>
      </c>
      <c r="F22" s="36">
        <f>E22+1</f>
        <v>2012</v>
      </c>
      <c r="G22" s="36">
        <f>F22+1</f>
        <v>2013</v>
      </c>
      <c r="H22" s="36">
        <f>G22+1</f>
        <v>2014</v>
      </c>
      <c r="I22" s="36">
        <f>H22+1</f>
        <v>2015</v>
      </c>
      <c r="J22" s="130"/>
    </row>
    <row r="23" spans="2:10" ht="15">
      <c r="B23" s="3" t="str">
        <f>B6</f>
        <v>Késedelmesen befejezett projektek száma</v>
      </c>
      <c r="C23" s="42">
        <v>0.05</v>
      </c>
      <c r="D23" s="43">
        <v>1</v>
      </c>
      <c r="E23" s="43">
        <v>1</v>
      </c>
      <c r="F23" s="43">
        <v>0.9</v>
      </c>
      <c r="G23" s="43">
        <v>0.75</v>
      </c>
      <c r="H23" s="43">
        <v>0.75</v>
      </c>
      <c r="I23" s="32">
        <v>0</v>
      </c>
      <c r="J23" s="38" t="s">
        <v>1</v>
      </c>
    </row>
    <row r="24" spans="2:10" ht="15">
      <c r="B24" s="3" t="str">
        <f>B7</f>
        <v>Mérföldkövek késedelmes teljesítésének száma</v>
      </c>
      <c r="C24" s="42">
        <v>0.05</v>
      </c>
      <c r="D24" s="43">
        <v>1</v>
      </c>
      <c r="E24" s="43">
        <v>1</v>
      </c>
      <c r="F24" s="43">
        <v>0.9</v>
      </c>
      <c r="G24" s="43">
        <v>0.75</v>
      </c>
      <c r="H24" s="43">
        <v>0.75</v>
      </c>
      <c r="I24" s="32">
        <v>0</v>
      </c>
      <c r="J24" s="38" t="s">
        <v>1</v>
      </c>
    </row>
    <row r="25" spans="2:10" ht="15">
      <c r="B25" s="3" t="str">
        <f>B8</f>
        <v>Meghiúsult projektek száma</v>
      </c>
      <c r="C25" s="42">
        <v>0.01</v>
      </c>
      <c r="D25" s="41">
        <v>4</v>
      </c>
      <c r="E25" s="41">
        <v>3</v>
      </c>
      <c r="F25" s="41">
        <v>2</v>
      </c>
      <c r="G25" s="41">
        <v>1</v>
      </c>
      <c r="H25" s="41">
        <v>0</v>
      </c>
      <c r="I25" s="31">
        <v>0</v>
      </c>
      <c r="J25" s="38" t="s">
        <v>1</v>
      </c>
    </row>
    <row r="26" spans="2:10" ht="15">
      <c r="B26" s="3" t="str">
        <f>B9</f>
        <v>Nem elvárt eredménnyel zárult projektek száma</v>
      </c>
      <c r="C26" s="42">
        <v>0.02</v>
      </c>
      <c r="D26" s="41">
        <v>4</v>
      </c>
      <c r="E26" s="41">
        <v>3</v>
      </c>
      <c r="F26" s="41">
        <v>2</v>
      </c>
      <c r="G26" s="41">
        <v>1</v>
      </c>
      <c r="H26" s="41">
        <v>0</v>
      </c>
      <c r="I26" s="31">
        <v>0</v>
      </c>
      <c r="J26" s="38" t="s">
        <v>1</v>
      </c>
    </row>
    <row r="27" spans="2:10" ht="15.75" thickBot="1">
      <c r="B27" s="21" t="str">
        <f>B10</f>
        <v>A tervezettet meghaladó költségeket felemésztő projektek száma</v>
      </c>
      <c r="C27" s="44">
        <v>0.02</v>
      </c>
      <c r="D27" s="45">
        <v>1</v>
      </c>
      <c r="E27" s="45">
        <v>1</v>
      </c>
      <c r="F27" s="45">
        <v>0.9</v>
      </c>
      <c r="G27" s="45">
        <v>0.75</v>
      </c>
      <c r="H27" s="45">
        <v>0.5</v>
      </c>
      <c r="I27" s="33">
        <v>0</v>
      </c>
      <c r="J27" s="39" t="s">
        <v>1</v>
      </c>
    </row>
    <row r="28" ht="15.75" thickBot="1"/>
    <row r="29" spans="2:9" ht="15.75" thickBot="1">
      <c r="B29" s="24" t="s">
        <v>10</v>
      </c>
      <c r="C29" s="23" t="s">
        <v>2</v>
      </c>
      <c r="G29" s="127" t="s">
        <v>23</v>
      </c>
      <c r="H29" s="128"/>
      <c r="I29" s="61">
        <f>Összefoglalás!L2</f>
        <v>0.25</v>
      </c>
    </row>
    <row r="30" spans="2:3" ht="15.75" thickBot="1">
      <c r="B30" s="3" t="str">
        <f>B13</f>
        <v>Késedelmesen befejezett projektek száma</v>
      </c>
      <c r="C30" s="56">
        <v>0.2</v>
      </c>
    </row>
    <row r="31" spans="2:9" ht="15">
      <c r="B31" s="3" t="str">
        <f>B14</f>
        <v>Mérföldkövek késedelmes teljesítésének száma</v>
      </c>
      <c r="C31" s="56">
        <v>0.2</v>
      </c>
      <c r="G31" s="125" t="s">
        <v>18</v>
      </c>
      <c r="H31" s="123" t="s">
        <v>11</v>
      </c>
      <c r="I31" s="124"/>
    </row>
    <row r="32" spans="2:9" ht="15">
      <c r="B32" s="3" t="str">
        <f>B15</f>
        <v>Meghiúsult projektek száma</v>
      </c>
      <c r="C32" s="56">
        <v>0.2</v>
      </c>
      <c r="G32" s="126"/>
      <c r="H32" s="36" t="s">
        <v>12</v>
      </c>
      <c r="I32" s="49" t="s">
        <v>13</v>
      </c>
    </row>
    <row r="33" spans="2:9" ht="15">
      <c r="B33" s="3" t="str">
        <f>B16</f>
        <v>Nem elvárt eredménnyel zárult projektek száma</v>
      </c>
      <c r="C33" s="56">
        <v>0.2</v>
      </c>
      <c r="G33" s="50" t="s">
        <v>14</v>
      </c>
      <c r="H33" s="12">
        <f>Összefoglalás!K6</f>
        <v>0</v>
      </c>
      <c r="I33" s="51">
        <f>Összefoglalás!L6</f>
        <v>70</v>
      </c>
    </row>
    <row r="34" spans="2:9" ht="15.75" thickBot="1">
      <c r="B34" s="21" t="str">
        <f>B17</f>
        <v>A tervezettet meghaladó költségeket felemésztő projektek száma</v>
      </c>
      <c r="C34" s="25">
        <f>1-SUM(C30:C33)</f>
        <v>0.19999999999999996</v>
      </c>
      <c r="G34" s="52" t="s">
        <v>15</v>
      </c>
      <c r="H34" s="12">
        <f>Összefoglalás!K7</f>
        <v>71</v>
      </c>
      <c r="I34" s="51">
        <f>Összefoglalás!L7</f>
        <v>90</v>
      </c>
    </row>
    <row r="35" spans="7:9" ht="15.75" thickBot="1">
      <c r="G35" s="53" t="s">
        <v>16</v>
      </c>
      <c r="H35" s="54">
        <f>Összefoglalás!K8</f>
        <v>91</v>
      </c>
      <c r="I35" s="55">
        <f>Összefoglalás!L8</f>
        <v>100</v>
      </c>
    </row>
  </sheetData>
  <sheetProtection/>
  <mergeCells count="25">
    <mergeCell ref="J21:J22"/>
    <mergeCell ref="B7:C7"/>
    <mergeCell ref="B8:C8"/>
    <mergeCell ref="B9:C9"/>
    <mergeCell ref="B14:C14"/>
    <mergeCell ref="B15:C15"/>
    <mergeCell ref="B16:C16"/>
    <mergeCell ref="B10:C10"/>
    <mergeCell ref="B12:I12"/>
    <mergeCell ref="D1:D2"/>
    <mergeCell ref="E1:I1"/>
    <mergeCell ref="B4:C4"/>
    <mergeCell ref="B19:C19"/>
    <mergeCell ref="B5:C5"/>
    <mergeCell ref="B1:C2"/>
    <mergeCell ref="B3:I3"/>
    <mergeCell ref="B6:C6"/>
    <mergeCell ref="G31:G32"/>
    <mergeCell ref="H31:I31"/>
    <mergeCell ref="C21:C22"/>
    <mergeCell ref="D21:I21"/>
    <mergeCell ref="B18:I18"/>
    <mergeCell ref="B13:C13"/>
    <mergeCell ref="B17:C17"/>
    <mergeCell ref="G29:H29"/>
  </mergeCells>
  <conditionalFormatting sqref="D19:I19 D13:I17">
    <cfRule type="cellIs" priority="27" dxfId="318" operator="between">
      <formula>Projektek!$H$35</formula>
      <formula>"&lt;=$I$33"</formula>
    </cfRule>
    <cfRule type="cellIs" priority="28" dxfId="319" operator="between">
      <formula>Projektek!$H$34</formula>
      <formula>"&lt;=$I$32"</formula>
    </cfRule>
    <cfRule type="cellIs" priority="29" dxfId="320" operator="between">
      <formula>Projektek!$H$33</formula>
      <formula>"&lt;=$I$31"</formula>
    </cfRule>
  </conditionalFormatting>
  <hyperlinks>
    <hyperlink ref="B1" location="Összefoglalás!A1" display="Vissza az Összefoglalás lapr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 xml:space="preserve">&amp;CÁROP-1.A.2/B - 2008-0020 - Monitoring rendszer </oddHeader>
    <oddFooter>&amp;CProjektek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2010-10-29T09:00:02Z</dcterms:created>
  <dcterms:modified xsi:type="dcterms:W3CDTF">2010-11-25T11:32:18Z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