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 08Kv" sheetId="1" r:id="rId1"/>
  </sheets>
  <definedNames>
    <definedName name="_xlnm.Print_Titles" localSheetId="0">'B 08Kv'!$1:$1</definedName>
    <definedName name="_xlnm.Print_Area" localSheetId="0">'B 08Kv'!$A$1:$I$198</definedName>
  </definedNames>
  <calcPr fullCalcOnLoad="1"/>
</workbook>
</file>

<file path=xl/sharedStrings.xml><?xml version="1.0" encoding="utf-8"?>
<sst xmlns="http://schemas.openxmlformats.org/spreadsheetml/2006/main" count="246" uniqueCount="234">
  <si>
    <t>Megnevezés</t>
  </si>
  <si>
    <t>Összesen</t>
  </si>
  <si>
    <t>Ebből önkorm. forrás</t>
  </si>
  <si>
    <t>Megjegyzés</t>
  </si>
  <si>
    <t>Áthúzódó felhalmozási kiadások</t>
  </si>
  <si>
    <t>Közlekedés</t>
  </si>
  <si>
    <t>Közlekedés összesen</t>
  </si>
  <si>
    <t>Vízgazdálkodás</t>
  </si>
  <si>
    <t>Vízgazdálkodás összesen</t>
  </si>
  <si>
    <t>Közvilágítás</t>
  </si>
  <si>
    <t>Közvilágítási fejlesztések összesen</t>
  </si>
  <si>
    <t>Városgazdálkodás</t>
  </si>
  <si>
    <t>Városgazdálkodás összesen</t>
  </si>
  <si>
    <t xml:space="preserve"> Oktatás </t>
  </si>
  <si>
    <t xml:space="preserve"> Oktatás összesen</t>
  </si>
  <si>
    <t>Egészségügy összesen</t>
  </si>
  <si>
    <t xml:space="preserve"> Sport   </t>
  </si>
  <si>
    <t xml:space="preserve"> Sport összesen</t>
  </si>
  <si>
    <t xml:space="preserve"> Közigazgatás  </t>
  </si>
  <si>
    <t xml:space="preserve"> Közigazgatás összesen  </t>
  </si>
  <si>
    <t xml:space="preserve"> Lakásgazdálkodás </t>
  </si>
  <si>
    <t xml:space="preserve"> Lakásgazdálkodás összesen </t>
  </si>
  <si>
    <t xml:space="preserve">Művelődés, kultúra </t>
  </si>
  <si>
    <t>Művelődés, kultúra összesen</t>
  </si>
  <si>
    <t>Egyéb nem beruházási kiadások</t>
  </si>
  <si>
    <t>Egyéb nem beruh.kiad. összesen</t>
  </si>
  <si>
    <t>Kompenzációs ügyletek</t>
  </si>
  <si>
    <t xml:space="preserve"> Kompenzációs ügyek összesen:</t>
  </si>
  <si>
    <t>Áthúzódó felhalmozási kiadások összesen:</t>
  </si>
  <si>
    <t xml:space="preserve"> SZERZŐDÖTT FELADATOK</t>
  </si>
  <si>
    <t xml:space="preserve"> Szerződött feladatok összesen:</t>
  </si>
  <si>
    <t xml:space="preserve"> KÖTELEZETTSÉGVÁLLALÁSOK</t>
  </si>
  <si>
    <t>Toponári temetőben elvégzendő beruházások</t>
  </si>
  <si>
    <t xml:space="preserve"> Kötelezettségvállalások összesen:</t>
  </si>
  <si>
    <t xml:space="preserve"> ÚJ INDULÓ FELADATOK</t>
  </si>
  <si>
    <t>Buszvárók telepítése</t>
  </si>
  <si>
    <t>Közvilágítási fejlesztések</t>
  </si>
  <si>
    <t>Kisebb közvilágítási fejlesztések</t>
  </si>
  <si>
    <t>Vagyonvédelmi berendezések</t>
  </si>
  <si>
    <t>Közigazgatás</t>
  </si>
  <si>
    <t>Művelődés, kultúra</t>
  </si>
  <si>
    <t>Pályázatok előkészítése, tervezési feladatok</t>
  </si>
  <si>
    <t xml:space="preserve">Munkáltatói kölcsönalap </t>
  </si>
  <si>
    <t>Egyéb kisebb kiadások</t>
  </si>
  <si>
    <t>Pályázati anyagok előkészítése, másolása</t>
  </si>
  <si>
    <t xml:space="preserve"> Új induló feladatok összesen:</t>
  </si>
  <si>
    <t>Felhalmozási kiadások összesen:</t>
  </si>
  <si>
    <t xml:space="preserve">Élményfürdő üzletrész vásárlása </t>
  </si>
  <si>
    <t>314/2006(X.17)önk.hat.</t>
  </si>
  <si>
    <t>Lakásép. vás. első lakáshoz jutók helyi tám.</t>
  </si>
  <si>
    <t>Lakásmobilitás</t>
  </si>
  <si>
    <t xml:space="preserve">Közműhozzájárulás </t>
  </si>
  <si>
    <t>Földút és járdaépítési program</t>
  </si>
  <si>
    <t>Engedélyezési,  eljárási díjak és tám.kez.ktg.</t>
  </si>
  <si>
    <t>Vagyonhasznosítás egyéb kisebb kiadásai</t>
  </si>
  <si>
    <t>Telekalakítások, földvédelmi járulék, alapító okirat</t>
  </si>
  <si>
    <t>2008. évi  terv összesen</t>
  </si>
  <si>
    <t xml:space="preserve">2009. évi számítás </t>
  </si>
  <si>
    <t>2010. évi számítás</t>
  </si>
  <si>
    <t>119/2005(IV.21)önk.hat.  2006-tól 2020-ig</t>
  </si>
  <si>
    <t>Autóbusz beszerzés 6 db bioethanol üzemelésű  önerő</t>
  </si>
  <si>
    <t>204/2007(IX.27) önk.hat. 10.)</t>
  </si>
  <si>
    <t>204/2007(IX.27) önk.hat. 11.)</t>
  </si>
  <si>
    <t>204/2007(IX.27) önk.hat. 12.)</t>
  </si>
  <si>
    <t>Mintalakótelepi rekonstrukciós program II.ütem</t>
  </si>
  <si>
    <t>204/2007(IX.27) önk.hat. 18.)</t>
  </si>
  <si>
    <t>226/2007(IX.27) önk.hat. 2.)</t>
  </si>
  <si>
    <t>270/2007(XI.08) önk.hat.</t>
  </si>
  <si>
    <t>Bors István:"Alakoskodó" köztéri szobor elhelyezése</t>
  </si>
  <si>
    <t>281/2007(XI.08) önk.hat.</t>
  </si>
  <si>
    <t>2007.dec. 31-ig tényleges teljesítés</t>
  </si>
  <si>
    <t xml:space="preserve">garanciális visszatartás           </t>
  </si>
  <si>
    <t>Kaposvár-K.füred kerékpárút tervezése</t>
  </si>
  <si>
    <t>Bástya u. útépítés tervezése</t>
  </si>
  <si>
    <t>Mező u-i parkoló építés  (folyt.)</t>
  </si>
  <si>
    <t>Toponár-Kaposvár összekötő úthoz  terület vásárlás</t>
  </si>
  <si>
    <t>Fő u.21. csapadékcsatorna csere</t>
  </si>
  <si>
    <t>Cseri út É-i old.csap.víz elvez.terv korszerűsítése és vízügyi eng.</t>
  </si>
  <si>
    <t>Egyenesi u. Uránia lakóteleptől a buszfordulóig járda építése</t>
  </si>
  <si>
    <t>Monostor u. egyoldali járda építése</t>
  </si>
  <si>
    <t>Béla király u. végétől járda építése a Nyugdíjas Otthonig</t>
  </si>
  <si>
    <t>Kemping u. járda építése Gém utcától kempinghez vezető útig</t>
  </si>
  <si>
    <t>Nyár u.- Jedlik Á.u.-Zrinyi u. által határolt terület vízrendezése</t>
  </si>
  <si>
    <t>Intézmények szennyvízcsatorna rákötései</t>
  </si>
  <si>
    <t xml:space="preserve">Házi szennyvízbeköt.utólagos kiépítése, és házi kisátemelők </t>
  </si>
  <si>
    <t>Polgármesteri Hivatal szennyvíz-átemelő építése</t>
  </si>
  <si>
    <t>Léva u. csapadékvíz elvez.terv</t>
  </si>
  <si>
    <t>Kisebb közvilágítási fejlesztések 2007.</t>
  </si>
  <si>
    <t>Közvilágítás:   Mogyoró u, Pipitér u,  Borostyán u.</t>
  </si>
  <si>
    <t>2010. év után</t>
  </si>
  <si>
    <t>Körtönye utcával szemben a Cseri dűlőbe vezető út</t>
  </si>
  <si>
    <t>Buzsáki u. 2-6 között járda tervezése</t>
  </si>
  <si>
    <t>Parkoló tervezése Madár u-ban a Gárdonyi Iskola előtt</t>
  </si>
  <si>
    <t>Kaposmenti hulladékgazdálkodási program előkészítése</t>
  </si>
  <si>
    <t>Élményfürdő termálvíz tározómedence létesítése</t>
  </si>
  <si>
    <t xml:space="preserve">Húskombinát orvosi rendelő fűtésleválasztás (önk.rész) </t>
  </si>
  <si>
    <t>Sportcsarnok statikai vizsgálat és rekonstrukció tervezése</t>
  </si>
  <si>
    <t>Önkormányzati bérlakásokba vízóra felszerelés</t>
  </si>
  <si>
    <t>Cseri u. 22. sz. alatti lakások vízellátása és szennyvízeleveztése</t>
  </si>
  <si>
    <t>Új közműhálózat kiépítése</t>
  </si>
  <si>
    <t xml:space="preserve">~50 fm csatornacsere a teljesen tönkrement belső hálózaton </t>
  </si>
  <si>
    <t>Berzsenyi utca 4. sz. előtt csapadékcsatorna felbővítése</t>
  </si>
  <si>
    <t>Töröcskei művelődési ház szennyvíz rákötése</t>
  </si>
  <si>
    <t>Töröcskei szennyvíz háziátemelők beépítése</t>
  </si>
  <si>
    <t>Töröcskei szennyvíz szerződés részeként (12 db)</t>
  </si>
  <si>
    <t>Kaposvári Uszoda és Gyógyfürdő komplex fejlesztése</t>
  </si>
  <si>
    <t>Mintalakótelepi rekonstrukció II. ütem szökőkút építés</t>
  </si>
  <si>
    <t>Keleti temető Pécsi út felőli oldalán kriptasor és urnaliget kialakítása, kerítés áthelyezése</t>
  </si>
  <si>
    <t>Nyugati temető öltözőépület tetőcseréje</t>
  </si>
  <si>
    <t>Szentjakabi Bencés Apátság állagmegóvás</t>
  </si>
  <si>
    <t>Liget szociális otthon bővítésének tervezése</t>
  </si>
  <si>
    <t>Állati hulladék kezelő telep kiviteli terv</t>
  </si>
  <si>
    <t>Működő hulladéklerakó D0,D3 deponiával bővítése: tervezés</t>
  </si>
  <si>
    <t>Működő hulladéklerakó vízjogi eng.és elektromos tervezés</t>
  </si>
  <si>
    <t>Városi Fürdő új termálkút-fej, elektromos ellátás, töltővezeték</t>
  </si>
  <si>
    <t>Belváros rehab.:  Integrált Városfejlesztési Stratégia tan.</t>
  </si>
  <si>
    <t xml:space="preserve">Szabályozási tervek módosítása </t>
  </si>
  <si>
    <t>Deseda-tó körüli túraútvonalak kialakítása.tan.terv</t>
  </si>
  <si>
    <t>Komplex turisztikai ajánlat kialakítása.előzetes mv.tanulmány</t>
  </si>
  <si>
    <t>Közter.elkövetett jogsértések visszaszorítása prog.:műszaki eszközök</t>
  </si>
  <si>
    <t xml:space="preserve">Földterület vásárlás 21m2   Béke u.27-29. </t>
  </si>
  <si>
    <t>Kisajátítási tervek Baross u.9. és Vár 11.</t>
  </si>
  <si>
    <t>Izzó u. művelési ágból kivonás, telekalakítás</t>
  </si>
  <si>
    <t>Szilárd hulladéklerakó bővítéséhez  0132/6 hrsz ingatlan megszerzése</t>
  </si>
  <si>
    <t>Ingatlan visszavásárlás:Somogy Áruház parkoló területe</t>
  </si>
  <si>
    <t>Orgona és Margaréta u közötti játszótér építés első üteme</t>
  </si>
  <si>
    <t>Kaposvári "Életfa" plasztikára levelek készíttetése</t>
  </si>
  <si>
    <t>Arany J.u.15 fogorvosi rendelő akadályment.rámpa</t>
  </si>
  <si>
    <t>Városháza mélyparkoló kivit.terv</t>
  </si>
  <si>
    <t xml:space="preserve">Okmányirodai ügyfél-hívó és -tájékoztató rendszer </t>
  </si>
  <si>
    <t>Bérlakásból történő elhelyezéshez, ill. akcióterület megszerzéséhez ingatlanok vásárlása</t>
  </si>
  <si>
    <t>Ingatlan csere      5727/34 hrsz    2.164 m2   (Korona 2001.Kft)</t>
  </si>
  <si>
    <t xml:space="preserve">67-es út geodéziai munkarész </t>
  </si>
  <si>
    <t>Füredi út 148-152. 012/2hrsz ing.belterületbe csatolás</t>
  </si>
  <si>
    <t>Zselickislak Dózsa Gy u.5. ing.után közműfejlesztési hozzájárulás</t>
  </si>
  <si>
    <t>Volt hajléktalanszálló bontási eng.terve</t>
  </si>
  <si>
    <t>Volt katonai lőtér lőszermentesítése</t>
  </si>
  <si>
    <t>Volt katonai lőtér környezetvédelmi állapotfelmérése</t>
  </si>
  <si>
    <t>Kaposvár Energetikai Stratégiai Tanulmány elkészítése</t>
  </si>
  <si>
    <t>Egészségügy és szociális ellátás</t>
  </si>
  <si>
    <t>50 % GKM támogatás</t>
  </si>
  <si>
    <t xml:space="preserve">Kaposvár-K.újlak kerékpárút terv </t>
  </si>
  <si>
    <t>Mintalakótelepi rekonstrukció II üt. (Szökőkút terv, játszótér ép.)</t>
  </si>
  <si>
    <t>Belváros rehabilitációja: mv.tan; ép.eng.tervek</t>
  </si>
  <si>
    <t>Liget Időskorúak Otthona: ipari mosógép</t>
  </si>
  <si>
    <t xml:space="preserve">Gördülő sportoknak pálya kialakítása a Városligetben  </t>
  </si>
  <si>
    <t>Donneri körforgalom építése   (Zrinyi-Iszák-Bartók u)</t>
  </si>
  <si>
    <t>Bajcsy-Zs.u. kórházi szakasz visszavétel előkészítése</t>
  </si>
  <si>
    <t>Pécsi utca 11. sz. alatti 9 db önkormányzati lakás szennyvíz házi csatornájának átépítése</t>
  </si>
  <si>
    <t>Léva utcai csapadékvízelvezetés kiépítése</t>
  </si>
  <si>
    <t xml:space="preserve">Bástya u. útépítéshez ingatlanvásárlás:  </t>
  </si>
  <si>
    <t xml:space="preserve"> 143/2007.6.7.önk.hat.  </t>
  </si>
  <si>
    <t>Költségvetési Integrált Gazdálkodási rendszer</t>
  </si>
  <si>
    <t>Ügyiratkezelő és Iktató Rendszer inform.infrastruktúta és szoftver</t>
  </si>
  <si>
    <t>Szakember telkek 1 Ft-os</t>
  </si>
  <si>
    <t>Megvalósítás pályázat függvényében</t>
  </si>
  <si>
    <t xml:space="preserve">Buzsáki u .2-6. járdaépítés vízelvezetéssel </t>
  </si>
  <si>
    <t>PM Hivatal:  fénymásolók cseréje, eszköz-, gépbesz.2007.</t>
  </si>
  <si>
    <t>PM Hivatal: informatikai fejlesztés 2007.</t>
  </si>
  <si>
    <t>PM Hivatal:  fénymásolók cseréje, eszköz-, gépbesz.2008.</t>
  </si>
  <si>
    <t>Városi vízmű létrehozásához beszerzés</t>
  </si>
  <si>
    <t xml:space="preserve">Toponár Mikes K u. telkek eng.tervezés, </t>
  </si>
  <si>
    <t>Toponár Mikes K u. telkek  közművesítése</t>
  </si>
  <si>
    <t>Szabályozási tervek karbantartása</t>
  </si>
  <si>
    <t>323/2007(12.06.)önk.hat.</t>
  </si>
  <si>
    <t>V.Tűzoltóság - 1db műszaki mentő gépjármű beszerzése 20 % önerő</t>
  </si>
  <si>
    <t>V.Tűzoltóság - 1db  konténer csere-felépítményes gépjármű beszerzése 20 % önerő</t>
  </si>
  <si>
    <t>V.Tűzoltóság - mentési védőfelszerelések: ruha,sisak,álarc, légzőkészülék beszerzése 20 % önerő</t>
  </si>
  <si>
    <t>Városháza okmányiroda akadálymentesítés önerő</t>
  </si>
  <si>
    <t>Cseri út É-i old. csapadékvízelvezetés kiépítése önerő</t>
  </si>
  <si>
    <t>Turisztika</t>
  </si>
  <si>
    <t>Cseri park kalandjátszótér és kalandpark építés</t>
  </si>
  <si>
    <t>Rippl-Rónai emlékmúzeum látogathatóságának javítása</t>
  </si>
  <si>
    <t>Deseda körüli túraútvonal és kapcsolódó létesítmények építése</t>
  </si>
  <si>
    <t>Rippl-Rónai Emlékház makett</t>
  </si>
  <si>
    <t>Lakótelep rehab:DOMUS és környéke kiviteli tervek</t>
  </si>
  <si>
    <t xml:space="preserve">NOSTRA Ifjúsági Alkotó és Szórakoztató Központ </t>
  </si>
  <si>
    <t xml:space="preserve">Városháza ideiglenes beléptető és munkaidő elszámolási rendszer </t>
  </si>
  <si>
    <t>Főépület és okmányiroda;   bontható, mobilizálható</t>
  </si>
  <si>
    <t>Informatikai stratégia alapján</t>
  </si>
  <si>
    <t>PM Hivatal déli szárny klíma beszerelése, okmányirodában csere</t>
  </si>
  <si>
    <t>Rippl-Rónai szobor,Trianon emlékmű, Országzászló felállítása (előkészítés)</t>
  </si>
  <si>
    <t>Füredi u.- Raktár u. csp. körforgalom szőkőkútépítés</t>
  </si>
  <si>
    <t>Szennyvíziszap-kezelés hosszútávú megoldása előzetes mv.tan.</t>
  </si>
  <si>
    <t>Városközpont rehabilitáció kiviteli tervdok.készítése</t>
  </si>
  <si>
    <t xml:space="preserve"> Áthózódóból:2.862eft</t>
  </si>
  <si>
    <t>Új vásárcsarnok építéshez kisajátítás</t>
  </si>
  <si>
    <t>Új vásárcsarnok ép.eng.és kivit.tervek, telekalakítás</t>
  </si>
  <si>
    <t xml:space="preserve">  volt hajléktalan szálló</t>
  </si>
  <si>
    <t>Fő u. 84.   30 db önkorm.bérlakás ép.kivit.tervdok.</t>
  </si>
  <si>
    <t>Fő u. 84.   30 db önkorm.bérlakás ép.  kivitelezés és egyéb ktg.</t>
  </si>
  <si>
    <t>Dési Huber köz 45 db önkorm.bérlakás ép.eng.és kivit.tervdok.</t>
  </si>
  <si>
    <t xml:space="preserve">Kinizsi ltp. 7.  30 db önkorm.bérlakás ép.eng.és kivit.tervdok. </t>
  </si>
  <si>
    <t>Béla király köz csap.vízelvezetéses járdaép.terv</t>
  </si>
  <si>
    <t>Kanizsai u.19-21.mögötti ingatlancsere Vagyonkezelővel</t>
  </si>
  <si>
    <t>Ady D-i tömb  Center Invest</t>
  </si>
  <si>
    <t>Virágfürdő vendéglátó egységek "C" épület koncessziós építése</t>
  </si>
  <si>
    <t xml:space="preserve">Virágfürdő vendéglátó egységek "C" épület közmű </t>
  </si>
  <si>
    <t>28/2007(II.22) önk.hat.1.) Norvég program,önerő</t>
  </si>
  <si>
    <t>330/2006(11.16) és 324/2007(12.06) önh.hat.</t>
  </si>
  <si>
    <t>Önkormányzati intézmény szennyvíz elvezetése</t>
  </si>
  <si>
    <t>A 0556/2 hrsz.ing.értékesítését követően kezdődhet a beruh.</t>
  </si>
  <si>
    <t>Rippl-Rónai Emlékmúzeum látogathatóságának fejl.tan.terv</t>
  </si>
  <si>
    <t>Rippl-Rónai "Szamaras kordé" szobor tervpályázat és Bors István 2 db köztéri alkotásának elhelyezése</t>
  </si>
  <si>
    <t>Kodály és Bárczi Ált.Iskolák akadálymentesítése önerő</t>
  </si>
  <si>
    <t>Pécsi u.22-höz vezető út-járda tervezés</t>
  </si>
  <si>
    <t>Pécsi u.22. víz-, szennyvíz-,csap.víz.vez.terv</t>
  </si>
  <si>
    <t>Bors István:"Alakoskodó" köztéri szobor elhelyezésének statikus tervezői díja</t>
  </si>
  <si>
    <t>Működő hulladéklerakó D0,D3 deponiával bővítése, híd áthelyezés, útkarbantartás</t>
  </si>
  <si>
    <t>Kaposvár város kiállítási mobilia</t>
  </si>
  <si>
    <t>PM Hivatal: informatikai fejlesztés 2008.; információ tech.védelmi szab.</t>
  </si>
  <si>
    <t>Pályázati önerőre, ill.bérleti díjra</t>
  </si>
  <si>
    <t>DDOP 50% tám. 2009-től; Proj.összesen 800.000eft</t>
  </si>
  <si>
    <t>DDOP Tám: 50%; 2009-től; Proj.összesen 750.000eft;
7.290eft áth.szerződött</t>
  </si>
  <si>
    <t>Keleti és  Nyugati temető út aszfaltozás és építés</t>
  </si>
  <si>
    <t>Szelektív hulladék gyűjtő sziget 5 db</t>
  </si>
  <si>
    <t>Becsült költség 20.000eft, az intézmény 50%-ot vbállalt</t>
  </si>
  <si>
    <t>Klebelberg Kollégium műfüves sportpálya építése</t>
  </si>
  <si>
    <t>Sportcsarnok műfüves sportpálya építése</t>
  </si>
  <si>
    <t>Terhesgondozó és Cs.segítő Kp.kiviteli tervének elkészítése</t>
  </si>
  <si>
    <t>Németh I.- Tallián Gy.u. csomópont jelzőlámpás közl.irányítás terv</t>
  </si>
  <si>
    <t>Városrendezési célra  ingatlan vásárlás</t>
  </si>
  <si>
    <t>Szentjakabi Sportpályához gyalogút kiépítése</t>
  </si>
  <si>
    <t>Gazdaságfejlesztési Társaság létrehozása</t>
  </si>
  <si>
    <t>Post aktív (borítékoló gép) szoftver-hardver karbantartás</t>
  </si>
  <si>
    <r>
      <t>3.000eft tám →</t>
    </r>
    <r>
      <rPr>
        <sz val="8.1"/>
        <color indexed="8"/>
        <rFont val="Times New Roman"/>
        <family val="1"/>
      </rPr>
      <t xml:space="preserve"> 2.856eft</t>
    </r>
  </si>
  <si>
    <t xml:space="preserve">Szennyvízcsatornázás Kvár-Töröcske, 
   Simonfa, Zselicszentpál,  Zselickislak céltámogatással  </t>
  </si>
  <si>
    <t>38/2006(II.23.önk.hat   85%  céltám.</t>
  </si>
  <si>
    <t xml:space="preserve">Vízminőség jav.program:ammóniament. törésponti klór.címzett tám. </t>
  </si>
  <si>
    <t xml:space="preserve">394/2005(XII.14)önk.hat.  80% címzett támogatás </t>
  </si>
  <si>
    <r>
      <t xml:space="preserve">Állati hulladék kezelő telep  </t>
    </r>
    <r>
      <rPr>
        <sz val="16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EU  -  KIOP</t>
    </r>
  </si>
  <si>
    <t>4/2007(II.22) önk.hat. 5.)   1.765eft áth.szerz.</t>
  </si>
  <si>
    <r>
      <t>DDOP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80% tám. 2009-től;   Proj.összesen 183.740eft   
Az önerő 50 %-át  Somogy Megyei Önk.vállalta</t>
    </r>
  </si>
  <si>
    <t>DDOP 80 % tám.2009-től;  Proj.összesen 328.010eft
kisajátítási költségek nélkül!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</si>
</sst>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  <numFmt numFmtId="188" formatCode="yyyy/mm/dd;@"/>
    <numFmt numFmtId="189" formatCode="mmm/yyyy"/>
    <numFmt numFmtId="190" formatCode="[$-40E]yyyy\.\ mmmm\ d\."/>
  </numFmts>
  <fonts count="3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.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3" fontId="20" fillId="24" borderId="10" xfId="0" applyNumberFormat="1" applyFont="1" applyFill="1" applyBorder="1" applyAlignment="1">
      <alignment horizontal="center" vertical="center" wrapText="1"/>
    </xf>
    <xf numFmtId="3" fontId="16" fillId="24" borderId="11" xfId="0" applyNumberFormat="1" applyFont="1" applyFill="1" applyBorder="1" applyAlignment="1">
      <alignment horizontal="center" wrapText="1"/>
    </xf>
    <xf numFmtId="3" fontId="21" fillId="24" borderId="11" xfId="0" applyNumberFormat="1" applyFont="1" applyFill="1" applyBorder="1" applyAlignment="1">
      <alignment horizontal="center" wrapText="1"/>
    </xf>
    <xf numFmtId="3" fontId="22" fillId="24" borderId="11" xfId="0" applyNumberFormat="1" applyFont="1" applyFill="1" applyBorder="1" applyAlignment="1">
      <alignment horizontal="center" wrapText="1"/>
    </xf>
    <xf numFmtId="3" fontId="21" fillId="24" borderId="12" xfId="0" applyNumberFormat="1" applyFont="1" applyFill="1" applyBorder="1" applyAlignment="1">
      <alignment horizontal="center" vertical="center" wrapText="1"/>
    </xf>
    <xf numFmtId="3" fontId="23" fillId="24" borderId="0" xfId="0" applyNumberFormat="1" applyFont="1" applyFill="1" applyAlignment="1">
      <alignment wrapText="1"/>
    </xf>
    <xf numFmtId="3" fontId="20" fillId="24" borderId="13" xfId="0" applyNumberFormat="1" applyFont="1" applyFill="1" applyBorder="1" applyAlignment="1">
      <alignment horizontal="left" vertical="center" wrapText="1"/>
    </xf>
    <xf numFmtId="3" fontId="20" fillId="24" borderId="14" xfId="0" applyNumberFormat="1" applyFont="1" applyFill="1" applyBorder="1" applyAlignment="1">
      <alignment horizontal="center" wrapText="1"/>
    </xf>
    <xf numFmtId="3" fontId="21" fillId="24" borderId="14" xfId="0" applyNumberFormat="1" applyFont="1" applyFill="1" applyBorder="1" applyAlignment="1">
      <alignment horizontal="center" wrapText="1"/>
    </xf>
    <xf numFmtId="3" fontId="24" fillId="24" borderId="14" xfId="0" applyNumberFormat="1" applyFont="1" applyFill="1" applyBorder="1" applyAlignment="1">
      <alignment horizontal="center" wrapText="1"/>
    </xf>
    <xf numFmtId="3" fontId="25" fillId="24" borderId="15" xfId="0" applyNumberFormat="1" applyFont="1" applyFill="1" applyBorder="1" applyAlignment="1">
      <alignment horizontal="left" vertical="center" wrapText="1"/>
    </xf>
    <xf numFmtId="3" fontId="16" fillId="24" borderId="13" xfId="0" applyNumberFormat="1" applyFont="1" applyFill="1" applyBorder="1" applyAlignment="1">
      <alignment/>
    </xf>
    <xf numFmtId="3" fontId="3" fillId="24" borderId="16" xfId="0" applyNumberFormat="1" applyFont="1" applyFill="1" applyBorder="1" applyAlignment="1">
      <alignment wrapText="1"/>
    </xf>
    <xf numFmtId="3" fontId="26" fillId="24" borderId="14" xfId="56" applyNumberFormat="1" applyFont="1" applyFill="1" applyBorder="1" applyAlignment="1">
      <alignment horizontal="right" wrapText="1"/>
      <protection/>
    </xf>
    <xf numFmtId="164" fontId="26" fillId="24" borderId="14" xfId="0" applyNumberFormat="1" applyFont="1" applyFill="1" applyBorder="1" applyAlignment="1">
      <alignment horizontal="right"/>
    </xf>
    <xf numFmtId="3" fontId="26" fillId="24" borderId="14" xfId="0" applyNumberFormat="1" applyFont="1" applyFill="1" applyBorder="1" applyAlignment="1">
      <alignment/>
    </xf>
    <xf numFmtId="3" fontId="27" fillId="24" borderId="14" xfId="0" applyNumberFormat="1" applyFont="1" applyFill="1" applyBorder="1" applyAlignment="1">
      <alignment/>
    </xf>
    <xf numFmtId="3" fontId="3" fillId="24" borderId="14" xfId="56" applyNumberFormat="1" applyFont="1" applyFill="1" applyBorder="1" applyAlignment="1">
      <alignment horizontal="right" wrapText="1"/>
      <protection/>
    </xf>
    <xf numFmtId="3" fontId="28" fillId="24" borderId="15" xfId="0" applyNumberFormat="1" applyFont="1" applyFill="1" applyBorder="1" applyAlignment="1">
      <alignment horizontal="left"/>
    </xf>
    <xf numFmtId="3" fontId="3" fillId="24" borderId="0" xfId="0" applyNumberFormat="1" applyFont="1" applyFill="1" applyBorder="1" applyAlignment="1">
      <alignment horizontal="right"/>
    </xf>
    <xf numFmtId="3" fontId="3" fillId="24" borderId="14" xfId="57" applyNumberFormat="1" applyFont="1" applyFill="1" applyBorder="1" applyAlignment="1">
      <alignment horizontal="right" wrapText="1"/>
      <protection/>
    </xf>
    <xf numFmtId="3" fontId="21" fillId="24" borderId="15" xfId="0" applyNumberFormat="1" applyFont="1" applyFill="1" applyBorder="1" applyAlignment="1">
      <alignment horizontal="left" vertical="center" wrapText="1"/>
    </xf>
    <xf numFmtId="3" fontId="3" fillId="24" borderId="16" xfId="0" applyNumberFormat="1" applyFont="1" applyFill="1" applyBorder="1" applyAlignment="1">
      <alignment horizontal="left" wrapText="1"/>
    </xf>
    <xf numFmtId="3" fontId="16" fillId="24" borderId="17" xfId="0" applyNumberFormat="1" applyFont="1" applyFill="1" applyBorder="1" applyAlignment="1">
      <alignment horizontal="right"/>
    </xf>
    <xf numFmtId="3" fontId="20" fillId="24" borderId="18" xfId="56" applyNumberFormat="1" applyFont="1" applyFill="1" applyBorder="1" applyAlignment="1">
      <alignment horizontal="right" wrapText="1"/>
      <protection/>
    </xf>
    <xf numFmtId="3" fontId="30" fillId="24" borderId="18" xfId="56" applyNumberFormat="1" applyFont="1" applyFill="1" applyBorder="1" applyAlignment="1">
      <alignment horizontal="right" wrapText="1"/>
      <protection/>
    </xf>
    <xf numFmtId="3" fontId="25" fillId="24" borderId="19" xfId="0" applyNumberFormat="1" applyFont="1" applyFill="1" applyBorder="1" applyAlignment="1">
      <alignment horizontal="left"/>
    </xf>
    <xf numFmtId="3" fontId="21" fillId="24" borderId="0" xfId="0" applyNumberFormat="1" applyFont="1" applyFill="1" applyAlignment="1">
      <alignment wrapText="1"/>
    </xf>
    <xf numFmtId="0" fontId="3" fillId="24" borderId="16" xfId="0" applyFont="1" applyFill="1" applyBorder="1" applyAlignment="1">
      <alignment wrapText="1"/>
    </xf>
    <xf numFmtId="164" fontId="3" fillId="24" borderId="13" xfId="0" applyNumberFormat="1" applyFont="1" applyFill="1" applyBorder="1" applyAlignment="1">
      <alignment horizontal="left" wrapText="1"/>
    </xf>
    <xf numFmtId="0" fontId="23" fillId="24" borderId="16" xfId="0" applyFont="1" applyFill="1" applyBorder="1" applyAlignment="1">
      <alignment wrapText="1"/>
    </xf>
    <xf numFmtId="3" fontId="3" fillId="24" borderId="16" xfId="0" applyNumberFormat="1" applyFont="1" applyFill="1" applyBorder="1" applyAlignment="1">
      <alignment/>
    </xf>
    <xf numFmtId="3" fontId="3" fillId="24" borderId="13" xfId="0" applyNumberFormat="1" applyFont="1" applyFill="1" applyBorder="1" applyAlignment="1">
      <alignment horizontal="left"/>
    </xf>
    <xf numFmtId="3" fontId="16" fillId="24" borderId="10" xfId="0" applyNumberFormat="1" applyFont="1" applyFill="1" applyBorder="1" applyAlignment="1">
      <alignment horizontal="right"/>
    </xf>
    <xf numFmtId="3" fontId="20" fillId="24" borderId="11" xfId="56" applyNumberFormat="1" applyFont="1" applyFill="1" applyBorder="1" applyAlignment="1">
      <alignment horizontal="right" wrapText="1"/>
      <protection/>
    </xf>
    <xf numFmtId="3" fontId="30" fillId="24" borderId="11" xfId="56" applyNumberFormat="1" applyFont="1" applyFill="1" applyBorder="1" applyAlignment="1">
      <alignment horizontal="right" wrapText="1"/>
      <protection/>
    </xf>
    <xf numFmtId="3" fontId="25" fillId="24" borderId="12" xfId="0" applyNumberFormat="1" applyFont="1" applyFill="1" applyBorder="1" applyAlignment="1">
      <alignment horizontal="left"/>
    </xf>
    <xf numFmtId="0" fontId="3" fillId="24" borderId="16" xfId="0" applyFont="1" applyFill="1" applyBorder="1" applyAlignment="1">
      <alignment/>
    </xf>
    <xf numFmtId="3" fontId="31" fillId="24" borderId="15" xfId="0" applyNumberFormat="1" applyFont="1" applyFill="1" applyBorder="1" applyAlignment="1">
      <alignment horizontal="left" wrapText="1"/>
    </xf>
    <xf numFmtId="3" fontId="31" fillId="24" borderId="15" xfId="57" applyNumberFormat="1" applyFont="1" applyFill="1" applyBorder="1" applyAlignment="1">
      <alignment horizontal="left" wrapText="1"/>
      <protection/>
    </xf>
    <xf numFmtId="0" fontId="23" fillId="24" borderId="16" xfId="0" applyFont="1" applyFill="1" applyBorder="1" applyAlignment="1">
      <alignment/>
    </xf>
    <xf numFmtId="3" fontId="16" fillId="24" borderId="16" xfId="0" applyNumberFormat="1" applyFont="1" applyFill="1" applyBorder="1" applyAlignment="1">
      <alignment/>
    </xf>
    <xf numFmtId="3" fontId="26" fillId="24" borderId="14" xfId="0" applyNumberFormat="1" applyFont="1" applyFill="1" applyBorder="1" applyAlignment="1">
      <alignment horizontal="right" wrapText="1"/>
    </xf>
    <xf numFmtId="0" fontId="3" fillId="24" borderId="16" xfId="0" applyFont="1" applyFill="1" applyBorder="1" applyAlignment="1">
      <alignment/>
    </xf>
    <xf numFmtId="3" fontId="26" fillId="24" borderId="14" xfId="57" applyNumberFormat="1" applyFont="1" applyFill="1" applyBorder="1" applyAlignment="1">
      <alignment horizontal="right" wrapText="1"/>
      <protection/>
    </xf>
    <xf numFmtId="3" fontId="3" fillId="24" borderId="14" xfId="0" applyNumberFormat="1" applyFont="1" applyFill="1" applyBorder="1" applyAlignment="1">
      <alignment horizontal="right"/>
    </xf>
    <xf numFmtId="3" fontId="3" fillId="24" borderId="20" xfId="57" applyNumberFormat="1" applyFont="1" applyFill="1" applyBorder="1" applyAlignment="1">
      <alignment horizontal="right" wrapText="1"/>
      <protection/>
    </xf>
    <xf numFmtId="0" fontId="23" fillId="24" borderId="15" xfId="0" applyFont="1" applyFill="1" applyBorder="1" applyAlignment="1">
      <alignment horizontal="left"/>
    </xf>
    <xf numFmtId="0" fontId="23" fillId="24" borderId="0" xfId="0" applyFont="1" applyFill="1" applyAlignment="1">
      <alignment/>
    </xf>
    <xf numFmtId="164" fontId="26" fillId="24" borderId="13" xfId="0" applyNumberFormat="1" applyFont="1" applyFill="1" applyBorder="1" applyAlignment="1">
      <alignment horizontal="left" wrapText="1"/>
    </xf>
    <xf numFmtId="3" fontId="16" fillId="24" borderId="13" xfId="0" applyNumberFormat="1" applyFont="1" applyFill="1" applyBorder="1" applyAlignment="1">
      <alignment wrapText="1"/>
    </xf>
    <xf numFmtId="3" fontId="27" fillId="24" borderId="14" xfId="56" applyNumberFormat="1" applyFont="1" applyFill="1" applyBorder="1" applyAlignment="1">
      <alignment horizontal="right" wrapText="1"/>
      <protection/>
    </xf>
    <xf numFmtId="17" fontId="28" fillId="24" borderId="15" xfId="0" applyNumberFormat="1" applyFont="1" applyFill="1" applyBorder="1" applyAlignment="1">
      <alignment horizontal="left"/>
    </xf>
    <xf numFmtId="3" fontId="16" fillId="24" borderId="21" xfId="0" applyNumberFormat="1" applyFont="1" applyFill="1" applyBorder="1" applyAlignment="1">
      <alignment horizontal="right"/>
    </xf>
    <xf numFmtId="3" fontId="20" fillId="24" borderId="22" xfId="56" applyNumberFormat="1" applyFont="1" applyFill="1" applyBorder="1" applyAlignment="1">
      <alignment horizontal="right" wrapText="1"/>
      <protection/>
    </xf>
    <xf numFmtId="3" fontId="30" fillId="24" borderId="22" xfId="56" applyNumberFormat="1" applyFont="1" applyFill="1" applyBorder="1" applyAlignment="1">
      <alignment horizontal="right" wrapText="1"/>
      <protection/>
    </xf>
    <xf numFmtId="3" fontId="25" fillId="24" borderId="23" xfId="0" applyNumberFormat="1" applyFont="1" applyFill="1" applyBorder="1" applyAlignment="1">
      <alignment horizontal="left"/>
    </xf>
    <xf numFmtId="3" fontId="20" fillId="24" borderId="10" xfId="0" applyNumberFormat="1" applyFont="1" applyFill="1" applyBorder="1" applyAlignment="1">
      <alignment horizontal="right"/>
    </xf>
    <xf numFmtId="3" fontId="23" fillId="24" borderId="14" xfId="0" applyNumberFormat="1" applyFont="1" applyFill="1" applyBorder="1" applyAlignment="1">
      <alignment/>
    </xf>
    <xf numFmtId="3" fontId="32" fillId="24" borderId="14" xfId="0" applyNumberFormat="1" applyFont="1" applyFill="1" applyBorder="1" applyAlignment="1">
      <alignment/>
    </xf>
    <xf numFmtId="164" fontId="26" fillId="24" borderId="14" xfId="0" applyNumberFormat="1" applyFont="1" applyFill="1" applyBorder="1" applyAlignment="1">
      <alignment/>
    </xf>
    <xf numFmtId="164" fontId="3" fillId="24" borderId="14" xfId="0" applyNumberFormat="1" applyFont="1" applyFill="1" applyBorder="1" applyAlignment="1">
      <alignment/>
    </xf>
    <xf numFmtId="164" fontId="27" fillId="24" borderId="14" xfId="0" applyNumberFormat="1" applyFont="1" applyFill="1" applyBorder="1" applyAlignment="1">
      <alignment/>
    </xf>
    <xf numFmtId="0" fontId="28" fillId="24" borderId="15" xfId="0" applyFont="1" applyFill="1" applyBorder="1" applyAlignment="1">
      <alignment wrapText="1"/>
    </xf>
    <xf numFmtId="164" fontId="3" fillId="24" borderId="14" xfId="0" applyNumberFormat="1" applyFont="1" applyFill="1" applyBorder="1" applyAlignment="1">
      <alignment horizontal="right"/>
    </xf>
    <xf numFmtId="164" fontId="27" fillId="24" borderId="14" xfId="0" applyNumberFormat="1" applyFont="1" applyFill="1" applyBorder="1" applyAlignment="1">
      <alignment horizontal="right"/>
    </xf>
    <xf numFmtId="0" fontId="28" fillId="24" borderId="15" xfId="0" applyFont="1" applyFill="1" applyBorder="1" applyAlignment="1">
      <alignment horizontal="left"/>
    </xf>
    <xf numFmtId="3" fontId="20" fillId="24" borderId="10" xfId="0" applyNumberFormat="1" applyFont="1" applyFill="1" applyBorder="1" applyAlignment="1">
      <alignment horizontal="right" wrapText="1"/>
    </xf>
    <xf numFmtId="3" fontId="23" fillId="24" borderId="0" xfId="0" applyNumberFormat="1" applyFont="1" applyFill="1" applyAlignment="1">
      <alignment/>
    </xf>
    <xf numFmtId="3" fontId="26" fillId="24" borderId="14" xfId="0" applyNumberFormat="1" applyFont="1" applyFill="1" applyBorder="1" applyAlignment="1">
      <alignment horizontal="right"/>
    </xf>
    <xf numFmtId="3" fontId="27" fillId="24" borderId="14" xfId="0" applyNumberFormat="1" applyFont="1" applyFill="1" applyBorder="1" applyAlignment="1">
      <alignment horizontal="right"/>
    </xf>
    <xf numFmtId="0" fontId="3" fillId="24" borderId="16" xfId="0" applyFont="1" applyFill="1" applyBorder="1" applyAlignment="1">
      <alignment horizontal="left" wrapText="1"/>
    </xf>
    <xf numFmtId="3" fontId="16" fillId="24" borderId="13" xfId="0" applyNumberFormat="1" applyFont="1" applyFill="1" applyBorder="1" applyAlignment="1">
      <alignment horizontal="center" wrapText="1"/>
    </xf>
    <xf numFmtId="3" fontId="3" fillId="24" borderId="14" xfId="0" applyNumberFormat="1" applyFont="1" applyFill="1" applyBorder="1" applyAlignment="1">
      <alignment horizontal="center"/>
    </xf>
    <xf numFmtId="3" fontId="26" fillId="24" borderId="0" xfId="0" applyNumberFormat="1" applyFont="1" applyFill="1" applyAlignment="1">
      <alignment/>
    </xf>
    <xf numFmtId="0" fontId="23" fillId="24" borderId="15" xfId="0" applyFont="1" applyFill="1" applyBorder="1" applyAlignment="1">
      <alignment horizontal="right"/>
    </xf>
    <xf numFmtId="3" fontId="3" fillId="24" borderId="13" xfId="0" applyNumberFormat="1" applyFont="1" applyFill="1" applyBorder="1" applyAlignment="1">
      <alignment wrapText="1"/>
    </xf>
    <xf numFmtId="3" fontId="27" fillId="24" borderId="14" xfId="57" applyNumberFormat="1" applyFont="1" applyFill="1" applyBorder="1" applyAlignment="1">
      <alignment horizontal="right" wrapText="1"/>
      <protection/>
    </xf>
    <xf numFmtId="3" fontId="23" fillId="24" borderId="15" xfId="0" applyNumberFormat="1" applyFont="1" applyFill="1" applyBorder="1" applyAlignment="1">
      <alignment horizontal="left" wrapText="1"/>
    </xf>
    <xf numFmtId="3" fontId="3" fillId="24" borderId="13" xfId="0" applyNumberFormat="1" applyFont="1" applyFill="1" applyBorder="1" applyAlignment="1">
      <alignment horizontal="left" wrapText="1"/>
    </xf>
    <xf numFmtId="3" fontId="23" fillId="24" borderId="15" xfId="0" applyNumberFormat="1" applyFont="1" applyFill="1" applyBorder="1" applyAlignment="1">
      <alignment horizontal="left"/>
    </xf>
    <xf numFmtId="0" fontId="3" fillId="24" borderId="24" xfId="0" applyFont="1" applyFill="1" applyBorder="1" applyAlignment="1">
      <alignment wrapText="1"/>
    </xf>
    <xf numFmtId="164" fontId="26" fillId="24" borderId="25" xfId="0" applyNumberFormat="1" applyFont="1" applyFill="1" applyBorder="1" applyAlignment="1">
      <alignment/>
    </xf>
    <xf numFmtId="164" fontId="3" fillId="24" borderId="25" xfId="0" applyNumberFormat="1" applyFont="1" applyFill="1" applyBorder="1" applyAlignment="1">
      <alignment horizontal="right"/>
    </xf>
    <xf numFmtId="164" fontId="27" fillId="24" borderId="25" xfId="0" applyNumberFormat="1" applyFont="1" applyFill="1" applyBorder="1" applyAlignment="1">
      <alignment horizontal="right"/>
    </xf>
    <xf numFmtId="3" fontId="3" fillId="24" borderId="25" xfId="57" applyNumberFormat="1" applyFont="1" applyFill="1" applyBorder="1" applyAlignment="1">
      <alignment horizontal="right" wrapText="1"/>
      <protection/>
    </xf>
    <xf numFmtId="3" fontId="3" fillId="24" borderId="26" xfId="57" applyNumberFormat="1" applyFont="1" applyFill="1" applyBorder="1" applyAlignment="1">
      <alignment horizontal="right" wrapText="1"/>
      <protection/>
    </xf>
    <xf numFmtId="0" fontId="23" fillId="24" borderId="27" xfId="0" applyFont="1" applyFill="1" applyBorder="1" applyAlignment="1">
      <alignment horizontal="right"/>
    </xf>
    <xf numFmtId="3" fontId="20" fillId="24" borderId="14" xfId="0" applyNumberFormat="1" applyFont="1" applyFill="1" applyBorder="1" applyAlignment="1">
      <alignment/>
    </xf>
    <xf numFmtId="3" fontId="21" fillId="24" borderId="28" xfId="0" applyNumberFormat="1" applyFont="1" applyFill="1" applyBorder="1" applyAlignment="1">
      <alignment wrapText="1"/>
    </xf>
    <xf numFmtId="3" fontId="23" fillId="24" borderId="28" xfId="0" applyNumberFormat="1" applyFont="1" applyFill="1" applyBorder="1" applyAlignment="1">
      <alignment wrapText="1"/>
    </xf>
    <xf numFmtId="3" fontId="3" fillId="24" borderId="13" xfId="0" applyNumberFormat="1" applyFont="1" applyFill="1" applyBorder="1" applyAlignment="1">
      <alignment/>
    </xf>
    <xf numFmtId="3" fontId="16" fillId="24" borderId="16" xfId="0" applyNumberFormat="1" applyFont="1" applyFill="1" applyBorder="1" applyAlignment="1">
      <alignment horizontal="left" wrapText="1"/>
    </xf>
    <xf numFmtId="3" fontId="3" fillId="24" borderId="24" xfId="0" applyNumberFormat="1" applyFont="1" applyFill="1" applyBorder="1" applyAlignment="1">
      <alignment wrapText="1"/>
    </xf>
    <xf numFmtId="3" fontId="26" fillId="24" borderId="25" xfId="0" applyNumberFormat="1" applyFont="1" applyFill="1" applyBorder="1" applyAlignment="1">
      <alignment/>
    </xf>
    <xf numFmtId="3" fontId="27" fillId="24" borderId="25" xfId="0" applyNumberFormat="1" applyFont="1" applyFill="1" applyBorder="1" applyAlignment="1">
      <alignment/>
    </xf>
    <xf numFmtId="3" fontId="23" fillId="24" borderId="27" xfId="0" applyNumberFormat="1" applyFont="1" applyFill="1" applyBorder="1" applyAlignment="1">
      <alignment horizontal="left"/>
    </xf>
    <xf numFmtId="3" fontId="20" fillId="24" borderId="14" xfId="0" applyNumberFormat="1" applyFont="1" applyFill="1" applyBorder="1" applyAlignment="1">
      <alignment horizontal="right"/>
    </xf>
    <xf numFmtId="3" fontId="28" fillId="24" borderId="15" xfId="0" applyNumberFormat="1" applyFont="1" applyFill="1" applyBorder="1" applyAlignment="1">
      <alignment horizontal="left" wrapText="1"/>
    </xf>
    <xf numFmtId="3" fontId="3" fillId="24" borderId="29" xfId="0" applyNumberFormat="1" applyFont="1" applyFill="1" applyBorder="1" applyAlignment="1">
      <alignment wrapText="1"/>
    </xf>
    <xf numFmtId="3" fontId="26" fillId="24" borderId="25" xfId="57" applyNumberFormat="1" applyFont="1" applyFill="1" applyBorder="1" applyAlignment="1">
      <alignment horizontal="right" wrapText="1"/>
      <protection/>
    </xf>
    <xf numFmtId="3" fontId="26" fillId="24" borderId="25" xfId="0" applyNumberFormat="1" applyFont="1" applyFill="1" applyBorder="1" applyAlignment="1">
      <alignment horizontal="right"/>
    </xf>
    <xf numFmtId="3" fontId="27" fillId="24" borderId="25" xfId="57" applyNumberFormat="1" applyFont="1" applyFill="1" applyBorder="1" applyAlignment="1">
      <alignment horizontal="right" wrapText="1"/>
      <protection/>
    </xf>
    <xf numFmtId="0" fontId="23" fillId="24" borderId="15" xfId="0" applyFont="1" applyFill="1" applyBorder="1" applyAlignment="1">
      <alignment horizontal="center"/>
    </xf>
    <xf numFmtId="0" fontId="23" fillId="24" borderId="15" xfId="0" applyFont="1" applyFill="1" applyBorder="1" applyAlignment="1">
      <alignment/>
    </xf>
    <xf numFmtId="164" fontId="23" fillId="24" borderId="0" xfId="0" applyNumberFormat="1" applyFont="1" applyFill="1" applyBorder="1" applyAlignment="1">
      <alignment horizontal="center"/>
    </xf>
    <xf numFmtId="0" fontId="23" fillId="24" borderId="0" xfId="0" applyFont="1" applyFill="1" applyBorder="1" applyAlignment="1">
      <alignment/>
    </xf>
    <xf numFmtId="3" fontId="3" fillId="24" borderId="0" xfId="0" applyNumberFormat="1" applyFont="1" applyFill="1" applyAlignment="1">
      <alignment/>
    </xf>
    <xf numFmtId="3" fontId="20" fillId="24" borderId="10" xfId="0" applyNumberFormat="1" applyFont="1" applyFill="1" applyBorder="1" applyAlignment="1">
      <alignment wrapText="1"/>
    </xf>
    <xf numFmtId="3" fontId="23" fillId="24" borderId="0" xfId="0" applyNumberFormat="1" applyFont="1" applyFill="1" applyBorder="1" applyAlignment="1">
      <alignment wrapText="1"/>
    </xf>
    <xf numFmtId="3" fontId="32" fillId="24" borderId="0" xfId="0" applyNumberFormat="1" applyFont="1" applyFill="1" applyAlignment="1">
      <alignment/>
    </xf>
    <xf numFmtId="3" fontId="28" fillId="24" borderId="0" xfId="0" applyNumberFormat="1" applyFont="1" applyFill="1" applyAlignment="1">
      <alignment horizontal="left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Pályázatok 2002" xfId="56"/>
    <cellStyle name="Normál_Pályázatok 2002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L198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9.25390625" style="110" customWidth="1"/>
    <col min="2" max="2" width="12.125" style="75" customWidth="1"/>
    <col min="3" max="3" width="12.25390625" style="69" customWidth="1"/>
    <col min="4" max="4" width="12.00390625" style="75" customWidth="1"/>
    <col min="5" max="5" width="11.75390625" style="111" customWidth="1"/>
    <col min="6" max="6" width="11.875" style="69" customWidth="1"/>
    <col min="7" max="7" width="12.125" style="69" customWidth="1"/>
    <col min="8" max="8" width="11.00390625" style="69" customWidth="1"/>
    <col min="9" max="9" width="42.625" style="112" customWidth="1"/>
    <col min="10" max="16384" width="9.125" style="69" customWidth="1"/>
  </cols>
  <sheetData>
    <row r="1" spans="1:9" s="6" customFormat="1" ht="51" customHeight="1">
      <c r="A1" s="1" t="s">
        <v>0</v>
      </c>
      <c r="B1" s="2" t="s">
        <v>1</v>
      </c>
      <c r="C1" s="3" t="s">
        <v>70</v>
      </c>
      <c r="D1" s="2" t="s">
        <v>56</v>
      </c>
      <c r="E1" s="4" t="s">
        <v>2</v>
      </c>
      <c r="F1" s="3" t="s">
        <v>57</v>
      </c>
      <c r="G1" s="3" t="s">
        <v>58</v>
      </c>
      <c r="H1" s="3" t="s">
        <v>89</v>
      </c>
      <c r="I1" s="5" t="s">
        <v>3</v>
      </c>
    </row>
    <row r="2" spans="1:9" s="6" customFormat="1" ht="24" customHeight="1">
      <c r="A2" s="7" t="s">
        <v>4</v>
      </c>
      <c r="B2" s="8"/>
      <c r="C2" s="9"/>
      <c r="D2" s="8"/>
      <c r="E2" s="10"/>
      <c r="F2" s="9"/>
      <c r="G2" s="9"/>
      <c r="H2" s="9"/>
      <c r="I2" s="11"/>
    </row>
    <row r="3" spans="1:9" s="6" customFormat="1" ht="20.25" customHeight="1">
      <c r="A3" s="12" t="s">
        <v>5</v>
      </c>
      <c r="B3" s="8"/>
      <c r="C3" s="9"/>
      <c r="D3" s="8"/>
      <c r="E3" s="10"/>
      <c r="F3" s="9"/>
      <c r="G3" s="9"/>
      <c r="H3" s="9"/>
      <c r="I3" s="11"/>
    </row>
    <row r="4" spans="1:9" s="6" customFormat="1" ht="19.5" customHeight="1">
      <c r="A4" s="13" t="s">
        <v>90</v>
      </c>
      <c r="B4" s="14">
        <f aca="true" t="shared" si="0" ref="B4:B16">+C4+D4+F4+G4</f>
        <v>4962</v>
      </c>
      <c r="C4" s="15">
        <f>154+38</f>
        <v>192</v>
      </c>
      <c r="D4" s="16">
        <f>4962-192</f>
        <v>4770</v>
      </c>
      <c r="E4" s="17">
        <f aca="true" t="shared" si="1" ref="E4:E16">+D4</f>
        <v>4770</v>
      </c>
      <c r="F4" s="18">
        <v>0</v>
      </c>
      <c r="G4" s="18">
        <v>0</v>
      </c>
      <c r="H4" s="18">
        <v>0</v>
      </c>
      <c r="I4" s="19"/>
    </row>
    <row r="5" spans="1:9" s="6" customFormat="1" ht="19.5" customHeight="1">
      <c r="A5" s="13" t="s">
        <v>79</v>
      </c>
      <c r="B5" s="14">
        <f t="shared" si="0"/>
        <v>6877</v>
      </c>
      <c r="C5" s="15">
        <v>258</v>
      </c>
      <c r="D5" s="16">
        <f>6877-258</f>
        <v>6619</v>
      </c>
      <c r="E5" s="17">
        <f t="shared" si="1"/>
        <v>6619</v>
      </c>
      <c r="F5" s="18">
        <v>0</v>
      </c>
      <c r="G5" s="18">
        <v>0</v>
      </c>
      <c r="H5" s="18">
        <v>0</v>
      </c>
      <c r="I5" s="19"/>
    </row>
    <row r="6" spans="1:9" s="6" customFormat="1" ht="19.5" customHeight="1">
      <c r="A6" s="13" t="s">
        <v>80</v>
      </c>
      <c r="B6" s="14">
        <f t="shared" si="0"/>
        <v>3865</v>
      </c>
      <c r="C6" s="15">
        <v>108</v>
      </c>
      <c r="D6" s="16">
        <f>3865-108</f>
        <v>3757</v>
      </c>
      <c r="E6" s="17">
        <f t="shared" si="1"/>
        <v>3757</v>
      </c>
      <c r="F6" s="18">
        <v>0</v>
      </c>
      <c r="G6" s="18">
        <v>0</v>
      </c>
      <c r="H6" s="18">
        <v>0</v>
      </c>
      <c r="I6" s="19"/>
    </row>
    <row r="7" spans="1:9" s="6" customFormat="1" ht="19.5" customHeight="1">
      <c r="A7" s="13" t="s">
        <v>81</v>
      </c>
      <c r="B7" s="14">
        <f t="shared" si="0"/>
        <v>1738</v>
      </c>
      <c r="C7" s="15">
        <v>115</v>
      </c>
      <c r="D7" s="16">
        <f>1738-115</f>
        <v>1623</v>
      </c>
      <c r="E7" s="17">
        <f t="shared" si="1"/>
        <v>1623</v>
      </c>
      <c r="F7" s="18">
        <v>0</v>
      </c>
      <c r="G7" s="18">
        <v>0</v>
      </c>
      <c r="H7" s="18">
        <v>0</v>
      </c>
      <c r="I7" s="19"/>
    </row>
    <row r="8" spans="1:9" s="6" customFormat="1" ht="19.5" customHeight="1">
      <c r="A8" s="13" t="s">
        <v>78</v>
      </c>
      <c r="B8" s="14">
        <f t="shared" si="0"/>
        <v>4380</v>
      </c>
      <c r="C8" s="18">
        <v>0</v>
      </c>
      <c r="D8" s="16">
        <v>4380</v>
      </c>
      <c r="E8" s="17">
        <f t="shared" si="1"/>
        <v>4380</v>
      </c>
      <c r="F8" s="18">
        <v>0</v>
      </c>
      <c r="G8" s="18">
        <v>0</v>
      </c>
      <c r="H8" s="18">
        <v>0</v>
      </c>
      <c r="I8" s="19"/>
    </row>
    <row r="9" spans="1:9" s="6" customFormat="1" ht="19.5" customHeight="1">
      <c r="A9" s="13" t="s">
        <v>72</v>
      </c>
      <c r="B9" s="14">
        <f t="shared" si="0"/>
        <v>5712</v>
      </c>
      <c r="C9" s="18">
        <f>4570-600</f>
        <v>3970</v>
      </c>
      <c r="D9" s="16">
        <f>1142+600</f>
        <v>1742</v>
      </c>
      <c r="E9" s="17">
        <v>0</v>
      </c>
      <c r="F9" s="18">
        <v>0</v>
      </c>
      <c r="G9" s="18">
        <v>0</v>
      </c>
      <c r="H9" s="18">
        <v>0</v>
      </c>
      <c r="I9" s="19" t="s">
        <v>225</v>
      </c>
    </row>
    <row r="10" spans="1:9" s="6" customFormat="1" ht="19.5" customHeight="1">
      <c r="A10" s="13" t="s">
        <v>141</v>
      </c>
      <c r="B10" s="14">
        <f t="shared" si="0"/>
        <v>2520</v>
      </c>
      <c r="C10" s="18">
        <v>0</v>
      </c>
      <c r="D10" s="16">
        <v>2520</v>
      </c>
      <c r="E10" s="17">
        <f>+D10*0.5</f>
        <v>1260</v>
      </c>
      <c r="F10" s="18">
        <v>0</v>
      </c>
      <c r="G10" s="18">
        <v>0</v>
      </c>
      <c r="H10" s="18">
        <v>0</v>
      </c>
      <c r="I10" s="19" t="s">
        <v>140</v>
      </c>
    </row>
    <row r="11" spans="1:9" s="6" customFormat="1" ht="19.5" customHeight="1">
      <c r="A11" s="13" t="s">
        <v>73</v>
      </c>
      <c r="B11" s="14">
        <f t="shared" si="0"/>
        <v>2352</v>
      </c>
      <c r="C11" s="18">
        <v>192</v>
      </c>
      <c r="D11" s="16">
        <v>2160</v>
      </c>
      <c r="E11" s="17">
        <f t="shared" si="1"/>
        <v>2160</v>
      </c>
      <c r="F11" s="18">
        <v>0</v>
      </c>
      <c r="G11" s="18">
        <v>0</v>
      </c>
      <c r="H11" s="18">
        <v>0</v>
      </c>
      <c r="I11" s="19"/>
    </row>
    <row r="12" spans="1:9" s="6" customFormat="1" ht="19.5" customHeight="1">
      <c r="A12" s="13" t="s">
        <v>74</v>
      </c>
      <c r="B12" s="14">
        <f t="shared" si="0"/>
        <v>3000</v>
      </c>
      <c r="C12" s="18">
        <v>276</v>
      </c>
      <c r="D12" s="16">
        <f>3000-276</f>
        <v>2724</v>
      </c>
      <c r="E12" s="17">
        <f t="shared" si="1"/>
        <v>2724</v>
      </c>
      <c r="F12" s="18">
        <v>0</v>
      </c>
      <c r="G12" s="18">
        <v>0</v>
      </c>
      <c r="H12" s="18">
        <v>0</v>
      </c>
      <c r="I12" s="19"/>
    </row>
    <row r="13" spans="1:9" s="6" customFormat="1" ht="19.5" customHeight="1">
      <c r="A13" s="13" t="s">
        <v>193</v>
      </c>
      <c r="B13" s="16">
        <f t="shared" si="0"/>
        <v>480</v>
      </c>
      <c r="C13" s="20">
        <v>384</v>
      </c>
      <c r="D13" s="16">
        <v>96</v>
      </c>
      <c r="E13" s="17">
        <f t="shared" si="1"/>
        <v>96</v>
      </c>
      <c r="F13" s="21">
        <v>0</v>
      </c>
      <c r="G13" s="21">
        <v>0</v>
      </c>
      <c r="H13" s="21">
        <v>0</v>
      </c>
      <c r="I13" s="22"/>
    </row>
    <row r="14" spans="1:9" s="6" customFormat="1" ht="19.5" customHeight="1">
      <c r="A14" s="13" t="s">
        <v>91</v>
      </c>
      <c r="B14" s="16">
        <f t="shared" si="0"/>
        <v>480</v>
      </c>
      <c r="C14" s="20">
        <v>384</v>
      </c>
      <c r="D14" s="16">
        <v>96</v>
      </c>
      <c r="E14" s="17">
        <f t="shared" si="1"/>
        <v>96</v>
      </c>
      <c r="F14" s="21">
        <v>0</v>
      </c>
      <c r="G14" s="21">
        <v>0</v>
      </c>
      <c r="H14" s="21">
        <v>0</v>
      </c>
      <c r="I14" s="22"/>
    </row>
    <row r="15" spans="1:9" s="6" customFormat="1" ht="19.5" customHeight="1">
      <c r="A15" s="13" t="s">
        <v>92</v>
      </c>
      <c r="B15" s="16">
        <f t="shared" si="0"/>
        <v>192</v>
      </c>
      <c r="C15" s="20">
        <v>154</v>
      </c>
      <c r="D15" s="16">
        <v>38</v>
      </c>
      <c r="E15" s="17">
        <f t="shared" si="1"/>
        <v>38</v>
      </c>
      <c r="F15" s="21">
        <v>0</v>
      </c>
      <c r="G15" s="21">
        <v>0</v>
      </c>
      <c r="H15" s="21">
        <v>0</v>
      </c>
      <c r="I15" s="22"/>
    </row>
    <row r="16" spans="1:9" s="6" customFormat="1" ht="19.5" customHeight="1">
      <c r="A16" s="23" t="s">
        <v>205</v>
      </c>
      <c r="B16" s="14">
        <f t="shared" si="0"/>
        <v>764</v>
      </c>
      <c r="C16" s="18">
        <v>0</v>
      </c>
      <c r="D16" s="16">
        <v>764</v>
      </c>
      <c r="E16" s="17">
        <f t="shared" si="1"/>
        <v>764</v>
      </c>
      <c r="F16" s="18">
        <v>0</v>
      </c>
      <c r="G16" s="18">
        <v>0</v>
      </c>
      <c r="H16" s="18">
        <v>0</v>
      </c>
      <c r="I16" s="19"/>
    </row>
    <row r="17" spans="1:9" s="28" customFormat="1" ht="19.5" customHeight="1">
      <c r="A17" s="24" t="s">
        <v>6</v>
      </c>
      <c r="B17" s="25">
        <f aca="true" t="shared" si="2" ref="B17:G17">SUM(B4:B16)</f>
        <v>37322</v>
      </c>
      <c r="C17" s="25">
        <f t="shared" si="2"/>
        <v>6033</v>
      </c>
      <c r="D17" s="25">
        <f t="shared" si="2"/>
        <v>31289</v>
      </c>
      <c r="E17" s="26">
        <f t="shared" si="2"/>
        <v>28287</v>
      </c>
      <c r="F17" s="25">
        <f t="shared" si="2"/>
        <v>0</v>
      </c>
      <c r="G17" s="25">
        <f t="shared" si="2"/>
        <v>0</v>
      </c>
      <c r="H17" s="25">
        <f>SUM(H4:H16)</f>
        <v>0</v>
      </c>
      <c r="I17" s="27"/>
    </row>
    <row r="18" spans="1:9" s="6" customFormat="1" ht="19.5" customHeight="1">
      <c r="A18" s="12" t="s">
        <v>7</v>
      </c>
      <c r="B18" s="16"/>
      <c r="C18" s="18"/>
      <c r="D18" s="16"/>
      <c r="E18" s="17"/>
      <c r="F18" s="18">
        <v>0</v>
      </c>
      <c r="G18" s="18">
        <v>0</v>
      </c>
      <c r="H18" s="18">
        <v>0</v>
      </c>
      <c r="I18" s="19"/>
    </row>
    <row r="19" spans="1:9" s="6" customFormat="1" ht="19.5" customHeight="1">
      <c r="A19" s="29" t="s">
        <v>76</v>
      </c>
      <c r="B19" s="16">
        <f aca="true" t="shared" si="3" ref="B19:B26">+C19+D19+F19+G19</f>
        <v>224</v>
      </c>
      <c r="C19" s="18">
        <v>190</v>
      </c>
      <c r="D19" s="16">
        <v>34</v>
      </c>
      <c r="E19" s="17">
        <f aca="true" t="shared" si="4" ref="E19:E26">+D19</f>
        <v>34</v>
      </c>
      <c r="F19" s="18">
        <v>0</v>
      </c>
      <c r="G19" s="18">
        <v>0</v>
      </c>
      <c r="H19" s="18">
        <v>0</v>
      </c>
      <c r="I19" s="19"/>
    </row>
    <row r="20" spans="1:9" s="6" customFormat="1" ht="19.5" customHeight="1">
      <c r="A20" s="30" t="s">
        <v>77</v>
      </c>
      <c r="B20" s="16">
        <f t="shared" si="3"/>
        <v>341</v>
      </c>
      <c r="C20" s="18">
        <v>0</v>
      </c>
      <c r="D20" s="16">
        <v>341</v>
      </c>
      <c r="E20" s="17">
        <f t="shared" si="4"/>
        <v>341</v>
      </c>
      <c r="F20" s="18">
        <v>0</v>
      </c>
      <c r="G20" s="18">
        <v>0</v>
      </c>
      <c r="H20" s="18">
        <v>0</v>
      </c>
      <c r="I20" s="19"/>
    </row>
    <row r="21" spans="1:9" s="6" customFormat="1" ht="19.5" customHeight="1">
      <c r="A21" s="31" t="s">
        <v>82</v>
      </c>
      <c r="B21" s="16">
        <f t="shared" si="3"/>
        <v>5971</v>
      </c>
      <c r="C21" s="18">
        <v>0</v>
      </c>
      <c r="D21" s="16">
        <v>5971</v>
      </c>
      <c r="E21" s="17">
        <f t="shared" si="4"/>
        <v>5971</v>
      </c>
      <c r="F21" s="18">
        <v>0</v>
      </c>
      <c r="G21" s="18">
        <v>0</v>
      </c>
      <c r="H21" s="18">
        <v>0</v>
      </c>
      <c r="I21" s="19"/>
    </row>
    <row r="22" spans="1:9" s="6" customFormat="1" ht="19.5" customHeight="1">
      <c r="A22" s="13" t="s">
        <v>83</v>
      </c>
      <c r="B22" s="16">
        <f t="shared" si="3"/>
        <v>1934</v>
      </c>
      <c r="C22" s="18">
        <v>1884</v>
      </c>
      <c r="D22" s="16">
        <v>50</v>
      </c>
      <c r="E22" s="17">
        <f t="shared" si="4"/>
        <v>50</v>
      </c>
      <c r="F22" s="18">
        <v>0</v>
      </c>
      <c r="G22" s="18">
        <v>0</v>
      </c>
      <c r="H22" s="18">
        <v>0</v>
      </c>
      <c r="I22" s="19" t="s">
        <v>71</v>
      </c>
    </row>
    <row r="23" spans="1:9" s="6" customFormat="1" ht="19.5" customHeight="1">
      <c r="A23" s="32" t="s">
        <v>84</v>
      </c>
      <c r="B23" s="16">
        <f t="shared" si="3"/>
        <v>9237</v>
      </c>
      <c r="C23" s="18">
        <v>8313</v>
      </c>
      <c r="D23" s="16">
        <v>924</v>
      </c>
      <c r="E23" s="17">
        <f t="shared" si="4"/>
        <v>924</v>
      </c>
      <c r="F23" s="18">
        <v>0</v>
      </c>
      <c r="G23" s="18">
        <v>0</v>
      </c>
      <c r="H23" s="18">
        <v>0</v>
      </c>
      <c r="I23" s="19" t="s">
        <v>71</v>
      </c>
    </row>
    <row r="24" spans="1:9" s="6" customFormat="1" ht="19.5" customHeight="1">
      <c r="A24" s="33" t="s">
        <v>85</v>
      </c>
      <c r="B24" s="16">
        <f t="shared" si="3"/>
        <v>5000</v>
      </c>
      <c r="C24" s="18">
        <v>0</v>
      </c>
      <c r="D24" s="16">
        <v>5000</v>
      </c>
      <c r="E24" s="17">
        <f t="shared" si="4"/>
        <v>5000</v>
      </c>
      <c r="F24" s="18">
        <v>0</v>
      </c>
      <c r="G24" s="18">
        <v>0</v>
      </c>
      <c r="H24" s="18">
        <v>0</v>
      </c>
      <c r="I24" s="19"/>
    </row>
    <row r="25" spans="1:9" s="6" customFormat="1" ht="19.5" customHeight="1">
      <c r="A25" s="33" t="s">
        <v>86</v>
      </c>
      <c r="B25" s="16">
        <f t="shared" si="3"/>
        <v>480</v>
      </c>
      <c r="C25" s="18">
        <v>0</v>
      </c>
      <c r="D25" s="16">
        <v>480</v>
      </c>
      <c r="E25" s="17">
        <f t="shared" si="4"/>
        <v>480</v>
      </c>
      <c r="F25" s="18">
        <v>0</v>
      </c>
      <c r="G25" s="18">
        <v>0</v>
      </c>
      <c r="H25" s="18">
        <v>0</v>
      </c>
      <c r="I25" s="19"/>
    </row>
    <row r="26" spans="1:9" s="6" customFormat="1" ht="19.5" customHeight="1">
      <c r="A26" s="33" t="s">
        <v>206</v>
      </c>
      <c r="B26" s="16">
        <f t="shared" si="3"/>
        <v>190</v>
      </c>
      <c r="C26" s="18">
        <v>152</v>
      </c>
      <c r="D26" s="16">
        <v>38</v>
      </c>
      <c r="E26" s="17">
        <f t="shared" si="4"/>
        <v>38</v>
      </c>
      <c r="F26" s="18">
        <v>0</v>
      </c>
      <c r="G26" s="18">
        <v>0</v>
      </c>
      <c r="H26" s="18">
        <v>0</v>
      </c>
      <c r="I26" s="19"/>
    </row>
    <row r="27" spans="1:9" s="28" customFormat="1" ht="19.5" customHeight="1">
      <c r="A27" s="24" t="s">
        <v>8</v>
      </c>
      <c r="B27" s="25">
        <f aca="true" t="shared" si="5" ref="B27:G27">SUM(B19:B26)</f>
        <v>23377</v>
      </c>
      <c r="C27" s="25">
        <f t="shared" si="5"/>
        <v>10539</v>
      </c>
      <c r="D27" s="25">
        <f t="shared" si="5"/>
        <v>12838</v>
      </c>
      <c r="E27" s="26">
        <f t="shared" si="5"/>
        <v>12838</v>
      </c>
      <c r="F27" s="25">
        <f t="shared" si="5"/>
        <v>0</v>
      </c>
      <c r="G27" s="25">
        <f t="shared" si="5"/>
        <v>0</v>
      </c>
      <c r="H27" s="25">
        <f>SUM(H19:H26)</f>
        <v>0</v>
      </c>
      <c r="I27" s="27"/>
    </row>
    <row r="28" spans="1:9" s="6" customFormat="1" ht="19.5" customHeight="1">
      <c r="A28" s="12" t="s">
        <v>9</v>
      </c>
      <c r="B28" s="16"/>
      <c r="C28" s="18"/>
      <c r="D28" s="16"/>
      <c r="E28" s="17"/>
      <c r="F28" s="18">
        <v>0</v>
      </c>
      <c r="G28" s="18">
        <v>0</v>
      </c>
      <c r="H28" s="18">
        <v>0</v>
      </c>
      <c r="I28" s="19"/>
    </row>
    <row r="29" spans="1:9" s="6" customFormat="1" ht="19.5" customHeight="1">
      <c r="A29" s="33" t="s">
        <v>87</v>
      </c>
      <c r="B29" s="16">
        <f>+C29+D29+F29+G29</f>
        <v>4229</v>
      </c>
      <c r="C29" s="18">
        <v>0</v>
      </c>
      <c r="D29" s="16">
        <v>4229</v>
      </c>
      <c r="E29" s="17">
        <f>+D29</f>
        <v>4229</v>
      </c>
      <c r="F29" s="18">
        <v>0</v>
      </c>
      <c r="G29" s="18">
        <v>0</v>
      </c>
      <c r="H29" s="18">
        <v>0</v>
      </c>
      <c r="I29" s="19"/>
    </row>
    <row r="30" spans="1:9" s="6" customFormat="1" ht="19.5" customHeight="1">
      <c r="A30" s="13" t="s">
        <v>88</v>
      </c>
      <c r="B30" s="16">
        <f>+C30+D30+F30+G30</f>
        <v>3417</v>
      </c>
      <c r="C30" s="18">
        <v>0</v>
      </c>
      <c r="D30" s="16">
        <f>879+2537+1</f>
        <v>3417</v>
      </c>
      <c r="E30" s="17">
        <f>+D30</f>
        <v>3417</v>
      </c>
      <c r="F30" s="18">
        <v>0</v>
      </c>
      <c r="G30" s="18">
        <v>0</v>
      </c>
      <c r="H30" s="18">
        <v>0</v>
      </c>
      <c r="I30" s="19"/>
    </row>
    <row r="31" spans="1:9" s="28" customFormat="1" ht="19.5" customHeight="1">
      <c r="A31" s="34" t="s">
        <v>10</v>
      </c>
      <c r="B31" s="35">
        <f aca="true" t="shared" si="6" ref="B31:G31">SUM(B29:B30)</f>
        <v>7646</v>
      </c>
      <c r="C31" s="35">
        <f t="shared" si="6"/>
        <v>0</v>
      </c>
      <c r="D31" s="35">
        <f t="shared" si="6"/>
        <v>7646</v>
      </c>
      <c r="E31" s="36">
        <f t="shared" si="6"/>
        <v>7646</v>
      </c>
      <c r="F31" s="35">
        <f t="shared" si="6"/>
        <v>0</v>
      </c>
      <c r="G31" s="35">
        <f t="shared" si="6"/>
        <v>0</v>
      </c>
      <c r="H31" s="35">
        <f>SUM(H29:H30)</f>
        <v>0</v>
      </c>
      <c r="I31" s="37"/>
    </row>
    <row r="32" spans="1:9" s="6" customFormat="1" ht="16.5" customHeight="1">
      <c r="A32" s="12" t="s">
        <v>11</v>
      </c>
      <c r="B32" s="16"/>
      <c r="C32" s="18"/>
      <c r="D32" s="16"/>
      <c r="E32" s="17"/>
      <c r="F32" s="18">
        <v>0</v>
      </c>
      <c r="G32" s="18">
        <v>0</v>
      </c>
      <c r="H32" s="18">
        <v>0</v>
      </c>
      <c r="I32" s="19"/>
    </row>
    <row r="33" spans="1:9" s="6" customFormat="1" ht="16.5" customHeight="1">
      <c r="A33" s="29" t="s">
        <v>111</v>
      </c>
      <c r="B33" s="16">
        <f aca="true" t="shared" si="7" ref="B33:B53">+C33+D33+F33+G33</f>
        <v>3480</v>
      </c>
      <c r="C33" s="18">
        <v>0</v>
      </c>
      <c r="D33" s="16">
        <v>3480</v>
      </c>
      <c r="E33" s="17">
        <f aca="true" t="shared" si="8" ref="E33:E38">+D33</f>
        <v>3480</v>
      </c>
      <c r="F33" s="18">
        <v>0</v>
      </c>
      <c r="G33" s="18">
        <v>0</v>
      </c>
      <c r="H33" s="18">
        <v>0</v>
      </c>
      <c r="I33" s="19"/>
    </row>
    <row r="34" spans="1:9" s="6" customFormat="1" ht="16.5" customHeight="1">
      <c r="A34" s="38" t="s">
        <v>93</v>
      </c>
      <c r="B34" s="16">
        <f t="shared" si="7"/>
        <v>25522</v>
      </c>
      <c r="C34" s="15">
        <v>6660</v>
      </c>
      <c r="D34" s="16">
        <v>18862</v>
      </c>
      <c r="E34" s="17">
        <v>0</v>
      </c>
      <c r="F34" s="18">
        <v>0</v>
      </c>
      <c r="G34" s="18">
        <v>0</v>
      </c>
      <c r="H34" s="18">
        <v>0</v>
      </c>
      <c r="I34" s="19"/>
    </row>
    <row r="35" spans="1:9" s="6" customFormat="1" ht="16.5" customHeight="1">
      <c r="A35" s="32" t="s">
        <v>112</v>
      </c>
      <c r="B35" s="16">
        <f t="shared" si="7"/>
        <v>12352</v>
      </c>
      <c r="C35" s="18">
        <v>0</v>
      </c>
      <c r="D35" s="16">
        <v>12352</v>
      </c>
      <c r="E35" s="17">
        <f t="shared" si="8"/>
        <v>12352</v>
      </c>
      <c r="F35" s="18">
        <v>0</v>
      </c>
      <c r="G35" s="18">
        <v>0</v>
      </c>
      <c r="H35" s="18">
        <v>0</v>
      </c>
      <c r="I35" s="19"/>
    </row>
    <row r="36" spans="1:9" s="6" customFormat="1" ht="16.5" customHeight="1">
      <c r="A36" s="32" t="s">
        <v>113</v>
      </c>
      <c r="B36" s="16">
        <f t="shared" si="7"/>
        <v>798</v>
      </c>
      <c r="C36" s="18">
        <v>0</v>
      </c>
      <c r="D36" s="16">
        <v>798</v>
      </c>
      <c r="E36" s="17">
        <f t="shared" si="8"/>
        <v>798</v>
      </c>
      <c r="F36" s="18">
        <v>0</v>
      </c>
      <c r="G36" s="18">
        <v>0</v>
      </c>
      <c r="H36" s="18">
        <v>0</v>
      </c>
      <c r="I36" s="19"/>
    </row>
    <row r="37" spans="1:9" s="6" customFormat="1" ht="16.5" customHeight="1">
      <c r="A37" s="38" t="s">
        <v>114</v>
      </c>
      <c r="B37" s="16">
        <f t="shared" si="7"/>
        <v>12617</v>
      </c>
      <c r="C37" s="15">
        <v>10617</v>
      </c>
      <c r="D37" s="16">
        <v>2000</v>
      </c>
      <c r="E37" s="17">
        <f t="shared" si="8"/>
        <v>2000</v>
      </c>
      <c r="F37" s="18">
        <v>0</v>
      </c>
      <c r="G37" s="18">
        <v>0</v>
      </c>
      <c r="H37" s="18">
        <v>0</v>
      </c>
      <c r="I37" s="19"/>
    </row>
    <row r="38" spans="1:9" s="6" customFormat="1" ht="16.5" customHeight="1">
      <c r="A38" s="38" t="s">
        <v>94</v>
      </c>
      <c r="B38" s="16">
        <f t="shared" si="7"/>
        <v>5250</v>
      </c>
      <c r="C38" s="18">
        <v>0</v>
      </c>
      <c r="D38" s="16">
        <v>5250</v>
      </c>
      <c r="E38" s="17">
        <f t="shared" si="8"/>
        <v>5250</v>
      </c>
      <c r="F38" s="18">
        <v>0</v>
      </c>
      <c r="G38" s="18">
        <v>0</v>
      </c>
      <c r="H38" s="18">
        <v>0</v>
      </c>
      <c r="I38" s="19" t="s">
        <v>71</v>
      </c>
    </row>
    <row r="39" spans="1:9" s="6" customFormat="1" ht="16.5" customHeight="1">
      <c r="A39" s="32" t="s">
        <v>142</v>
      </c>
      <c r="B39" s="16">
        <f t="shared" si="7"/>
        <v>18020</v>
      </c>
      <c r="C39" s="18">
        <v>0</v>
      </c>
      <c r="D39" s="16">
        <v>18020</v>
      </c>
      <c r="E39" s="17">
        <f aca="true" t="shared" si="9" ref="E39:E53">+D39</f>
        <v>18020</v>
      </c>
      <c r="F39" s="18">
        <v>0</v>
      </c>
      <c r="G39" s="18">
        <v>0</v>
      </c>
      <c r="H39" s="18">
        <v>0</v>
      </c>
      <c r="I39" s="19"/>
    </row>
    <row r="40" spans="1:9" s="6" customFormat="1" ht="16.5" customHeight="1">
      <c r="A40" s="29" t="s">
        <v>143</v>
      </c>
      <c r="B40" s="16">
        <f t="shared" si="7"/>
        <v>31556</v>
      </c>
      <c r="C40" s="15">
        <v>17982</v>
      </c>
      <c r="D40" s="16">
        <f>12074+1500</f>
        <v>13574</v>
      </c>
      <c r="E40" s="17">
        <f t="shared" si="9"/>
        <v>13574</v>
      </c>
      <c r="F40" s="18">
        <v>0</v>
      </c>
      <c r="G40" s="18">
        <v>0</v>
      </c>
      <c r="H40" s="18">
        <v>0</v>
      </c>
      <c r="I40" s="39"/>
    </row>
    <row r="41" spans="1:9" s="6" customFormat="1" ht="16.5" customHeight="1">
      <c r="A41" s="29" t="s">
        <v>115</v>
      </c>
      <c r="B41" s="16">
        <f t="shared" si="7"/>
        <v>6600</v>
      </c>
      <c r="C41" s="18">
        <v>0</v>
      </c>
      <c r="D41" s="16">
        <v>6600</v>
      </c>
      <c r="E41" s="17">
        <f t="shared" si="9"/>
        <v>6600</v>
      </c>
      <c r="F41" s="18">
        <v>0</v>
      </c>
      <c r="G41" s="18">
        <v>0</v>
      </c>
      <c r="H41" s="18">
        <v>0</v>
      </c>
      <c r="I41" s="19"/>
    </row>
    <row r="42" spans="1:9" s="6" customFormat="1" ht="16.5" customHeight="1">
      <c r="A42" s="29" t="s">
        <v>202</v>
      </c>
      <c r="B42" s="16">
        <f t="shared" si="7"/>
        <v>1920</v>
      </c>
      <c r="C42" s="18">
        <v>0</v>
      </c>
      <c r="D42" s="16">
        <v>1920</v>
      </c>
      <c r="E42" s="17">
        <f t="shared" si="9"/>
        <v>1920</v>
      </c>
      <c r="F42" s="18">
        <v>0</v>
      </c>
      <c r="G42" s="18">
        <v>0</v>
      </c>
      <c r="H42" s="18">
        <v>0</v>
      </c>
      <c r="I42" s="19"/>
    </row>
    <row r="43" spans="1:9" s="6" customFormat="1" ht="16.5" customHeight="1">
      <c r="A43" s="29" t="s">
        <v>117</v>
      </c>
      <c r="B43" s="16">
        <f t="shared" si="7"/>
        <v>2640</v>
      </c>
      <c r="C43" s="18">
        <v>0</v>
      </c>
      <c r="D43" s="16">
        <v>2640</v>
      </c>
      <c r="E43" s="17">
        <f t="shared" si="9"/>
        <v>2640</v>
      </c>
      <c r="F43" s="18">
        <v>0</v>
      </c>
      <c r="G43" s="18">
        <v>0</v>
      </c>
      <c r="H43" s="18">
        <v>0</v>
      </c>
      <c r="I43" s="19"/>
    </row>
    <row r="44" spans="1:9" s="6" customFormat="1" ht="16.5" customHeight="1">
      <c r="A44" s="29" t="s">
        <v>118</v>
      </c>
      <c r="B44" s="16">
        <f t="shared" si="7"/>
        <v>1920</v>
      </c>
      <c r="C44" s="18">
        <v>0</v>
      </c>
      <c r="D44" s="16">
        <v>1920</v>
      </c>
      <c r="E44" s="17">
        <f t="shared" si="9"/>
        <v>1920</v>
      </c>
      <c r="F44" s="18">
        <v>0</v>
      </c>
      <c r="G44" s="18">
        <v>0</v>
      </c>
      <c r="H44" s="18">
        <v>0</v>
      </c>
      <c r="I44" s="19"/>
    </row>
    <row r="45" spans="1:9" s="6" customFormat="1" ht="16.5" customHeight="1">
      <c r="A45" s="31" t="s">
        <v>119</v>
      </c>
      <c r="B45" s="16">
        <f t="shared" si="7"/>
        <v>4500</v>
      </c>
      <c r="C45" s="15">
        <v>3600</v>
      </c>
      <c r="D45" s="16">
        <v>900</v>
      </c>
      <c r="E45" s="17">
        <f t="shared" si="9"/>
        <v>900</v>
      </c>
      <c r="F45" s="18">
        <v>0</v>
      </c>
      <c r="G45" s="18">
        <v>0</v>
      </c>
      <c r="H45" s="18">
        <v>0</v>
      </c>
      <c r="I45" s="19"/>
    </row>
    <row r="46" spans="1:9" s="6" customFormat="1" ht="16.5" customHeight="1">
      <c r="A46" s="38" t="s">
        <v>125</v>
      </c>
      <c r="B46" s="16">
        <f t="shared" si="7"/>
        <v>8750</v>
      </c>
      <c r="C46" s="18">
        <v>0</v>
      </c>
      <c r="D46" s="16">
        <v>8750</v>
      </c>
      <c r="E46" s="17">
        <f>+D46</f>
        <v>8750</v>
      </c>
      <c r="F46" s="18">
        <v>0</v>
      </c>
      <c r="G46" s="18">
        <v>0</v>
      </c>
      <c r="H46" s="18">
        <v>0</v>
      </c>
      <c r="I46" s="40" t="s">
        <v>201</v>
      </c>
    </row>
    <row r="47" spans="1:9" s="6" customFormat="1" ht="16.5" customHeight="1">
      <c r="A47" s="23" t="s">
        <v>116</v>
      </c>
      <c r="B47" s="16">
        <f t="shared" si="7"/>
        <v>8040</v>
      </c>
      <c r="C47" s="15">
        <f>2400+816</f>
        <v>3216</v>
      </c>
      <c r="D47" s="16">
        <f>3600+1224</f>
        <v>4824</v>
      </c>
      <c r="E47" s="17">
        <f>+D47</f>
        <v>4824</v>
      </c>
      <c r="F47" s="18">
        <v>0</v>
      </c>
      <c r="G47" s="18">
        <v>0</v>
      </c>
      <c r="H47" s="18">
        <v>0</v>
      </c>
      <c r="I47" s="19"/>
    </row>
    <row r="48" spans="1:9" s="6" customFormat="1" ht="16.5" customHeight="1">
      <c r="A48" s="23" t="s">
        <v>75</v>
      </c>
      <c r="B48" s="16">
        <f t="shared" si="7"/>
        <v>6036</v>
      </c>
      <c r="C48" s="18">
        <v>592</v>
      </c>
      <c r="D48" s="16">
        <v>5444</v>
      </c>
      <c r="E48" s="17">
        <f>+D48</f>
        <v>5444</v>
      </c>
      <c r="F48" s="18">
        <v>0</v>
      </c>
      <c r="G48" s="18">
        <v>0</v>
      </c>
      <c r="H48" s="18">
        <v>0</v>
      </c>
      <c r="I48" s="19"/>
    </row>
    <row r="49" spans="1:9" s="6" customFormat="1" ht="16.5" customHeight="1">
      <c r="A49" s="32" t="s">
        <v>120</v>
      </c>
      <c r="B49" s="16">
        <f t="shared" si="7"/>
        <v>420</v>
      </c>
      <c r="C49" s="18">
        <v>0</v>
      </c>
      <c r="D49" s="16">
        <v>420</v>
      </c>
      <c r="E49" s="17">
        <f t="shared" si="9"/>
        <v>420</v>
      </c>
      <c r="F49" s="18">
        <v>0</v>
      </c>
      <c r="G49" s="18">
        <v>0</v>
      </c>
      <c r="H49" s="18">
        <v>0</v>
      </c>
      <c r="I49" s="19"/>
    </row>
    <row r="50" spans="1:9" s="6" customFormat="1" ht="16.5" customHeight="1">
      <c r="A50" s="32" t="s">
        <v>121</v>
      </c>
      <c r="B50" s="16">
        <f t="shared" si="7"/>
        <v>300</v>
      </c>
      <c r="C50" s="18">
        <v>0</v>
      </c>
      <c r="D50" s="16">
        <v>300</v>
      </c>
      <c r="E50" s="17">
        <f t="shared" si="9"/>
        <v>300</v>
      </c>
      <c r="F50" s="18">
        <v>0</v>
      </c>
      <c r="G50" s="18">
        <v>0</v>
      </c>
      <c r="H50" s="18">
        <v>0</v>
      </c>
      <c r="I50" s="19"/>
    </row>
    <row r="51" spans="1:9" s="6" customFormat="1" ht="16.5" customHeight="1">
      <c r="A51" s="32" t="s">
        <v>122</v>
      </c>
      <c r="B51" s="16">
        <f t="shared" si="7"/>
        <v>1500</v>
      </c>
      <c r="C51" s="15">
        <v>515</v>
      </c>
      <c r="D51" s="16">
        <v>985</v>
      </c>
      <c r="E51" s="17">
        <f t="shared" si="9"/>
        <v>985</v>
      </c>
      <c r="F51" s="18">
        <v>0</v>
      </c>
      <c r="G51" s="18">
        <v>0</v>
      </c>
      <c r="H51" s="18">
        <v>0</v>
      </c>
      <c r="I51" s="19"/>
    </row>
    <row r="52" spans="1:9" s="6" customFormat="1" ht="16.5" customHeight="1">
      <c r="A52" s="41" t="s">
        <v>123</v>
      </c>
      <c r="B52" s="16">
        <f t="shared" si="7"/>
        <v>300</v>
      </c>
      <c r="C52" s="15">
        <f>249+1</f>
        <v>250</v>
      </c>
      <c r="D52" s="16">
        <v>50</v>
      </c>
      <c r="E52" s="17">
        <f t="shared" si="9"/>
        <v>50</v>
      </c>
      <c r="F52" s="18">
        <v>0</v>
      </c>
      <c r="G52" s="18">
        <v>0</v>
      </c>
      <c r="H52" s="18">
        <v>0</v>
      </c>
      <c r="I52" s="19"/>
    </row>
    <row r="53" spans="1:9" s="6" customFormat="1" ht="16.5" customHeight="1">
      <c r="A53" s="13" t="s">
        <v>124</v>
      </c>
      <c r="B53" s="16">
        <f t="shared" si="7"/>
        <v>96000</v>
      </c>
      <c r="C53" s="18">
        <v>0</v>
      </c>
      <c r="D53" s="16">
        <v>96000</v>
      </c>
      <c r="E53" s="17">
        <f t="shared" si="9"/>
        <v>96000</v>
      </c>
      <c r="F53" s="18">
        <v>0</v>
      </c>
      <c r="G53" s="18">
        <v>0</v>
      </c>
      <c r="H53" s="18">
        <v>0</v>
      </c>
      <c r="I53" s="19"/>
    </row>
    <row r="54" spans="1:9" s="6" customFormat="1" ht="16.5" customHeight="1">
      <c r="A54" s="24" t="s">
        <v>12</v>
      </c>
      <c r="B54" s="25">
        <f aca="true" t="shared" si="10" ref="B54:H54">SUM(B33:B53)</f>
        <v>248521</v>
      </c>
      <c r="C54" s="25">
        <f t="shared" si="10"/>
        <v>43432</v>
      </c>
      <c r="D54" s="25">
        <f t="shared" si="10"/>
        <v>205089</v>
      </c>
      <c r="E54" s="26">
        <f t="shared" si="10"/>
        <v>186227</v>
      </c>
      <c r="F54" s="25">
        <f t="shared" si="10"/>
        <v>0</v>
      </c>
      <c r="G54" s="25">
        <f t="shared" si="10"/>
        <v>0</v>
      </c>
      <c r="H54" s="25">
        <f t="shared" si="10"/>
        <v>0</v>
      </c>
      <c r="I54" s="27"/>
    </row>
    <row r="55" spans="1:9" s="6" customFormat="1" ht="16.5" customHeight="1">
      <c r="A55" s="12" t="s">
        <v>13</v>
      </c>
      <c r="B55" s="16"/>
      <c r="C55" s="18"/>
      <c r="D55" s="16"/>
      <c r="E55" s="17"/>
      <c r="F55" s="18"/>
      <c r="G55" s="18"/>
      <c r="H55" s="18"/>
      <c r="I55" s="19"/>
    </row>
    <row r="56" spans="1:9" s="28" customFormat="1" ht="16.5" customHeight="1">
      <c r="A56" s="13" t="s">
        <v>204</v>
      </c>
      <c r="B56" s="16">
        <f>+C56+D56+F56+G56</f>
        <v>1438</v>
      </c>
      <c r="C56" s="18">
        <v>0</v>
      </c>
      <c r="D56" s="16">
        <v>1438</v>
      </c>
      <c r="E56" s="17">
        <f>+D56</f>
        <v>1438</v>
      </c>
      <c r="F56" s="18">
        <v>0</v>
      </c>
      <c r="G56" s="18">
        <v>0</v>
      </c>
      <c r="H56" s="18">
        <v>0</v>
      </c>
      <c r="I56" s="19"/>
    </row>
    <row r="57" spans="1:9" s="6" customFormat="1" ht="19.5" customHeight="1">
      <c r="A57" s="24" t="s">
        <v>14</v>
      </c>
      <c r="B57" s="25">
        <f>+C57+D57+F57+G57</f>
        <v>1438</v>
      </c>
      <c r="C57" s="25">
        <f aca="true" t="shared" si="11" ref="C57:H57">SUM(C56:C56)</f>
        <v>0</v>
      </c>
      <c r="D57" s="25">
        <f t="shared" si="11"/>
        <v>1438</v>
      </c>
      <c r="E57" s="26">
        <f t="shared" si="11"/>
        <v>1438</v>
      </c>
      <c r="F57" s="25">
        <f t="shared" si="11"/>
        <v>0</v>
      </c>
      <c r="G57" s="25">
        <f t="shared" si="11"/>
        <v>0</v>
      </c>
      <c r="H57" s="25">
        <f t="shared" si="11"/>
        <v>0</v>
      </c>
      <c r="I57" s="27"/>
    </row>
    <row r="58" spans="1:9" s="6" customFormat="1" ht="16.5" customHeight="1">
      <c r="A58" s="42" t="s">
        <v>139</v>
      </c>
      <c r="B58" s="16"/>
      <c r="C58" s="18"/>
      <c r="D58" s="16"/>
      <c r="E58" s="17"/>
      <c r="F58" s="18"/>
      <c r="G58" s="18"/>
      <c r="H58" s="18"/>
      <c r="I58" s="19"/>
    </row>
    <row r="59" spans="1:9" s="6" customFormat="1" ht="16.5" customHeight="1">
      <c r="A59" s="38" t="s">
        <v>95</v>
      </c>
      <c r="B59" s="16">
        <f>+C59+D59+F59+G59+H59</f>
        <v>2000</v>
      </c>
      <c r="C59" s="43">
        <v>0</v>
      </c>
      <c r="D59" s="16">
        <v>2000</v>
      </c>
      <c r="E59" s="17">
        <f>+D59</f>
        <v>2000</v>
      </c>
      <c r="F59" s="18">
        <v>0</v>
      </c>
      <c r="G59" s="18">
        <v>0</v>
      </c>
      <c r="H59" s="18">
        <v>0</v>
      </c>
      <c r="I59" s="19"/>
    </row>
    <row r="60" spans="1:9" s="6" customFormat="1" ht="16.5" customHeight="1">
      <c r="A60" s="38" t="s">
        <v>127</v>
      </c>
      <c r="B60" s="16">
        <f>+C60+D60+F60+G60+H60</f>
        <v>478</v>
      </c>
      <c r="C60" s="43">
        <v>0</v>
      </c>
      <c r="D60" s="16">
        <v>478</v>
      </c>
      <c r="E60" s="17">
        <f>+D60</f>
        <v>478</v>
      </c>
      <c r="F60" s="18">
        <v>0</v>
      </c>
      <c r="G60" s="18">
        <v>0</v>
      </c>
      <c r="H60" s="18">
        <v>0</v>
      </c>
      <c r="I60" s="19"/>
    </row>
    <row r="61" spans="1:9" s="6" customFormat="1" ht="16.5" customHeight="1">
      <c r="A61" s="29" t="s">
        <v>144</v>
      </c>
      <c r="B61" s="16">
        <f>+C61+D61+F61+G61+H61</f>
        <v>1389</v>
      </c>
      <c r="C61" s="43">
        <v>0</v>
      </c>
      <c r="D61" s="16">
        <v>1389</v>
      </c>
      <c r="E61" s="17">
        <f>+D61</f>
        <v>1389</v>
      </c>
      <c r="F61" s="18">
        <v>0</v>
      </c>
      <c r="G61" s="18">
        <v>0</v>
      </c>
      <c r="H61" s="18">
        <v>0</v>
      </c>
      <c r="I61" s="19"/>
    </row>
    <row r="62" spans="1:9" s="6" customFormat="1" ht="16.5" customHeight="1">
      <c r="A62" s="34" t="s">
        <v>15</v>
      </c>
      <c r="B62" s="35">
        <f aca="true" t="shared" si="12" ref="B62:H62">SUM(B59:B61)</f>
        <v>3867</v>
      </c>
      <c r="C62" s="35">
        <f t="shared" si="12"/>
        <v>0</v>
      </c>
      <c r="D62" s="35">
        <f t="shared" si="12"/>
        <v>3867</v>
      </c>
      <c r="E62" s="36">
        <f t="shared" si="12"/>
        <v>3867</v>
      </c>
      <c r="F62" s="35">
        <f t="shared" si="12"/>
        <v>0</v>
      </c>
      <c r="G62" s="35">
        <f t="shared" si="12"/>
        <v>0</v>
      </c>
      <c r="H62" s="35">
        <f t="shared" si="12"/>
        <v>0</v>
      </c>
      <c r="I62" s="37"/>
    </row>
    <row r="63" spans="1:9" s="6" customFormat="1" ht="19.5" customHeight="1">
      <c r="A63" s="12" t="s">
        <v>16</v>
      </c>
      <c r="B63" s="16"/>
      <c r="C63" s="18"/>
      <c r="D63" s="16"/>
      <c r="E63" s="17"/>
      <c r="F63" s="18"/>
      <c r="G63" s="18"/>
      <c r="H63" s="18"/>
      <c r="I63" s="19"/>
    </row>
    <row r="64" spans="1:9" s="28" customFormat="1" ht="19.5" customHeight="1">
      <c r="A64" s="44" t="s">
        <v>96</v>
      </c>
      <c r="B64" s="16">
        <f>+C64+D64+F64+G64</f>
        <v>1800</v>
      </c>
      <c r="C64" s="18">
        <v>0</v>
      </c>
      <c r="D64" s="16">
        <v>1800</v>
      </c>
      <c r="E64" s="17">
        <f>+D64</f>
        <v>1800</v>
      </c>
      <c r="F64" s="18">
        <v>0</v>
      </c>
      <c r="G64" s="18">
        <v>0</v>
      </c>
      <c r="H64" s="18">
        <v>0</v>
      </c>
      <c r="I64" s="19"/>
    </row>
    <row r="65" spans="1:9" s="6" customFormat="1" ht="19.5" customHeight="1">
      <c r="A65" s="24" t="s">
        <v>17</v>
      </c>
      <c r="B65" s="25">
        <f>+C65+D65+F65+G65</f>
        <v>1800</v>
      </c>
      <c r="C65" s="25">
        <f aca="true" t="shared" si="13" ref="C65:H65">SUM(C64:C64)</f>
        <v>0</v>
      </c>
      <c r="D65" s="25">
        <f t="shared" si="13"/>
        <v>1800</v>
      </c>
      <c r="E65" s="26">
        <f t="shared" si="13"/>
        <v>1800</v>
      </c>
      <c r="F65" s="25">
        <f t="shared" si="13"/>
        <v>0</v>
      </c>
      <c r="G65" s="25">
        <f t="shared" si="13"/>
        <v>0</v>
      </c>
      <c r="H65" s="25">
        <f t="shared" si="13"/>
        <v>0</v>
      </c>
      <c r="I65" s="27"/>
    </row>
    <row r="66" spans="1:9" s="6" customFormat="1" ht="19.5" customHeight="1">
      <c r="A66" s="12" t="s">
        <v>18</v>
      </c>
      <c r="B66" s="16"/>
      <c r="C66" s="18"/>
      <c r="D66" s="16"/>
      <c r="E66" s="17"/>
      <c r="F66" s="18"/>
      <c r="G66" s="18"/>
      <c r="H66" s="18"/>
      <c r="I66" s="19"/>
    </row>
    <row r="67" spans="1:9" s="28" customFormat="1" ht="19.5" customHeight="1">
      <c r="A67" s="38" t="s">
        <v>157</v>
      </c>
      <c r="B67" s="16">
        <f aca="true" t="shared" si="14" ref="B67:B72">+C67+D67+F67+G67</f>
        <v>3692</v>
      </c>
      <c r="C67" s="18">
        <v>0</v>
      </c>
      <c r="D67" s="16">
        <v>3692</v>
      </c>
      <c r="E67" s="17">
        <f>+D67</f>
        <v>3692</v>
      </c>
      <c r="F67" s="18">
        <v>0</v>
      </c>
      <c r="G67" s="18">
        <v>0</v>
      </c>
      <c r="H67" s="18">
        <v>0</v>
      </c>
      <c r="I67" s="19"/>
    </row>
    <row r="68" spans="1:9" s="6" customFormat="1" ht="19.5" customHeight="1">
      <c r="A68" s="29" t="s">
        <v>158</v>
      </c>
      <c r="B68" s="16">
        <f t="shared" si="14"/>
        <v>10134</v>
      </c>
      <c r="C68" s="18">
        <v>8268</v>
      </c>
      <c r="D68" s="16">
        <v>1866</v>
      </c>
      <c r="E68" s="17">
        <f>+D68</f>
        <v>1866</v>
      </c>
      <c r="F68" s="18">
        <v>0</v>
      </c>
      <c r="G68" s="18">
        <v>0</v>
      </c>
      <c r="H68" s="18">
        <v>0</v>
      </c>
      <c r="I68" s="19"/>
    </row>
    <row r="69" spans="1:9" s="6" customFormat="1" ht="19.5" customHeight="1">
      <c r="A69" s="32" t="s">
        <v>128</v>
      </c>
      <c r="B69" s="16">
        <f t="shared" si="14"/>
        <v>5400</v>
      </c>
      <c r="C69" s="18">
        <v>0</v>
      </c>
      <c r="D69" s="16">
        <v>5400</v>
      </c>
      <c r="E69" s="17">
        <f>+D69</f>
        <v>5400</v>
      </c>
      <c r="F69" s="18">
        <v>0</v>
      </c>
      <c r="G69" s="18">
        <v>0</v>
      </c>
      <c r="H69" s="18">
        <v>0</v>
      </c>
      <c r="I69" s="19"/>
    </row>
    <row r="70" spans="1:9" s="6" customFormat="1" ht="19.5" customHeight="1">
      <c r="A70" s="38" t="s">
        <v>129</v>
      </c>
      <c r="B70" s="16">
        <f t="shared" si="14"/>
        <v>5928</v>
      </c>
      <c r="C70" s="18">
        <v>0</v>
      </c>
      <c r="D70" s="16">
        <v>5928</v>
      </c>
      <c r="E70" s="17">
        <f>+D70</f>
        <v>5928</v>
      </c>
      <c r="F70" s="18"/>
      <c r="G70" s="18"/>
      <c r="H70" s="18"/>
      <c r="I70" s="19"/>
    </row>
    <row r="71" spans="1:9" s="49" customFormat="1" ht="20.25" customHeight="1">
      <c r="A71" s="29" t="s">
        <v>168</v>
      </c>
      <c r="B71" s="45">
        <f>+C71+D71+F71+G71</f>
        <v>2116</v>
      </c>
      <c r="C71" s="21">
        <v>450</v>
      </c>
      <c r="D71" s="16">
        <v>1666</v>
      </c>
      <c r="E71" s="17">
        <v>1666</v>
      </c>
      <c r="F71" s="46">
        <v>0</v>
      </c>
      <c r="G71" s="46">
        <v>0</v>
      </c>
      <c r="H71" s="47">
        <v>0</v>
      </c>
      <c r="I71" s="48"/>
    </row>
    <row r="72" spans="1:9" s="6" customFormat="1" ht="19.5" customHeight="1">
      <c r="A72" s="24" t="s">
        <v>19</v>
      </c>
      <c r="B72" s="25">
        <f t="shared" si="14"/>
        <v>27270</v>
      </c>
      <c r="C72" s="25">
        <f aca="true" t="shared" si="15" ref="C72:H72">SUM(C67:C71)</f>
        <v>8718</v>
      </c>
      <c r="D72" s="25">
        <f t="shared" si="15"/>
        <v>18552</v>
      </c>
      <c r="E72" s="26">
        <f t="shared" si="15"/>
        <v>18552</v>
      </c>
      <c r="F72" s="25">
        <f t="shared" si="15"/>
        <v>0</v>
      </c>
      <c r="G72" s="25">
        <f t="shared" si="15"/>
        <v>0</v>
      </c>
      <c r="H72" s="25">
        <f t="shared" si="15"/>
        <v>0</v>
      </c>
      <c r="I72" s="27"/>
    </row>
    <row r="73" spans="1:9" s="6" customFormat="1" ht="19.5" customHeight="1">
      <c r="A73" s="12" t="s">
        <v>20</v>
      </c>
      <c r="B73" s="16"/>
      <c r="C73" s="18"/>
      <c r="D73" s="16"/>
      <c r="E73" s="17"/>
      <c r="F73" s="18"/>
      <c r="G73" s="18"/>
      <c r="H73" s="18"/>
      <c r="I73" s="19"/>
    </row>
    <row r="74" spans="1:9" s="6" customFormat="1" ht="19.5" customHeight="1">
      <c r="A74" s="29" t="s">
        <v>97</v>
      </c>
      <c r="B74" s="16">
        <f>+C74+D74+F74+G74</f>
        <v>2559</v>
      </c>
      <c r="C74" s="18">
        <v>1668</v>
      </c>
      <c r="D74" s="16">
        <v>891</v>
      </c>
      <c r="E74" s="17">
        <f>+D74</f>
        <v>891</v>
      </c>
      <c r="F74" s="18">
        <v>0</v>
      </c>
      <c r="G74" s="18">
        <v>0</v>
      </c>
      <c r="H74" s="18">
        <v>0</v>
      </c>
      <c r="I74" s="19"/>
    </row>
    <row r="75" spans="1:9" s="28" customFormat="1" ht="35.25" customHeight="1">
      <c r="A75" s="29" t="s">
        <v>130</v>
      </c>
      <c r="B75" s="16">
        <f>+C75+D75+F75+G75</f>
        <v>22000</v>
      </c>
      <c r="C75" s="18">
        <v>0</v>
      </c>
      <c r="D75" s="16">
        <v>22000</v>
      </c>
      <c r="E75" s="17">
        <f>+D75</f>
        <v>22000</v>
      </c>
      <c r="F75" s="18">
        <v>0</v>
      </c>
      <c r="G75" s="18">
        <v>0</v>
      </c>
      <c r="H75" s="18">
        <v>0</v>
      </c>
      <c r="I75" s="19"/>
    </row>
    <row r="76" spans="1:9" s="6" customFormat="1" ht="19.5" customHeight="1">
      <c r="A76" s="24" t="s">
        <v>21</v>
      </c>
      <c r="B76" s="25">
        <f aca="true" t="shared" si="16" ref="B76:G76">SUM(B74:B75)</f>
        <v>24559</v>
      </c>
      <c r="C76" s="25">
        <f t="shared" si="16"/>
        <v>1668</v>
      </c>
      <c r="D76" s="25">
        <f t="shared" si="16"/>
        <v>22891</v>
      </c>
      <c r="E76" s="26">
        <f t="shared" si="16"/>
        <v>22891</v>
      </c>
      <c r="F76" s="25">
        <f t="shared" si="16"/>
        <v>0</v>
      </c>
      <c r="G76" s="25">
        <f t="shared" si="16"/>
        <v>0</v>
      </c>
      <c r="H76" s="25">
        <f>SUM(H74:H75)</f>
        <v>0</v>
      </c>
      <c r="I76" s="27"/>
    </row>
    <row r="77" spans="1:9" s="6" customFormat="1" ht="19.5" customHeight="1">
      <c r="A77" s="12" t="s">
        <v>22</v>
      </c>
      <c r="B77" s="16"/>
      <c r="C77" s="18"/>
      <c r="D77" s="16"/>
      <c r="E77" s="17"/>
      <c r="F77" s="18"/>
      <c r="G77" s="18"/>
      <c r="H77" s="18"/>
      <c r="I77" s="19"/>
    </row>
    <row r="78" spans="1:9" s="6" customFormat="1" ht="30.75" customHeight="1">
      <c r="A78" s="13" t="s">
        <v>203</v>
      </c>
      <c r="B78" s="16">
        <f>+C78+D78+F78+G78</f>
        <v>100</v>
      </c>
      <c r="C78" s="18">
        <v>0</v>
      </c>
      <c r="D78" s="16">
        <v>100</v>
      </c>
      <c r="E78" s="17">
        <f>+D78</f>
        <v>100</v>
      </c>
      <c r="F78" s="18">
        <v>0</v>
      </c>
      <c r="G78" s="18">
        <v>0</v>
      </c>
      <c r="H78" s="18">
        <v>0</v>
      </c>
      <c r="I78" s="19"/>
    </row>
    <row r="79" spans="1:9" s="6" customFormat="1" ht="29.25" customHeight="1">
      <c r="A79" s="13" t="s">
        <v>207</v>
      </c>
      <c r="B79" s="16">
        <f>+C79+D79+F79+G79</f>
        <v>60</v>
      </c>
      <c r="C79" s="18">
        <v>0</v>
      </c>
      <c r="D79" s="16">
        <v>60</v>
      </c>
      <c r="E79" s="17">
        <f>+D79</f>
        <v>60</v>
      </c>
      <c r="F79" s="18">
        <v>0</v>
      </c>
      <c r="G79" s="18">
        <v>0</v>
      </c>
      <c r="H79" s="18">
        <v>0</v>
      </c>
      <c r="I79" s="19"/>
    </row>
    <row r="80" spans="1:9" s="6" customFormat="1" ht="19.5" customHeight="1">
      <c r="A80" s="24" t="s">
        <v>23</v>
      </c>
      <c r="B80" s="25">
        <f>+C80+D80+F80+G80</f>
        <v>160</v>
      </c>
      <c r="C80" s="25">
        <f aca="true" t="shared" si="17" ref="C80:H80">SUM(C78:C79)</f>
        <v>0</v>
      </c>
      <c r="D80" s="25">
        <f t="shared" si="17"/>
        <v>160</v>
      </c>
      <c r="E80" s="26">
        <f t="shared" si="17"/>
        <v>160</v>
      </c>
      <c r="F80" s="25">
        <f t="shared" si="17"/>
        <v>0</v>
      </c>
      <c r="G80" s="25">
        <f t="shared" si="17"/>
        <v>0</v>
      </c>
      <c r="H80" s="25">
        <f t="shared" si="17"/>
        <v>0</v>
      </c>
      <c r="I80" s="27"/>
    </row>
    <row r="81" spans="1:9" s="6" customFormat="1" ht="19.5" customHeight="1">
      <c r="A81" s="12" t="s">
        <v>24</v>
      </c>
      <c r="B81" s="16"/>
      <c r="C81" s="18"/>
      <c r="D81" s="16"/>
      <c r="E81" s="17"/>
      <c r="F81" s="18"/>
      <c r="G81" s="18"/>
      <c r="H81" s="18"/>
      <c r="I81" s="19"/>
    </row>
    <row r="82" spans="1:9" s="28" customFormat="1" ht="18" customHeight="1">
      <c r="A82" s="13" t="s">
        <v>132</v>
      </c>
      <c r="B82" s="16">
        <f>+C82+D82+F82+G82</f>
        <v>950</v>
      </c>
      <c r="C82" s="18">
        <v>0</v>
      </c>
      <c r="D82" s="16">
        <v>950</v>
      </c>
      <c r="E82" s="17">
        <f>+D82</f>
        <v>950</v>
      </c>
      <c r="F82" s="18">
        <v>0</v>
      </c>
      <c r="G82" s="18">
        <v>0</v>
      </c>
      <c r="H82" s="18">
        <v>0</v>
      </c>
      <c r="I82" s="19"/>
    </row>
    <row r="83" spans="1:9" s="6" customFormat="1" ht="18" customHeight="1">
      <c r="A83" s="31" t="s">
        <v>133</v>
      </c>
      <c r="B83" s="16">
        <f>+C83+D83+F83+G83</f>
        <v>100</v>
      </c>
      <c r="C83" s="18">
        <v>0</v>
      </c>
      <c r="D83" s="16">
        <v>100</v>
      </c>
      <c r="E83" s="17">
        <f>+D83</f>
        <v>100</v>
      </c>
      <c r="F83" s="18">
        <v>0</v>
      </c>
      <c r="G83" s="18">
        <v>0</v>
      </c>
      <c r="H83" s="18">
        <v>0</v>
      </c>
      <c r="I83" s="19"/>
    </row>
    <row r="84" spans="1:9" s="6" customFormat="1" ht="18" customHeight="1">
      <c r="A84" s="23" t="s">
        <v>134</v>
      </c>
      <c r="B84" s="16">
        <f>+C84+D84+F84+G84</f>
        <v>160</v>
      </c>
      <c r="C84" s="18">
        <v>0</v>
      </c>
      <c r="D84" s="16">
        <v>160</v>
      </c>
      <c r="E84" s="17">
        <f>+D84</f>
        <v>160</v>
      </c>
      <c r="F84" s="18">
        <v>0</v>
      </c>
      <c r="G84" s="18">
        <v>0</v>
      </c>
      <c r="H84" s="18">
        <v>0</v>
      </c>
      <c r="I84" s="19"/>
    </row>
    <row r="85" spans="1:9" s="6" customFormat="1" ht="18" customHeight="1">
      <c r="A85" s="50" t="s">
        <v>135</v>
      </c>
      <c r="B85" s="16">
        <f>+C85+D85+F85+G85</f>
        <v>60</v>
      </c>
      <c r="C85" s="18">
        <v>0</v>
      </c>
      <c r="D85" s="16">
        <v>60</v>
      </c>
      <c r="E85" s="17">
        <f>+D85</f>
        <v>60</v>
      </c>
      <c r="F85" s="18">
        <v>0</v>
      </c>
      <c r="G85" s="18">
        <v>0</v>
      </c>
      <c r="H85" s="18">
        <v>0</v>
      </c>
      <c r="I85" s="19"/>
    </row>
    <row r="86" spans="1:9" s="6" customFormat="1" ht="19.5" customHeight="1">
      <c r="A86" s="24" t="s">
        <v>25</v>
      </c>
      <c r="B86" s="25">
        <f>+C86+D86+F86+G86</f>
        <v>1270</v>
      </c>
      <c r="C86" s="25">
        <f aca="true" t="shared" si="18" ref="C86:H86">SUM(C82:C85)</f>
        <v>0</v>
      </c>
      <c r="D86" s="25">
        <f t="shared" si="18"/>
        <v>1270</v>
      </c>
      <c r="E86" s="26">
        <f t="shared" si="18"/>
        <v>1270</v>
      </c>
      <c r="F86" s="25">
        <f t="shared" si="18"/>
        <v>0</v>
      </c>
      <c r="G86" s="25">
        <f t="shared" si="18"/>
        <v>0</v>
      </c>
      <c r="H86" s="25">
        <f t="shared" si="18"/>
        <v>0</v>
      </c>
      <c r="I86" s="27"/>
    </row>
    <row r="87" spans="1:9" s="6" customFormat="1" ht="19.5" customHeight="1">
      <c r="A87" s="51" t="s">
        <v>26</v>
      </c>
      <c r="B87" s="16"/>
      <c r="C87" s="18"/>
      <c r="D87" s="16"/>
      <c r="E87" s="17"/>
      <c r="F87" s="18"/>
      <c r="G87" s="18"/>
      <c r="H87" s="18"/>
      <c r="I87" s="19"/>
    </row>
    <row r="88" spans="1:9" s="28" customFormat="1" ht="19.5" customHeight="1">
      <c r="A88" s="41" t="s">
        <v>131</v>
      </c>
      <c r="B88" s="16">
        <f>+C88+D88+F88+G88</f>
        <v>3116</v>
      </c>
      <c r="C88" s="18">
        <v>0</v>
      </c>
      <c r="D88" s="16">
        <v>3116</v>
      </c>
      <c r="E88" s="52">
        <v>0</v>
      </c>
      <c r="F88" s="18">
        <v>0</v>
      </c>
      <c r="G88" s="18">
        <v>0</v>
      </c>
      <c r="H88" s="18">
        <v>0</v>
      </c>
      <c r="I88" s="53"/>
    </row>
    <row r="89" spans="1:9" s="6" customFormat="1" ht="19.5" customHeight="1">
      <c r="A89" s="54" t="s">
        <v>27</v>
      </c>
      <c r="B89" s="55">
        <f>+C89+D89+F89+G89</f>
        <v>3116</v>
      </c>
      <c r="C89" s="55">
        <f aca="true" t="shared" si="19" ref="C89:H89">SUM(C88:C88)</f>
        <v>0</v>
      </c>
      <c r="D89" s="55">
        <f t="shared" si="19"/>
        <v>3116</v>
      </c>
      <c r="E89" s="56">
        <f t="shared" si="19"/>
        <v>0</v>
      </c>
      <c r="F89" s="55">
        <f t="shared" si="19"/>
        <v>0</v>
      </c>
      <c r="G89" s="55">
        <f t="shared" si="19"/>
        <v>0</v>
      </c>
      <c r="H89" s="55">
        <f t="shared" si="19"/>
        <v>0</v>
      </c>
      <c r="I89" s="57"/>
    </row>
    <row r="90" spans="1:9" s="6" customFormat="1" ht="19.5" customHeight="1">
      <c r="A90" s="58" t="s">
        <v>28</v>
      </c>
      <c r="B90" s="35">
        <f aca="true" t="shared" si="20" ref="B90:H90">+B17+B27+B31+B54+B57+B62+B65+B72+B76+B80+B86+B89</f>
        <v>380346</v>
      </c>
      <c r="C90" s="35">
        <f t="shared" si="20"/>
        <v>70390</v>
      </c>
      <c r="D90" s="35">
        <f t="shared" si="20"/>
        <v>309956</v>
      </c>
      <c r="E90" s="36">
        <f t="shared" si="20"/>
        <v>284976</v>
      </c>
      <c r="F90" s="35">
        <f t="shared" si="20"/>
        <v>0</v>
      </c>
      <c r="G90" s="35">
        <f t="shared" si="20"/>
        <v>0</v>
      </c>
      <c r="H90" s="35">
        <f t="shared" si="20"/>
        <v>0</v>
      </c>
      <c r="I90" s="37"/>
    </row>
    <row r="91" spans="1:9" s="28" customFormat="1" ht="36" customHeight="1">
      <c r="A91" s="51" t="s">
        <v>29</v>
      </c>
      <c r="B91" s="16"/>
      <c r="C91" s="59"/>
      <c r="D91" s="16"/>
      <c r="E91" s="60"/>
      <c r="F91" s="59"/>
      <c r="G91" s="59"/>
      <c r="H91" s="59"/>
      <c r="I91" s="19"/>
    </row>
    <row r="92" spans="1:9" s="49" customFormat="1" ht="32.25" customHeight="1">
      <c r="A92" s="29" t="s">
        <v>47</v>
      </c>
      <c r="B92" s="61">
        <f>+C92+D92+F92+G92+H92</f>
        <v>1800000</v>
      </c>
      <c r="C92" s="21">
        <f>2*120000</f>
        <v>240000</v>
      </c>
      <c r="D92" s="62">
        <v>120000</v>
      </c>
      <c r="E92" s="63">
        <v>120000</v>
      </c>
      <c r="F92" s="21">
        <v>120000</v>
      </c>
      <c r="G92" s="21">
        <v>120000</v>
      </c>
      <c r="H92" s="47">
        <f>10*120000</f>
        <v>1200000</v>
      </c>
      <c r="I92" s="64" t="s">
        <v>59</v>
      </c>
    </row>
    <row r="93" spans="1:9" s="49" customFormat="1" ht="32.25" customHeight="1">
      <c r="A93" s="29" t="s">
        <v>226</v>
      </c>
      <c r="B93" s="61">
        <f>+C93+D93+F93+G93+H93</f>
        <v>464983</v>
      </c>
      <c r="C93" s="21">
        <v>185993</v>
      </c>
      <c r="D93" s="65">
        <f>275534+2304+576</f>
        <v>278414</v>
      </c>
      <c r="E93" s="17">
        <v>0</v>
      </c>
      <c r="F93" s="21">
        <v>576</v>
      </c>
      <c r="G93" s="21">
        <v>0</v>
      </c>
      <c r="H93" s="47">
        <v>0</v>
      </c>
      <c r="I93" s="64" t="s">
        <v>227</v>
      </c>
    </row>
    <row r="94" spans="1:9" s="49" customFormat="1" ht="32.25" customHeight="1">
      <c r="A94" s="29" t="s">
        <v>228</v>
      </c>
      <c r="B94" s="61">
        <f>+C94+D94+F94+G94+H94</f>
        <v>745643</v>
      </c>
      <c r="C94" s="21">
        <f>12250+218207</f>
        <v>230457</v>
      </c>
      <c r="D94" s="62">
        <f>507360+2880+3618+606</f>
        <v>514464</v>
      </c>
      <c r="E94" s="66">
        <f>+D94-342976-85744</f>
        <v>85744</v>
      </c>
      <c r="F94" s="21">
        <v>722</v>
      </c>
      <c r="G94" s="21">
        <v>0</v>
      </c>
      <c r="H94" s="47">
        <v>0</v>
      </c>
      <c r="I94" s="64" t="s">
        <v>229</v>
      </c>
    </row>
    <row r="95" spans="1:9" s="49" customFormat="1" ht="32.25" customHeight="1">
      <c r="A95" s="29" t="s">
        <v>230</v>
      </c>
      <c r="B95" s="61">
        <f>+C95+D95+F95+G95+H95</f>
        <v>159401</v>
      </c>
      <c r="C95" s="21">
        <v>134</v>
      </c>
      <c r="D95" s="65">
        <f>159401-134</f>
        <v>159267</v>
      </c>
      <c r="E95" s="66">
        <f>+D95-152399</f>
        <v>6868</v>
      </c>
      <c r="F95" s="21">
        <v>0</v>
      </c>
      <c r="G95" s="21">
        <v>0</v>
      </c>
      <c r="H95" s="47">
        <v>0</v>
      </c>
      <c r="I95" s="67" t="s">
        <v>48</v>
      </c>
    </row>
    <row r="96" spans="1:9" s="49" customFormat="1" ht="32.25" customHeight="1">
      <c r="A96" s="32" t="s">
        <v>32</v>
      </c>
      <c r="B96" s="61">
        <f>+C96+D96+F96+G96+H96</f>
        <v>9864</v>
      </c>
      <c r="C96" s="21">
        <f>3321+3543</f>
        <v>6864</v>
      </c>
      <c r="D96" s="65">
        <v>3000</v>
      </c>
      <c r="E96" s="66">
        <f>+D96</f>
        <v>3000</v>
      </c>
      <c r="F96" s="21">
        <v>0</v>
      </c>
      <c r="G96" s="21">
        <v>0</v>
      </c>
      <c r="H96" s="47">
        <v>0</v>
      </c>
      <c r="I96" s="67" t="s">
        <v>231</v>
      </c>
    </row>
    <row r="97" spans="1:9" ht="27.75" customHeight="1">
      <c r="A97" s="68" t="s">
        <v>30</v>
      </c>
      <c r="B97" s="35">
        <f aca="true" t="shared" si="21" ref="B97:H97">SUM(B92:B96)</f>
        <v>3179891</v>
      </c>
      <c r="C97" s="35">
        <f t="shared" si="21"/>
        <v>663448</v>
      </c>
      <c r="D97" s="35">
        <f t="shared" si="21"/>
        <v>1075145</v>
      </c>
      <c r="E97" s="36">
        <f t="shared" si="21"/>
        <v>215612</v>
      </c>
      <c r="F97" s="35">
        <f t="shared" si="21"/>
        <v>121298</v>
      </c>
      <c r="G97" s="35">
        <f t="shared" si="21"/>
        <v>120000</v>
      </c>
      <c r="H97" s="35">
        <f t="shared" si="21"/>
        <v>1200000</v>
      </c>
      <c r="I97" s="37"/>
    </row>
    <row r="98" spans="1:9" s="6" customFormat="1" ht="25.5" customHeight="1">
      <c r="A98" s="51" t="s">
        <v>31</v>
      </c>
      <c r="B98" s="70"/>
      <c r="C98" s="46"/>
      <c r="D98" s="70"/>
      <c r="E98" s="71"/>
      <c r="F98" s="46"/>
      <c r="G98" s="46"/>
      <c r="H98" s="46"/>
      <c r="I98" s="19"/>
    </row>
    <row r="99" spans="1:9" s="49" customFormat="1" ht="33.75" customHeight="1">
      <c r="A99" s="72" t="s">
        <v>60</v>
      </c>
      <c r="B99" s="61">
        <f aca="true" t="shared" si="22" ref="B99:B105">+C99+D99+F99+G99+H99</f>
        <v>77400</v>
      </c>
      <c r="C99" s="21">
        <v>0</v>
      </c>
      <c r="D99" s="65">
        <v>77400</v>
      </c>
      <c r="E99" s="66">
        <f aca="true" t="shared" si="23" ref="E99:E106">+D99</f>
        <v>77400</v>
      </c>
      <c r="F99" s="21">
        <v>0</v>
      </c>
      <c r="G99" s="21">
        <v>0</v>
      </c>
      <c r="H99" s="47">
        <v>0</v>
      </c>
      <c r="I99" s="67" t="s">
        <v>198</v>
      </c>
    </row>
    <row r="100" spans="1:9" s="49" customFormat="1" ht="33.75" customHeight="1">
      <c r="A100" s="72" t="s">
        <v>165</v>
      </c>
      <c r="B100" s="61">
        <f t="shared" si="22"/>
        <v>18000</v>
      </c>
      <c r="C100" s="21">
        <v>0</v>
      </c>
      <c r="D100" s="65">
        <v>18000</v>
      </c>
      <c r="E100" s="66">
        <f t="shared" si="23"/>
        <v>18000</v>
      </c>
      <c r="F100" s="21">
        <v>0</v>
      </c>
      <c r="G100" s="21">
        <v>0</v>
      </c>
      <c r="H100" s="47">
        <v>0</v>
      </c>
      <c r="I100" s="67" t="s">
        <v>61</v>
      </c>
    </row>
    <row r="101" spans="1:9" s="49" customFormat="1" ht="33.75" customHeight="1">
      <c r="A101" s="72" t="s">
        <v>166</v>
      </c>
      <c r="B101" s="61">
        <f t="shared" si="22"/>
        <v>16000</v>
      </c>
      <c r="C101" s="21">
        <v>0</v>
      </c>
      <c r="D101" s="65">
        <v>16000</v>
      </c>
      <c r="E101" s="66">
        <f t="shared" si="23"/>
        <v>16000</v>
      </c>
      <c r="F101" s="21">
        <v>0</v>
      </c>
      <c r="G101" s="21">
        <v>0</v>
      </c>
      <c r="H101" s="47">
        <v>0</v>
      </c>
      <c r="I101" s="67" t="s">
        <v>62</v>
      </c>
    </row>
    <row r="102" spans="1:9" s="49" customFormat="1" ht="33.75" customHeight="1">
      <c r="A102" s="72" t="s">
        <v>167</v>
      </c>
      <c r="B102" s="61">
        <f t="shared" si="22"/>
        <v>2800</v>
      </c>
      <c r="C102" s="21">
        <v>0</v>
      </c>
      <c r="D102" s="65">
        <v>2800</v>
      </c>
      <c r="E102" s="66">
        <f t="shared" si="23"/>
        <v>2800</v>
      </c>
      <c r="F102" s="21">
        <v>0</v>
      </c>
      <c r="G102" s="21">
        <v>0</v>
      </c>
      <c r="H102" s="47">
        <v>0</v>
      </c>
      <c r="I102" s="67" t="s">
        <v>63</v>
      </c>
    </row>
    <row r="103" spans="1:9" s="49" customFormat="1" ht="33.75" customHeight="1">
      <c r="A103" s="29" t="s">
        <v>64</v>
      </c>
      <c r="B103" s="61">
        <f t="shared" si="22"/>
        <v>66852</v>
      </c>
      <c r="C103" s="21">
        <v>0</v>
      </c>
      <c r="D103" s="65">
        <v>66852</v>
      </c>
      <c r="E103" s="66">
        <f t="shared" si="23"/>
        <v>66852</v>
      </c>
      <c r="F103" s="21">
        <v>0</v>
      </c>
      <c r="G103" s="21">
        <v>0</v>
      </c>
      <c r="H103" s="47">
        <v>0</v>
      </c>
      <c r="I103" s="67" t="s">
        <v>65</v>
      </c>
    </row>
    <row r="104" spans="1:9" s="49" customFormat="1" ht="33.75" customHeight="1">
      <c r="A104" s="72" t="s">
        <v>208</v>
      </c>
      <c r="B104" s="61">
        <f t="shared" si="22"/>
        <v>240000</v>
      </c>
      <c r="C104" s="21">
        <v>0</v>
      </c>
      <c r="D104" s="65">
        <v>240000</v>
      </c>
      <c r="E104" s="66">
        <f>+D104/1.2</f>
        <v>200000</v>
      </c>
      <c r="F104" s="21">
        <v>0</v>
      </c>
      <c r="G104" s="21">
        <v>0</v>
      </c>
      <c r="H104" s="47">
        <v>0</v>
      </c>
      <c r="I104" s="67" t="s">
        <v>66</v>
      </c>
    </row>
    <row r="105" spans="1:9" s="49" customFormat="1" ht="33.75" customHeight="1">
      <c r="A105" s="44" t="s">
        <v>145</v>
      </c>
      <c r="B105" s="61">
        <f t="shared" si="22"/>
        <v>24806</v>
      </c>
      <c r="C105" s="21">
        <v>360</v>
      </c>
      <c r="D105" s="65">
        <f>11991+12455</f>
        <v>24446</v>
      </c>
      <c r="E105" s="66">
        <f t="shared" si="23"/>
        <v>24446</v>
      </c>
      <c r="F105" s="21">
        <v>0</v>
      </c>
      <c r="G105" s="21">
        <v>0</v>
      </c>
      <c r="H105" s="47">
        <v>0</v>
      </c>
      <c r="I105" s="67" t="s">
        <v>67</v>
      </c>
    </row>
    <row r="106" spans="1:9" s="49" customFormat="1" ht="33.75" customHeight="1">
      <c r="A106" s="29" t="s">
        <v>68</v>
      </c>
      <c r="B106" s="61">
        <f>+C106+D106+F106+G106+H106</f>
        <v>880</v>
      </c>
      <c r="C106" s="21">
        <v>0</v>
      </c>
      <c r="D106" s="65">
        <v>880</v>
      </c>
      <c r="E106" s="66">
        <f t="shared" si="23"/>
        <v>880</v>
      </c>
      <c r="F106" s="21">
        <v>0</v>
      </c>
      <c r="G106" s="21">
        <v>0</v>
      </c>
      <c r="H106" s="47">
        <v>0</v>
      </c>
      <c r="I106" s="67" t="s">
        <v>69</v>
      </c>
    </row>
    <row r="107" spans="1:9" ht="36" customHeight="1">
      <c r="A107" s="68" t="s">
        <v>33</v>
      </c>
      <c r="B107" s="35">
        <f aca="true" t="shared" si="24" ref="B107:H107">SUM(B99:B106)</f>
        <v>446738</v>
      </c>
      <c r="C107" s="35">
        <f t="shared" si="24"/>
        <v>360</v>
      </c>
      <c r="D107" s="35">
        <f t="shared" si="24"/>
        <v>446378</v>
      </c>
      <c r="E107" s="36">
        <f t="shared" si="24"/>
        <v>406378</v>
      </c>
      <c r="F107" s="35">
        <f t="shared" si="24"/>
        <v>0</v>
      </c>
      <c r="G107" s="35">
        <f t="shared" si="24"/>
        <v>0</v>
      </c>
      <c r="H107" s="35">
        <f t="shared" si="24"/>
        <v>0</v>
      </c>
      <c r="I107" s="37"/>
    </row>
    <row r="108" spans="1:9" ht="28.5" customHeight="1">
      <c r="A108" s="73" t="s">
        <v>34</v>
      </c>
      <c r="B108" s="16"/>
      <c r="C108" s="74"/>
      <c r="D108" s="16"/>
      <c r="E108" s="17"/>
      <c r="F108" s="74"/>
      <c r="G108" s="74"/>
      <c r="H108" s="74"/>
      <c r="I108" s="19"/>
    </row>
    <row r="109" spans="1:9" s="75" customFormat="1" ht="21.75" customHeight="1">
      <c r="A109" s="51" t="s">
        <v>5</v>
      </c>
      <c r="B109" s="16"/>
      <c r="C109" s="74"/>
      <c r="D109" s="16"/>
      <c r="E109" s="17"/>
      <c r="F109" s="74"/>
      <c r="G109" s="74"/>
      <c r="H109" s="74"/>
      <c r="I109" s="19"/>
    </row>
    <row r="110" spans="1:9" s="49" customFormat="1" ht="18.75" customHeight="1">
      <c r="A110" s="29" t="s">
        <v>52</v>
      </c>
      <c r="B110" s="61">
        <f>+C110+D110+F110+G110+H110</f>
        <v>115200</v>
      </c>
      <c r="C110" s="65">
        <v>0</v>
      </c>
      <c r="D110" s="16">
        <f>30000+8400</f>
        <v>38400</v>
      </c>
      <c r="E110" s="66">
        <f>+D110</f>
        <v>38400</v>
      </c>
      <c r="F110" s="21">
        <f>+D110</f>
        <v>38400</v>
      </c>
      <c r="G110" s="21">
        <f>+D110</f>
        <v>38400</v>
      </c>
      <c r="H110" s="47">
        <v>0</v>
      </c>
      <c r="I110" s="76"/>
    </row>
    <row r="111" spans="1:9" s="6" customFormat="1" ht="18.75" customHeight="1">
      <c r="A111" s="77" t="s">
        <v>156</v>
      </c>
      <c r="B111" s="45">
        <f>+C111+D111+F111+G111</f>
        <v>7600</v>
      </c>
      <c r="C111" s="21">
        <v>0</v>
      </c>
      <c r="D111" s="16">
        <v>7600</v>
      </c>
      <c r="E111" s="78">
        <f>+D111</f>
        <v>7600</v>
      </c>
      <c r="F111" s="21">
        <v>0</v>
      </c>
      <c r="G111" s="21">
        <v>0</v>
      </c>
      <c r="H111" s="21">
        <v>0</v>
      </c>
      <c r="I111" s="79"/>
    </row>
    <row r="112" spans="1:9" s="49" customFormat="1" ht="18.75" customHeight="1">
      <c r="A112" s="29" t="s">
        <v>35</v>
      </c>
      <c r="B112" s="61">
        <f>+C112+D112+F112+G112+H112</f>
        <v>11861</v>
      </c>
      <c r="C112" s="65">
        <v>2861</v>
      </c>
      <c r="D112" s="16">
        <v>3000</v>
      </c>
      <c r="E112" s="66">
        <f>+D112</f>
        <v>3000</v>
      </c>
      <c r="F112" s="21">
        <f>+D112</f>
        <v>3000</v>
      </c>
      <c r="G112" s="21">
        <f>+D112</f>
        <v>3000</v>
      </c>
      <c r="H112" s="47">
        <v>0</v>
      </c>
      <c r="I112" s="76"/>
    </row>
    <row r="113" spans="1:9" s="6" customFormat="1" ht="18.75" customHeight="1">
      <c r="A113" s="77" t="s">
        <v>147</v>
      </c>
      <c r="B113" s="45">
        <f>+C113+D113+F113+G113</f>
        <v>2000</v>
      </c>
      <c r="C113" s="21">
        <v>0</v>
      </c>
      <c r="D113" s="16">
        <v>2000</v>
      </c>
      <c r="E113" s="78">
        <f>+D113</f>
        <v>2000</v>
      </c>
      <c r="F113" s="21">
        <v>0</v>
      </c>
      <c r="G113" s="21">
        <v>0</v>
      </c>
      <c r="H113" s="21">
        <v>0</v>
      </c>
      <c r="I113" s="79"/>
    </row>
    <row r="114" spans="1:9" s="6" customFormat="1" ht="18.75" customHeight="1">
      <c r="A114" s="80" t="s">
        <v>146</v>
      </c>
      <c r="B114" s="45">
        <f>+C114+D114+F114+G114</f>
        <v>40000</v>
      </c>
      <c r="C114" s="21">
        <v>0</v>
      </c>
      <c r="D114" s="16">
        <v>40000</v>
      </c>
      <c r="E114" s="78">
        <v>40000</v>
      </c>
      <c r="F114" s="21">
        <v>0</v>
      </c>
      <c r="G114" s="21">
        <v>0</v>
      </c>
      <c r="H114" s="21">
        <v>0</v>
      </c>
      <c r="I114" s="81"/>
    </row>
    <row r="115" spans="1:9" ht="17.25" customHeight="1">
      <c r="A115" s="77" t="s">
        <v>150</v>
      </c>
      <c r="B115" s="16">
        <f>+C115+D115+F115+G115</f>
        <v>2400</v>
      </c>
      <c r="C115" s="21">
        <v>0</v>
      </c>
      <c r="D115" s="16">
        <v>2400</v>
      </c>
      <c r="E115" s="71">
        <f>+D115</f>
        <v>2400</v>
      </c>
      <c r="F115" s="21">
        <v>0</v>
      </c>
      <c r="G115" s="21">
        <v>0</v>
      </c>
      <c r="H115" s="21">
        <v>0</v>
      </c>
      <c r="I115" s="79" t="s">
        <v>199</v>
      </c>
    </row>
    <row r="116" spans="1:9" s="49" customFormat="1" ht="18" customHeight="1">
      <c r="A116" s="29" t="s">
        <v>220</v>
      </c>
      <c r="B116" s="61">
        <f>+C116+D116+F116+G116+H116</f>
        <v>1000</v>
      </c>
      <c r="C116" s="65"/>
      <c r="D116" s="16">
        <v>1000</v>
      </c>
      <c r="E116" s="66">
        <f>+D116</f>
        <v>1000</v>
      </c>
      <c r="F116" s="21">
        <v>0</v>
      </c>
      <c r="G116" s="21">
        <v>0</v>
      </c>
      <c r="H116" s="47">
        <v>0</v>
      </c>
      <c r="I116" s="76"/>
    </row>
    <row r="117" spans="1:9" s="49" customFormat="1" ht="18" customHeight="1">
      <c r="A117" s="29" t="s">
        <v>222</v>
      </c>
      <c r="B117" s="61">
        <f>+C117+D117+F117+G117+H117</f>
        <v>50</v>
      </c>
      <c r="C117" s="65"/>
      <c r="D117" s="16">
        <v>50</v>
      </c>
      <c r="E117" s="66">
        <f>+D117</f>
        <v>50</v>
      </c>
      <c r="F117" s="21">
        <v>0</v>
      </c>
      <c r="G117" s="21">
        <v>0</v>
      </c>
      <c r="H117" s="47">
        <v>0</v>
      </c>
      <c r="I117" s="76"/>
    </row>
    <row r="118" spans="1:9" ht="24" customHeight="1">
      <c r="A118" s="51" t="s">
        <v>7</v>
      </c>
      <c r="B118" s="14"/>
      <c r="C118" s="18"/>
      <c r="D118" s="70"/>
      <c r="E118" s="52"/>
      <c r="F118" s="18"/>
      <c r="G118" s="18"/>
      <c r="H118" s="18"/>
      <c r="I118" s="19"/>
    </row>
    <row r="119" spans="1:9" ht="20.25" customHeight="1">
      <c r="A119" s="77" t="s">
        <v>98</v>
      </c>
      <c r="B119" s="45">
        <f>+C119+D119+F119+G119</f>
        <v>4500</v>
      </c>
      <c r="C119" s="21">
        <v>0</v>
      </c>
      <c r="D119" s="70">
        <v>4500</v>
      </c>
      <c r="E119" s="78">
        <f>+D119-(12*40)</f>
        <v>4020</v>
      </c>
      <c r="F119" s="21">
        <v>0</v>
      </c>
      <c r="G119" s="21">
        <v>0</v>
      </c>
      <c r="H119" s="21">
        <v>0</v>
      </c>
      <c r="I119" s="81" t="s">
        <v>99</v>
      </c>
    </row>
    <row r="120" spans="1:9" ht="30">
      <c r="A120" s="77" t="s">
        <v>148</v>
      </c>
      <c r="B120" s="45">
        <f>+C120+D120+F120+G120</f>
        <v>1000</v>
      </c>
      <c r="C120" s="21">
        <v>0</v>
      </c>
      <c r="D120" s="70">
        <v>1000</v>
      </c>
      <c r="E120" s="78">
        <f aca="true" t="shared" si="25" ref="E120:E125">+D120</f>
        <v>1000</v>
      </c>
      <c r="F120" s="21">
        <v>0</v>
      </c>
      <c r="G120" s="21">
        <v>0</v>
      </c>
      <c r="H120" s="21">
        <v>0</v>
      </c>
      <c r="I120" s="79" t="s">
        <v>100</v>
      </c>
    </row>
    <row r="121" spans="1:9" ht="18.75" customHeight="1">
      <c r="A121" s="77" t="s">
        <v>101</v>
      </c>
      <c r="B121" s="45">
        <f aca="true" t="shared" si="26" ref="B121:B126">+C121+D121+F121+G121+H121</f>
        <v>2000</v>
      </c>
      <c r="C121" s="21">
        <v>0</v>
      </c>
      <c r="D121" s="70">
        <v>2000</v>
      </c>
      <c r="E121" s="78">
        <v>2000</v>
      </c>
      <c r="F121" s="21">
        <v>0</v>
      </c>
      <c r="G121" s="21">
        <v>0</v>
      </c>
      <c r="H121" s="21">
        <v>0</v>
      </c>
      <c r="I121" s="81"/>
    </row>
    <row r="122" spans="1:9" ht="18.75" customHeight="1">
      <c r="A122" s="77" t="s">
        <v>149</v>
      </c>
      <c r="B122" s="45">
        <f t="shared" si="26"/>
        <v>5000</v>
      </c>
      <c r="C122" s="21">
        <v>0</v>
      </c>
      <c r="D122" s="70">
        <v>5000</v>
      </c>
      <c r="E122" s="78">
        <f t="shared" si="25"/>
        <v>5000</v>
      </c>
      <c r="F122" s="21">
        <v>0</v>
      </c>
      <c r="G122" s="21">
        <v>0</v>
      </c>
      <c r="H122" s="21">
        <v>0</v>
      </c>
      <c r="I122" s="81"/>
    </row>
    <row r="123" spans="1:9" ht="18.75" customHeight="1">
      <c r="A123" s="77" t="s">
        <v>169</v>
      </c>
      <c r="B123" s="45">
        <f t="shared" si="26"/>
        <v>15000</v>
      </c>
      <c r="C123" s="21">
        <v>0</v>
      </c>
      <c r="D123" s="70">
        <v>15000</v>
      </c>
      <c r="E123" s="78">
        <f>+D123</f>
        <v>15000</v>
      </c>
      <c r="F123" s="21">
        <v>0</v>
      </c>
      <c r="G123" s="21">
        <v>0</v>
      </c>
      <c r="H123" s="21">
        <v>0</v>
      </c>
      <c r="I123" s="81" t="s">
        <v>155</v>
      </c>
    </row>
    <row r="124" spans="1:9" ht="18.75" customHeight="1">
      <c r="A124" s="77" t="s">
        <v>102</v>
      </c>
      <c r="B124" s="45">
        <f t="shared" si="26"/>
        <v>400</v>
      </c>
      <c r="C124" s="21">
        <v>0</v>
      </c>
      <c r="D124" s="70">
        <v>400</v>
      </c>
      <c r="E124" s="78">
        <f t="shared" si="25"/>
        <v>400</v>
      </c>
      <c r="F124" s="21">
        <v>0</v>
      </c>
      <c r="G124" s="21">
        <v>0</v>
      </c>
      <c r="H124" s="21">
        <v>0</v>
      </c>
      <c r="I124" s="81" t="s">
        <v>200</v>
      </c>
    </row>
    <row r="125" spans="1:9" ht="18.75" customHeight="1">
      <c r="A125" s="77" t="s">
        <v>103</v>
      </c>
      <c r="B125" s="45">
        <f t="shared" si="26"/>
        <v>3600</v>
      </c>
      <c r="C125" s="21">
        <v>0</v>
      </c>
      <c r="D125" s="70">
        <v>3600</v>
      </c>
      <c r="E125" s="78">
        <f t="shared" si="25"/>
        <v>3600</v>
      </c>
      <c r="F125" s="21">
        <v>0</v>
      </c>
      <c r="G125" s="21">
        <v>0</v>
      </c>
      <c r="H125" s="21">
        <v>0</v>
      </c>
      <c r="I125" s="79" t="s">
        <v>104</v>
      </c>
    </row>
    <row r="126" spans="1:9" ht="18.75" customHeight="1">
      <c r="A126" s="77" t="s">
        <v>183</v>
      </c>
      <c r="B126" s="45">
        <f t="shared" si="26"/>
        <v>4000</v>
      </c>
      <c r="C126" s="21">
        <v>0</v>
      </c>
      <c r="D126" s="70">
        <v>4000</v>
      </c>
      <c r="E126" s="78">
        <f>+D126</f>
        <v>4000</v>
      </c>
      <c r="F126" s="21">
        <v>0</v>
      </c>
      <c r="G126" s="21">
        <v>0</v>
      </c>
      <c r="H126" s="21">
        <v>0</v>
      </c>
      <c r="I126" s="79"/>
    </row>
    <row r="127" spans="1:9" ht="24.75" customHeight="1">
      <c r="A127" s="51" t="s">
        <v>36</v>
      </c>
      <c r="B127" s="14"/>
      <c r="C127" s="18"/>
      <c r="D127" s="70"/>
      <c r="E127" s="52"/>
      <c r="F127" s="18"/>
      <c r="G127" s="18"/>
      <c r="H127" s="18"/>
      <c r="I127" s="19"/>
    </row>
    <row r="128" spans="1:9" s="49" customFormat="1" ht="16.5" customHeight="1">
      <c r="A128" s="82" t="s">
        <v>37</v>
      </c>
      <c r="B128" s="83">
        <f>+C128+D128+F128+G128+H128</f>
        <v>6809</v>
      </c>
      <c r="C128" s="84">
        <v>809</v>
      </c>
      <c r="D128" s="84">
        <v>2000</v>
      </c>
      <c r="E128" s="85">
        <f>+D128</f>
        <v>2000</v>
      </c>
      <c r="F128" s="86">
        <f>+D128</f>
        <v>2000</v>
      </c>
      <c r="G128" s="86">
        <f>+D128</f>
        <v>2000</v>
      </c>
      <c r="H128" s="87">
        <v>0</v>
      </c>
      <c r="I128" s="88"/>
    </row>
    <row r="129" spans="1:9" ht="32.25" customHeight="1">
      <c r="A129" s="51" t="s">
        <v>11</v>
      </c>
      <c r="B129" s="14"/>
      <c r="C129" s="18"/>
      <c r="D129" s="70"/>
      <c r="E129" s="52"/>
      <c r="F129" s="18"/>
      <c r="G129" s="18"/>
      <c r="H129" s="18"/>
      <c r="I129" s="19"/>
    </row>
    <row r="130" spans="1:9" s="6" customFormat="1" ht="42.75" customHeight="1">
      <c r="A130" s="12" t="s">
        <v>105</v>
      </c>
      <c r="B130" s="16">
        <f aca="true" t="shared" si="27" ref="B130:B138">+C130+D130+F130+G130</f>
        <v>2970000</v>
      </c>
      <c r="C130" s="21">
        <v>12894</v>
      </c>
      <c r="D130" s="89">
        <v>82783</v>
      </c>
      <c r="E130" s="17">
        <f>+D130</f>
        <v>82783</v>
      </c>
      <c r="F130" s="21">
        <v>1227992</v>
      </c>
      <c r="G130" s="21">
        <v>1646331</v>
      </c>
      <c r="H130" s="21">
        <v>0</v>
      </c>
      <c r="I130" s="79" t="s">
        <v>213</v>
      </c>
    </row>
    <row r="131" spans="1:9" s="6" customFormat="1" ht="21.75" customHeight="1">
      <c r="A131" s="12" t="s">
        <v>184</v>
      </c>
      <c r="B131" s="16">
        <f t="shared" si="27"/>
        <v>74400</v>
      </c>
      <c r="C131" s="21">
        <v>0</v>
      </c>
      <c r="D131" s="89">
        <v>74400</v>
      </c>
      <c r="E131" s="17">
        <f>+D131</f>
        <v>74400</v>
      </c>
      <c r="F131" s="21">
        <v>0</v>
      </c>
      <c r="G131" s="21">
        <v>0</v>
      </c>
      <c r="H131" s="21">
        <v>0</v>
      </c>
      <c r="I131" s="90"/>
    </row>
    <row r="132" spans="1:9" s="6" customFormat="1" ht="21.75" customHeight="1">
      <c r="A132" s="12" t="s">
        <v>175</v>
      </c>
      <c r="B132" s="16">
        <f t="shared" si="27"/>
        <v>8000</v>
      </c>
      <c r="C132" s="21">
        <v>0</v>
      </c>
      <c r="D132" s="89">
        <v>8000</v>
      </c>
      <c r="E132" s="17">
        <f>+D132</f>
        <v>8000</v>
      </c>
      <c r="F132" s="21">
        <v>0</v>
      </c>
      <c r="G132" s="21">
        <v>0</v>
      </c>
      <c r="H132" s="21">
        <v>0</v>
      </c>
      <c r="I132" s="90"/>
    </row>
    <row r="133" spans="1:9" s="6" customFormat="1" ht="21.75" customHeight="1">
      <c r="A133" s="12" t="s">
        <v>176</v>
      </c>
      <c r="B133" s="16">
        <f t="shared" si="27"/>
        <v>1500000</v>
      </c>
      <c r="C133" s="21">
        <v>1038</v>
      </c>
      <c r="D133" s="89">
        <f>291300+2862</f>
        <v>294162</v>
      </c>
      <c r="E133" s="17">
        <f>+D133</f>
        <v>294162</v>
      </c>
      <c r="F133" s="21">
        <v>600000</v>
      </c>
      <c r="G133" s="21">
        <v>604800</v>
      </c>
      <c r="H133" s="21">
        <v>0</v>
      </c>
      <c r="I133" s="91" t="s">
        <v>185</v>
      </c>
    </row>
    <row r="134" spans="1:9" s="6" customFormat="1" ht="30" customHeight="1">
      <c r="A134" s="92" t="s">
        <v>106</v>
      </c>
      <c r="B134" s="16">
        <f t="shared" si="27"/>
        <v>10000</v>
      </c>
      <c r="C134" s="21">
        <v>0</v>
      </c>
      <c r="D134" s="16">
        <v>10000</v>
      </c>
      <c r="E134" s="17">
        <v>10000</v>
      </c>
      <c r="F134" s="21">
        <v>0</v>
      </c>
      <c r="G134" s="21">
        <v>0</v>
      </c>
      <c r="H134" s="21">
        <v>0</v>
      </c>
      <c r="I134" s="81"/>
    </row>
    <row r="135" spans="1:9" s="6" customFormat="1" ht="37.5" customHeight="1">
      <c r="A135" s="77" t="s">
        <v>107</v>
      </c>
      <c r="B135" s="16">
        <f t="shared" si="27"/>
        <v>7000</v>
      </c>
      <c r="C135" s="21">
        <v>0</v>
      </c>
      <c r="D135" s="16">
        <v>7000</v>
      </c>
      <c r="E135" s="17">
        <v>7000</v>
      </c>
      <c r="F135" s="21">
        <v>0</v>
      </c>
      <c r="G135" s="21">
        <v>0</v>
      </c>
      <c r="H135" s="21">
        <v>0</v>
      </c>
      <c r="I135" s="81"/>
    </row>
    <row r="136" spans="1:9" s="6" customFormat="1" ht="18.75" customHeight="1">
      <c r="A136" s="92" t="s">
        <v>214</v>
      </c>
      <c r="B136" s="16">
        <f>+C136+D136+F136+G136</f>
        <v>12000</v>
      </c>
      <c r="C136" s="21">
        <v>0</v>
      </c>
      <c r="D136" s="16">
        <v>12000</v>
      </c>
      <c r="E136" s="17">
        <v>2000</v>
      </c>
      <c r="F136" s="21">
        <v>0</v>
      </c>
      <c r="G136" s="21">
        <v>0</v>
      </c>
      <c r="H136" s="21">
        <v>0</v>
      </c>
      <c r="I136" s="81"/>
    </row>
    <row r="137" spans="1:9" s="6" customFormat="1" ht="18.75" customHeight="1">
      <c r="A137" s="92" t="s">
        <v>108</v>
      </c>
      <c r="B137" s="16">
        <f t="shared" si="27"/>
        <v>3500</v>
      </c>
      <c r="C137" s="21">
        <v>0</v>
      </c>
      <c r="D137" s="16">
        <v>3500</v>
      </c>
      <c r="E137" s="17">
        <v>3500</v>
      </c>
      <c r="F137" s="21">
        <v>0</v>
      </c>
      <c r="G137" s="21">
        <v>0</v>
      </c>
      <c r="H137" s="21">
        <v>0</v>
      </c>
      <c r="I137" s="81"/>
    </row>
    <row r="138" spans="1:9" ht="18.75" customHeight="1">
      <c r="A138" s="77" t="s">
        <v>138</v>
      </c>
      <c r="B138" s="16">
        <f t="shared" si="27"/>
        <v>7800</v>
      </c>
      <c r="C138" s="21">
        <v>0</v>
      </c>
      <c r="D138" s="16">
        <v>7800</v>
      </c>
      <c r="E138" s="17">
        <f>+D138</f>
        <v>7800</v>
      </c>
      <c r="F138" s="21">
        <v>0</v>
      </c>
      <c r="G138" s="21">
        <v>0</v>
      </c>
      <c r="H138" s="21">
        <v>0</v>
      </c>
      <c r="I138" s="81" t="s">
        <v>151</v>
      </c>
    </row>
    <row r="139" spans="1:9" ht="18.75" customHeight="1">
      <c r="A139" s="77" t="s">
        <v>160</v>
      </c>
      <c r="B139" s="16">
        <f aca="true" t="shared" si="28" ref="B139:B147">+C139+D139+F139+G139</f>
        <v>3000</v>
      </c>
      <c r="C139" s="21">
        <v>0</v>
      </c>
      <c r="D139" s="16">
        <v>3000</v>
      </c>
      <c r="E139" s="17">
        <f>+D139</f>
        <v>3000</v>
      </c>
      <c r="F139" s="21">
        <v>0</v>
      </c>
      <c r="G139" s="21">
        <v>0</v>
      </c>
      <c r="H139" s="21">
        <v>0</v>
      </c>
      <c r="I139" s="81"/>
    </row>
    <row r="140" spans="1:9" ht="18.75" customHeight="1">
      <c r="A140" s="77" t="s">
        <v>174</v>
      </c>
      <c r="B140" s="16">
        <f t="shared" si="28"/>
        <v>2220</v>
      </c>
      <c r="C140" s="21">
        <v>0</v>
      </c>
      <c r="D140" s="16">
        <v>2220</v>
      </c>
      <c r="E140" s="17">
        <f>+D140</f>
        <v>2220</v>
      </c>
      <c r="F140" s="21">
        <v>0</v>
      </c>
      <c r="G140" s="21">
        <v>0</v>
      </c>
      <c r="H140" s="21">
        <v>0</v>
      </c>
      <c r="I140" s="81"/>
    </row>
    <row r="141" spans="1:9" s="6" customFormat="1" ht="21.75" customHeight="1">
      <c r="A141" s="92" t="s">
        <v>38</v>
      </c>
      <c r="B141" s="16">
        <f t="shared" si="28"/>
        <v>1000</v>
      </c>
      <c r="C141" s="21">
        <v>0</v>
      </c>
      <c r="D141" s="16">
        <v>1000</v>
      </c>
      <c r="E141" s="17">
        <f aca="true" t="shared" si="29" ref="E141:E150">+D141</f>
        <v>1000</v>
      </c>
      <c r="F141" s="21">
        <v>0</v>
      </c>
      <c r="G141" s="21">
        <v>0</v>
      </c>
      <c r="H141" s="21">
        <v>0</v>
      </c>
      <c r="I141" s="81"/>
    </row>
    <row r="142" spans="1:9" s="6" customFormat="1" ht="18.75" customHeight="1">
      <c r="A142" s="92" t="s">
        <v>215</v>
      </c>
      <c r="B142" s="16">
        <f t="shared" si="28"/>
        <v>3500</v>
      </c>
      <c r="C142" s="21">
        <v>0</v>
      </c>
      <c r="D142" s="16">
        <v>3500</v>
      </c>
      <c r="E142" s="17">
        <v>2000</v>
      </c>
      <c r="F142" s="21">
        <v>0</v>
      </c>
      <c r="G142" s="21">
        <v>0</v>
      </c>
      <c r="H142" s="21">
        <v>0</v>
      </c>
      <c r="I142" s="81"/>
    </row>
    <row r="143" spans="1:9" ht="18.75" customHeight="1">
      <c r="A143" s="77" t="s">
        <v>137</v>
      </c>
      <c r="B143" s="16">
        <f t="shared" si="28"/>
        <v>5000</v>
      </c>
      <c r="C143" s="21">
        <v>0</v>
      </c>
      <c r="D143" s="16">
        <v>5000</v>
      </c>
      <c r="E143" s="17">
        <f>+D143</f>
        <v>5000</v>
      </c>
      <c r="F143" s="21">
        <v>0</v>
      </c>
      <c r="G143" s="21">
        <v>0</v>
      </c>
      <c r="H143" s="21">
        <v>0</v>
      </c>
      <c r="I143" s="81"/>
    </row>
    <row r="144" spans="1:9" ht="18.75" customHeight="1">
      <c r="A144" s="77" t="s">
        <v>136</v>
      </c>
      <c r="B144" s="16">
        <f t="shared" si="28"/>
        <v>10000</v>
      </c>
      <c r="C144" s="21">
        <v>0</v>
      </c>
      <c r="D144" s="16">
        <v>10000</v>
      </c>
      <c r="E144" s="17">
        <f>+D144</f>
        <v>10000</v>
      </c>
      <c r="F144" s="21">
        <v>0</v>
      </c>
      <c r="G144" s="21">
        <v>0</v>
      </c>
      <c r="H144" s="21">
        <v>0</v>
      </c>
      <c r="I144" s="81"/>
    </row>
    <row r="145" spans="1:9" s="6" customFormat="1" ht="24" customHeight="1">
      <c r="A145" s="23" t="s">
        <v>163</v>
      </c>
      <c r="B145" s="16">
        <f t="shared" si="28"/>
        <v>8400</v>
      </c>
      <c r="C145" s="15">
        <v>0</v>
      </c>
      <c r="D145" s="16">
        <v>2400</v>
      </c>
      <c r="E145" s="17">
        <f t="shared" si="29"/>
        <v>2400</v>
      </c>
      <c r="F145" s="18">
        <v>3000</v>
      </c>
      <c r="G145" s="18">
        <v>3000</v>
      </c>
      <c r="H145" s="18">
        <v>0</v>
      </c>
      <c r="I145" s="19"/>
    </row>
    <row r="146" spans="1:9" s="6" customFormat="1" ht="23.25" customHeight="1">
      <c r="A146" s="93" t="s">
        <v>187</v>
      </c>
      <c r="B146" s="16">
        <f t="shared" si="28"/>
        <v>40500</v>
      </c>
      <c r="C146" s="15">
        <v>0</v>
      </c>
      <c r="D146" s="89">
        <v>40500</v>
      </c>
      <c r="E146" s="17">
        <f t="shared" si="29"/>
        <v>40500</v>
      </c>
      <c r="F146" s="18">
        <v>0</v>
      </c>
      <c r="G146" s="18">
        <v>0</v>
      </c>
      <c r="H146" s="18">
        <v>0</v>
      </c>
      <c r="I146" s="19"/>
    </row>
    <row r="147" spans="1:9" s="6" customFormat="1" ht="17.25" customHeight="1">
      <c r="A147" s="93" t="s">
        <v>186</v>
      </c>
      <c r="B147" s="16">
        <f t="shared" si="28"/>
        <v>200000</v>
      </c>
      <c r="C147" s="15">
        <v>0</v>
      </c>
      <c r="D147" s="89">
        <v>200000</v>
      </c>
      <c r="E147" s="17">
        <f t="shared" si="29"/>
        <v>200000</v>
      </c>
      <c r="F147" s="18">
        <v>0</v>
      </c>
      <c r="G147" s="18">
        <v>0</v>
      </c>
      <c r="H147" s="18">
        <v>0</v>
      </c>
      <c r="I147" s="19"/>
    </row>
    <row r="148" spans="1:9" ht="24" customHeight="1">
      <c r="A148" s="77" t="s">
        <v>161</v>
      </c>
      <c r="B148" s="45">
        <f>+C148+D148+F148+G148+H148</f>
        <v>5000</v>
      </c>
      <c r="C148" s="21">
        <v>0</v>
      </c>
      <c r="D148" s="70">
        <v>5000</v>
      </c>
      <c r="E148" s="78">
        <f t="shared" si="29"/>
        <v>5000</v>
      </c>
      <c r="F148" s="21">
        <v>0</v>
      </c>
      <c r="G148" s="21">
        <v>0</v>
      </c>
      <c r="H148" s="18">
        <v>0</v>
      </c>
      <c r="I148" s="79" t="s">
        <v>154</v>
      </c>
    </row>
    <row r="149" spans="1:9" ht="17.25" customHeight="1">
      <c r="A149" s="77" t="s">
        <v>162</v>
      </c>
      <c r="B149" s="45">
        <f>+C149+D149+F149+G149+H149</f>
        <v>50000</v>
      </c>
      <c r="C149" s="21">
        <v>0</v>
      </c>
      <c r="D149" s="70">
        <v>50000</v>
      </c>
      <c r="E149" s="78">
        <f t="shared" si="29"/>
        <v>50000</v>
      </c>
      <c r="F149" s="21">
        <v>0</v>
      </c>
      <c r="G149" s="21">
        <v>0</v>
      </c>
      <c r="H149" s="18">
        <v>0</v>
      </c>
      <c r="I149" s="79" t="s">
        <v>154</v>
      </c>
    </row>
    <row r="150" spans="1:9" ht="26.25" customHeight="1">
      <c r="A150" s="77" t="s">
        <v>209</v>
      </c>
      <c r="B150" s="16">
        <f>+C150+D150+F150+G150</f>
        <v>2500</v>
      </c>
      <c r="C150" s="21">
        <v>0</v>
      </c>
      <c r="D150" s="16">
        <v>2500</v>
      </c>
      <c r="E150" s="17">
        <f t="shared" si="29"/>
        <v>2500</v>
      </c>
      <c r="F150" s="21">
        <v>0</v>
      </c>
      <c r="G150" s="21">
        <v>0</v>
      </c>
      <c r="H150" s="18">
        <v>0</v>
      </c>
      <c r="I150" s="81"/>
    </row>
    <row r="151" spans="1:9" s="6" customFormat="1" ht="21.75" customHeight="1">
      <c r="A151" s="92" t="s">
        <v>197</v>
      </c>
      <c r="B151" s="16">
        <f>+C151+D151+F151+G151</f>
        <v>4000</v>
      </c>
      <c r="C151" s="21">
        <v>0</v>
      </c>
      <c r="D151" s="16">
        <v>4000</v>
      </c>
      <c r="E151" s="17">
        <v>3333</v>
      </c>
      <c r="F151" s="21">
        <v>0</v>
      </c>
      <c r="G151" s="21">
        <v>0</v>
      </c>
      <c r="H151" s="18">
        <v>0</v>
      </c>
      <c r="I151" s="81"/>
    </row>
    <row r="152" spans="1:9" ht="18.75" customHeight="1">
      <c r="A152" s="77" t="s">
        <v>126</v>
      </c>
      <c r="B152" s="16">
        <f>+C152+D152+F152+G152</f>
        <v>2929</v>
      </c>
      <c r="C152" s="21">
        <v>1429</v>
      </c>
      <c r="D152" s="16">
        <v>1500</v>
      </c>
      <c r="E152" s="17">
        <f>+D152</f>
        <v>1500</v>
      </c>
      <c r="F152" s="21">
        <v>0</v>
      </c>
      <c r="G152" s="21">
        <v>0</v>
      </c>
      <c r="H152" s="21">
        <v>0</v>
      </c>
      <c r="I152" s="81"/>
    </row>
    <row r="153" spans="1:9" ht="18.75" customHeight="1">
      <c r="A153" s="77" t="s">
        <v>221</v>
      </c>
      <c r="B153" s="16">
        <f>+C153+D153+F153+G153</f>
        <v>7000</v>
      </c>
      <c r="C153" s="21"/>
      <c r="D153" s="16">
        <v>7000</v>
      </c>
      <c r="E153" s="17">
        <f>+D153</f>
        <v>7000</v>
      </c>
      <c r="F153" s="21">
        <v>0</v>
      </c>
      <c r="G153" s="21">
        <v>0</v>
      </c>
      <c r="H153" s="21">
        <v>0</v>
      </c>
      <c r="I153" s="81"/>
    </row>
    <row r="154" spans="1:9" ht="19.5" customHeight="1">
      <c r="A154" s="94" t="s">
        <v>223</v>
      </c>
      <c r="B154" s="95">
        <f>+C154+D154+F154+G154</f>
        <v>3000</v>
      </c>
      <c r="C154" s="86">
        <v>0</v>
      </c>
      <c r="D154" s="95">
        <v>3000</v>
      </c>
      <c r="E154" s="96">
        <f>+D154</f>
        <v>3000</v>
      </c>
      <c r="F154" s="86">
        <v>0</v>
      </c>
      <c r="G154" s="86">
        <v>0</v>
      </c>
      <c r="H154" s="86">
        <v>0</v>
      </c>
      <c r="I154" s="97"/>
    </row>
    <row r="155" spans="1:9" s="6" customFormat="1" ht="29.25" customHeight="1">
      <c r="A155" s="12" t="s">
        <v>13</v>
      </c>
      <c r="B155" s="16"/>
      <c r="C155" s="18"/>
      <c r="D155" s="16"/>
      <c r="E155" s="17"/>
      <c r="F155" s="18"/>
      <c r="G155" s="18"/>
      <c r="H155" s="18"/>
      <c r="I155" s="19"/>
    </row>
    <row r="156" spans="1:9" s="6" customFormat="1" ht="17.25" customHeight="1">
      <c r="A156" s="77" t="s">
        <v>217</v>
      </c>
      <c r="B156" s="16">
        <f>+C156+D156+F156+G156</f>
        <v>10000</v>
      </c>
      <c r="C156" s="21">
        <v>0</v>
      </c>
      <c r="D156" s="70">
        <v>10000</v>
      </c>
      <c r="E156" s="78">
        <f>+D156</f>
        <v>10000</v>
      </c>
      <c r="F156" s="21">
        <v>0</v>
      </c>
      <c r="G156" s="21">
        <v>0</v>
      </c>
      <c r="H156" s="21"/>
      <c r="I156" s="81" t="s">
        <v>216</v>
      </c>
    </row>
    <row r="157" spans="1:9" ht="34.5" customHeight="1">
      <c r="A157" s="42" t="s">
        <v>139</v>
      </c>
      <c r="B157" s="16"/>
      <c r="C157" s="21"/>
      <c r="D157" s="70"/>
      <c r="E157" s="78"/>
      <c r="F157" s="21"/>
      <c r="G157" s="21"/>
      <c r="H157" s="21"/>
      <c r="I157" s="91"/>
    </row>
    <row r="158" spans="1:9" ht="22.5" customHeight="1">
      <c r="A158" s="51" t="s">
        <v>219</v>
      </c>
      <c r="B158" s="16">
        <f>+C158+D158+F158+G158</f>
        <v>5000</v>
      </c>
      <c r="C158" s="21">
        <v>0</v>
      </c>
      <c r="D158" s="98">
        <v>5000</v>
      </c>
      <c r="E158" s="78">
        <f>+D158</f>
        <v>5000</v>
      </c>
      <c r="F158" s="21">
        <v>0</v>
      </c>
      <c r="G158" s="21">
        <v>0</v>
      </c>
      <c r="H158" s="21">
        <v>0</v>
      </c>
      <c r="I158" s="90"/>
    </row>
    <row r="159" spans="1:9" ht="17.25" customHeight="1">
      <c r="A159" s="77" t="s">
        <v>110</v>
      </c>
      <c r="B159" s="16">
        <f>+C159+D159+F159+G159</f>
        <v>1000</v>
      </c>
      <c r="C159" s="21">
        <v>0</v>
      </c>
      <c r="D159" s="70">
        <v>1000</v>
      </c>
      <c r="E159" s="78">
        <v>1000</v>
      </c>
      <c r="F159" s="21">
        <v>0</v>
      </c>
      <c r="G159" s="21">
        <v>0</v>
      </c>
      <c r="H159" s="21">
        <v>0</v>
      </c>
      <c r="I159" s="91"/>
    </row>
    <row r="160" spans="1:9" ht="25.5" customHeight="1">
      <c r="A160" s="12" t="s">
        <v>16</v>
      </c>
      <c r="B160" s="16"/>
      <c r="C160" s="21"/>
      <c r="D160" s="70"/>
      <c r="E160" s="78"/>
      <c r="F160" s="21"/>
      <c r="G160" s="21"/>
      <c r="H160" s="21">
        <v>0</v>
      </c>
      <c r="I160" s="91"/>
    </row>
    <row r="161" spans="1:9" s="6" customFormat="1" ht="17.25" customHeight="1">
      <c r="A161" s="77" t="s">
        <v>218</v>
      </c>
      <c r="B161" s="16">
        <f>+C161+D161+F161+G161</f>
        <v>20000</v>
      </c>
      <c r="C161" s="21">
        <v>0</v>
      </c>
      <c r="D161" s="70">
        <v>20000</v>
      </c>
      <c r="E161" s="78">
        <v>20000</v>
      </c>
      <c r="F161" s="21">
        <v>0</v>
      </c>
      <c r="G161" s="21">
        <v>0</v>
      </c>
      <c r="H161" s="21">
        <v>0</v>
      </c>
      <c r="I161" s="81"/>
    </row>
    <row r="162" spans="1:9" ht="22.5" customHeight="1">
      <c r="A162" s="51" t="s">
        <v>39</v>
      </c>
      <c r="B162" s="14"/>
      <c r="C162" s="18"/>
      <c r="D162" s="70"/>
      <c r="E162" s="52"/>
      <c r="F162" s="18"/>
      <c r="G162" s="18"/>
      <c r="H162" s="21">
        <v>0</v>
      </c>
      <c r="I162" s="19"/>
    </row>
    <row r="163" spans="1:9" s="6" customFormat="1" ht="33.75" customHeight="1">
      <c r="A163" s="29" t="s">
        <v>210</v>
      </c>
      <c r="B163" s="16">
        <f aca="true" t="shared" si="30" ref="B163:B168">+C163+D163+F163+G163</f>
        <v>20732</v>
      </c>
      <c r="C163" s="18">
        <v>0</v>
      </c>
      <c r="D163" s="16">
        <v>20732</v>
      </c>
      <c r="E163" s="17">
        <f aca="true" t="shared" si="31" ref="E163:E168">+D163</f>
        <v>20732</v>
      </c>
      <c r="F163" s="18">
        <v>0</v>
      </c>
      <c r="G163" s="18">
        <v>0</v>
      </c>
      <c r="H163" s="21">
        <v>0</v>
      </c>
      <c r="I163" s="19" t="s">
        <v>179</v>
      </c>
    </row>
    <row r="164" spans="1:9" s="28" customFormat="1" ht="21" customHeight="1">
      <c r="A164" s="38" t="s">
        <v>159</v>
      </c>
      <c r="B164" s="16">
        <f t="shared" si="30"/>
        <v>4000</v>
      </c>
      <c r="C164" s="18">
        <v>0</v>
      </c>
      <c r="D164" s="16">
        <v>4000</v>
      </c>
      <c r="E164" s="17">
        <f t="shared" si="31"/>
        <v>4000</v>
      </c>
      <c r="F164" s="18">
        <v>0</v>
      </c>
      <c r="G164" s="18">
        <v>0</v>
      </c>
      <c r="H164" s="21">
        <v>0</v>
      </c>
      <c r="I164" s="19"/>
    </row>
    <row r="165" spans="1:9" ht="21" customHeight="1">
      <c r="A165" s="77" t="s">
        <v>153</v>
      </c>
      <c r="B165" s="14">
        <f t="shared" si="30"/>
        <v>20900</v>
      </c>
      <c r="C165" s="18">
        <v>0</v>
      </c>
      <c r="D165" s="70">
        <v>20900</v>
      </c>
      <c r="E165" s="17">
        <f t="shared" si="31"/>
        <v>20900</v>
      </c>
      <c r="F165" s="18">
        <v>0</v>
      </c>
      <c r="G165" s="18">
        <v>0</v>
      </c>
      <c r="H165" s="21">
        <v>0</v>
      </c>
      <c r="I165" s="99"/>
    </row>
    <row r="166" spans="1:9" ht="21" customHeight="1">
      <c r="A166" s="77" t="s">
        <v>177</v>
      </c>
      <c r="B166" s="14">
        <f t="shared" si="30"/>
        <v>10200</v>
      </c>
      <c r="C166" s="18">
        <v>0</v>
      </c>
      <c r="D166" s="70">
        <v>10200</v>
      </c>
      <c r="E166" s="17">
        <f t="shared" si="31"/>
        <v>10200</v>
      </c>
      <c r="F166" s="18">
        <v>0</v>
      </c>
      <c r="G166" s="18">
        <v>0</v>
      </c>
      <c r="H166" s="21">
        <v>0</v>
      </c>
      <c r="I166" s="99" t="s">
        <v>178</v>
      </c>
    </row>
    <row r="167" spans="1:9" ht="21" customHeight="1" collapsed="1">
      <c r="A167" s="77" t="s">
        <v>152</v>
      </c>
      <c r="B167" s="14">
        <f t="shared" si="30"/>
        <v>53000</v>
      </c>
      <c r="C167" s="18">
        <v>0</v>
      </c>
      <c r="D167" s="70">
        <v>8000</v>
      </c>
      <c r="E167" s="17">
        <f t="shared" si="31"/>
        <v>8000</v>
      </c>
      <c r="F167" s="18">
        <v>45000</v>
      </c>
      <c r="G167" s="18">
        <v>0</v>
      </c>
      <c r="H167" s="18"/>
      <c r="I167" s="99" t="s">
        <v>211</v>
      </c>
    </row>
    <row r="168" spans="1:9" s="6" customFormat="1" ht="21" customHeight="1">
      <c r="A168" s="92" t="s">
        <v>180</v>
      </c>
      <c r="B168" s="45">
        <f t="shared" si="30"/>
        <v>25000</v>
      </c>
      <c r="C168" s="21">
        <v>0</v>
      </c>
      <c r="D168" s="70">
        <v>25000</v>
      </c>
      <c r="E168" s="17">
        <f t="shared" si="31"/>
        <v>25000</v>
      </c>
      <c r="F168" s="21">
        <v>0</v>
      </c>
      <c r="G168" s="21">
        <v>0</v>
      </c>
      <c r="H168" s="21">
        <v>0</v>
      </c>
      <c r="I168" s="81"/>
    </row>
    <row r="169" spans="1:9" s="28" customFormat="1" ht="21" customHeight="1">
      <c r="A169" s="38" t="s">
        <v>224</v>
      </c>
      <c r="B169" s="16">
        <f>+C169+D169+F169+G169</f>
        <v>684</v>
      </c>
      <c r="C169" s="18">
        <v>0</v>
      </c>
      <c r="D169" s="16">
        <v>684</v>
      </c>
      <c r="E169" s="17">
        <f>+D169</f>
        <v>684</v>
      </c>
      <c r="F169" s="18">
        <v>0</v>
      </c>
      <c r="G169" s="18">
        <v>0</v>
      </c>
      <c r="H169" s="21">
        <v>0</v>
      </c>
      <c r="I169" s="19"/>
    </row>
    <row r="170" spans="1:9" s="6" customFormat="1" ht="27" customHeight="1">
      <c r="A170" s="12" t="s">
        <v>20</v>
      </c>
      <c r="B170" s="16"/>
      <c r="C170" s="18"/>
      <c r="D170" s="16"/>
      <c r="E170" s="17"/>
      <c r="F170" s="18"/>
      <c r="G170" s="18"/>
      <c r="H170" s="18"/>
      <c r="I170" s="19"/>
    </row>
    <row r="171" spans="1:9" s="6" customFormat="1" ht="22.5" customHeight="1">
      <c r="A171" s="51" t="s">
        <v>189</v>
      </c>
      <c r="B171" s="45">
        <f>+C171+D171+F171+G171</f>
        <v>8350</v>
      </c>
      <c r="C171" s="21">
        <v>0</v>
      </c>
      <c r="D171" s="98">
        <v>8350</v>
      </c>
      <c r="E171" s="17">
        <f>+D171/1.2</f>
        <v>6958.333333333334</v>
      </c>
      <c r="F171" s="21">
        <v>0</v>
      </c>
      <c r="G171" s="21">
        <v>0</v>
      </c>
      <c r="H171" s="21">
        <v>0</v>
      </c>
      <c r="I171" s="90"/>
    </row>
    <row r="172" spans="1:9" s="6" customFormat="1" ht="33" customHeight="1">
      <c r="A172" s="51" t="s">
        <v>190</v>
      </c>
      <c r="B172" s="45">
        <f>+C172+D172+F172+G172</f>
        <v>311650</v>
      </c>
      <c r="C172" s="21">
        <v>0</v>
      </c>
      <c r="D172" s="98">
        <v>100000</v>
      </c>
      <c r="E172" s="17">
        <f>+D172/1.2</f>
        <v>83333.33333333334</v>
      </c>
      <c r="F172" s="21">
        <v>211650</v>
      </c>
      <c r="G172" s="21">
        <v>0</v>
      </c>
      <c r="H172" s="21">
        <v>0</v>
      </c>
      <c r="I172" s="90"/>
    </row>
    <row r="173" spans="1:9" s="6" customFormat="1" ht="30.75" customHeight="1">
      <c r="A173" s="51" t="s">
        <v>191</v>
      </c>
      <c r="B173" s="45">
        <f>+C173+D173+F173+G173</f>
        <v>12000</v>
      </c>
      <c r="C173" s="21">
        <v>0</v>
      </c>
      <c r="D173" s="98">
        <v>12000</v>
      </c>
      <c r="E173" s="17">
        <f>+D173/1.2</f>
        <v>10000</v>
      </c>
      <c r="F173" s="21">
        <v>0</v>
      </c>
      <c r="G173" s="21">
        <v>0</v>
      </c>
      <c r="H173" s="21">
        <v>0</v>
      </c>
      <c r="I173" s="90"/>
    </row>
    <row r="174" spans="1:9" s="6" customFormat="1" ht="22.5" customHeight="1">
      <c r="A174" s="51" t="s">
        <v>192</v>
      </c>
      <c r="B174" s="45">
        <f>+C174+D174+F174+G174</f>
        <v>11000</v>
      </c>
      <c r="C174" s="21">
        <v>0</v>
      </c>
      <c r="D174" s="98">
        <v>11000</v>
      </c>
      <c r="E174" s="17">
        <f>+D174/1.2</f>
        <v>9166.666666666668</v>
      </c>
      <c r="F174" s="21">
        <v>0</v>
      </c>
      <c r="G174" s="21">
        <v>0</v>
      </c>
      <c r="H174" s="21">
        <v>0</v>
      </c>
      <c r="I174" s="81" t="s">
        <v>188</v>
      </c>
    </row>
    <row r="175" spans="1:9" ht="34.5" customHeight="1">
      <c r="A175" s="51" t="s">
        <v>40</v>
      </c>
      <c r="B175" s="14"/>
      <c r="C175" s="18"/>
      <c r="D175" s="70"/>
      <c r="E175" s="52"/>
      <c r="F175" s="18"/>
      <c r="G175" s="18"/>
      <c r="H175" s="18"/>
      <c r="I175" s="19"/>
    </row>
    <row r="176" spans="1:9" ht="26.25" customHeight="1">
      <c r="A176" s="77" t="s">
        <v>109</v>
      </c>
      <c r="B176" s="45">
        <f>+C176+D176+F176+G176</f>
        <v>2500</v>
      </c>
      <c r="C176" s="21">
        <v>0</v>
      </c>
      <c r="D176" s="70">
        <v>2500</v>
      </c>
      <c r="E176" s="78">
        <f>+D176</f>
        <v>2500</v>
      </c>
      <c r="F176" s="21">
        <v>0</v>
      </c>
      <c r="G176" s="21">
        <v>0</v>
      </c>
      <c r="H176" s="21">
        <v>0</v>
      </c>
      <c r="I176" s="81"/>
    </row>
    <row r="177" spans="1:9" ht="30" customHeight="1">
      <c r="A177" s="100" t="s">
        <v>181</v>
      </c>
      <c r="B177" s="101">
        <f>+C177+D177+F177+G177</f>
        <v>2000</v>
      </c>
      <c r="C177" s="86">
        <v>0</v>
      </c>
      <c r="D177" s="102">
        <v>2000</v>
      </c>
      <c r="E177" s="103">
        <f>+D177</f>
        <v>2000</v>
      </c>
      <c r="F177" s="86">
        <v>0</v>
      </c>
      <c r="G177" s="86">
        <v>0</v>
      </c>
      <c r="H177" s="86">
        <v>0</v>
      </c>
      <c r="I177" s="97"/>
    </row>
    <row r="178" spans="1:9" s="6" customFormat="1" ht="33.75" customHeight="1">
      <c r="A178" s="12" t="s">
        <v>170</v>
      </c>
      <c r="B178" s="16"/>
      <c r="C178" s="21"/>
      <c r="D178" s="16"/>
      <c r="E178" s="17"/>
      <c r="F178" s="21"/>
      <c r="G178" s="21"/>
      <c r="H178" s="21"/>
      <c r="I178" s="81"/>
    </row>
    <row r="179" spans="1:9" s="6" customFormat="1" ht="30" customHeight="1">
      <c r="A179" s="12" t="s">
        <v>171</v>
      </c>
      <c r="B179" s="16">
        <f>+C179+D179+F179+G179</f>
        <v>1672162</v>
      </c>
      <c r="C179" s="21">
        <f>4728+3000</f>
        <v>7728</v>
      </c>
      <c r="D179" s="89">
        <v>90925</v>
      </c>
      <c r="E179" s="17">
        <f>+D179</f>
        <v>90925</v>
      </c>
      <c r="F179" s="21">
        <v>674512</v>
      </c>
      <c r="G179" s="21">
        <v>898997</v>
      </c>
      <c r="H179" s="21">
        <v>0</v>
      </c>
      <c r="I179" s="81" t="s">
        <v>212</v>
      </c>
    </row>
    <row r="180" spans="1:9" s="6" customFormat="1" ht="36" customHeight="1">
      <c r="A180" s="12" t="s">
        <v>172</v>
      </c>
      <c r="B180" s="16">
        <f>+C180+D180+F180+G180</f>
        <v>229675</v>
      </c>
      <c r="C180" s="21">
        <v>0</v>
      </c>
      <c r="D180" s="89">
        <v>14542</v>
      </c>
      <c r="E180" s="17">
        <f>+D180</f>
        <v>14542</v>
      </c>
      <c r="F180" s="21">
        <v>165895</v>
      </c>
      <c r="G180" s="21">
        <v>49238</v>
      </c>
      <c r="H180" s="21">
        <v>0</v>
      </c>
      <c r="I180" s="79" t="s">
        <v>232</v>
      </c>
    </row>
    <row r="181" spans="1:9" s="6" customFormat="1" ht="36" customHeight="1">
      <c r="A181" s="12" t="s">
        <v>173</v>
      </c>
      <c r="B181" s="16">
        <f>+C181+D181+F181+G181</f>
        <v>410013</v>
      </c>
      <c r="C181" s="21">
        <v>0</v>
      </c>
      <c r="D181" s="89">
        <v>24722</v>
      </c>
      <c r="E181" s="17">
        <f>+D181</f>
        <v>24722</v>
      </c>
      <c r="F181" s="21">
        <v>208638</v>
      </c>
      <c r="G181" s="21">
        <v>176653</v>
      </c>
      <c r="H181" s="21">
        <v>0</v>
      </c>
      <c r="I181" s="79" t="s">
        <v>233</v>
      </c>
    </row>
    <row r="182" spans="1:9" ht="39.75" customHeight="1">
      <c r="A182" s="12" t="s">
        <v>24</v>
      </c>
      <c r="B182" s="14"/>
      <c r="C182" s="18"/>
      <c r="D182" s="70"/>
      <c r="E182" s="52"/>
      <c r="F182" s="18"/>
      <c r="G182" s="18"/>
      <c r="H182" s="18"/>
      <c r="I182" s="19"/>
    </row>
    <row r="183" spans="1:9" s="49" customFormat="1" ht="20.25" customHeight="1">
      <c r="A183" s="29" t="s">
        <v>41</v>
      </c>
      <c r="B183" s="61">
        <f aca="true" t="shared" si="32" ref="B183:B188">+C183+D183+F183+G183+H183</f>
        <v>213370</v>
      </c>
      <c r="C183" s="65">
        <v>93370</v>
      </c>
      <c r="D183" s="62">
        <v>40000</v>
      </c>
      <c r="E183" s="66">
        <f>+D183</f>
        <v>40000</v>
      </c>
      <c r="F183" s="21">
        <f>+D183</f>
        <v>40000</v>
      </c>
      <c r="G183" s="21">
        <f>+D183</f>
        <v>40000</v>
      </c>
      <c r="H183" s="21">
        <v>0</v>
      </c>
      <c r="I183" s="104"/>
    </row>
    <row r="184" spans="1:9" s="49" customFormat="1" ht="20.25" customHeight="1">
      <c r="A184" s="29" t="s">
        <v>49</v>
      </c>
      <c r="B184" s="61">
        <f t="shared" si="32"/>
        <v>49100</v>
      </c>
      <c r="C184" s="65">
        <v>4100</v>
      </c>
      <c r="D184" s="65">
        <v>15000</v>
      </c>
      <c r="E184" s="66">
        <f>+D184</f>
        <v>15000</v>
      </c>
      <c r="F184" s="21">
        <f>+D184</f>
        <v>15000</v>
      </c>
      <c r="G184" s="21">
        <f>+D184</f>
        <v>15000</v>
      </c>
      <c r="H184" s="21">
        <v>0</v>
      </c>
      <c r="I184" s="104"/>
    </row>
    <row r="185" spans="1:9" s="49" customFormat="1" ht="20.25" customHeight="1">
      <c r="A185" s="29" t="s">
        <v>50</v>
      </c>
      <c r="B185" s="61">
        <f t="shared" si="32"/>
        <v>10944</v>
      </c>
      <c r="C185" s="62">
        <v>4944</v>
      </c>
      <c r="D185" s="62">
        <v>2000</v>
      </c>
      <c r="E185" s="66">
        <f>+D185</f>
        <v>2000</v>
      </c>
      <c r="F185" s="21">
        <f>+D185</f>
        <v>2000</v>
      </c>
      <c r="G185" s="21">
        <f>+D185</f>
        <v>2000</v>
      </c>
      <c r="H185" s="21">
        <v>0</v>
      </c>
      <c r="I185" s="105"/>
    </row>
    <row r="186" spans="1:12" s="49" customFormat="1" ht="20.25" customHeight="1">
      <c r="A186" s="29" t="s">
        <v>51</v>
      </c>
      <c r="B186" s="61">
        <f t="shared" si="32"/>
        <v>6099</v>
      </c>
      <c r="C186" s="62">
        <v>99</v>
      </c>
      <c r="D186" s="62">
        <v>5000</v>
      </c>
      <c r="E186" s="78">
        <v>0</v>
      </c>
      <c r="F186" s="21">
        <v>500</v>
      </c>
      <c r="G186" s="21">
        <v>500</v>
      </c>
      <c r="H186" s="21">
        <v>0</v>
      </c>
      <c r="I186" s="105"/>
      <c r="J186" s="106"/>
      <c r="K186" s="106"/>
      <c r="L186" s="107"/>
    </row>
    <row r="187" spans="1:9" s="49" customFormat="1" ht="20.25" customHeight="1">
      <c r="A187" s="29" t="s">
        <v>42</v>
      </c>
      <c r="B187" s="61">
        <f t="shared" si="32"/>
        <v>29900</v>
      </c>
      <c r="C187" s="62">
        <v>5900</v>
      </c>
      <c r="D187" s="62">
        <v>8000</v>
      </c>
      <c r="E187" s="66">
        <f>+D187</f>
        <v>8000</v>
      </c>
      <c r="F187" s="21">
        <v>8000</v>
      </c>
      <c r="G187" s="21">
        <v>8000</v>
      </c>
      <c r="H187" s="21">
        <v>0</v>
      </c>
      <c r="I187" s="105"/>
    </row>
    <row r="188" spans="1:9" s="49" customFormat="1" ht="20.25" customHeight="1">
      <c r="A188" s="29" t="s">
        <v>43</v>
      </c>
      <c r="B188" s="61">
        <f t="shared" si="32"/>
        <v>45630</v>
      </c>
      <c r="C188" s="65">
        <v>9630</v>
      </c>
      <c r="D188" s="65">
        <v>12000</v>
      </c>
      <c r="E188" s="66">
        <f>+D188</f>
        <v>12000</v>
      </c>
      <c r="F188" s="21">
        <f>+D188</f>
        <v>12000</v>
      </c>
      <c r="G188" s="21">
        <f>+D188</f>
        <v>12000</v>
      </c>
      <c r="H188" s="21">
        <v>0</v>
      </c>
      <c r="I188" s="104"/>
    </row>
    <row r="189" spans="1:9" s="6" customFormat="1" ht="20.25" customHeight="1">
      <c r="A189" s="77" t="s">
        <v>54</v>
      </c>
      <c r="B189" s="16">
        <f>+C189+D189+F189+G189</f>
        <v>5390</v>
      </c>
      <c r="C189" s="18">
        <v>290</v>
      </c>
      <c r="D189" s="70">
        <v>1700</v>
      </c>
      <c r="E189" s="71">
        <f>+D189</f>
        <v>1700</v>
      </c>
      <c r="F189" s="18">
        <f>+D189</f>
        <v>1700</v>
      </c>
      <c r="G189" s="18">
        <f>+D189</f>
        <v>1700</v>
      </c>
      <c r="H189" s="21">
        <v>0</v>
      </c>
      <c r="I189" s="19" t="s">
        <v>55</v>
      </c>
    </row>
    <row r="190" spans="1:9" s="75" customFormat="1" ht="20.25" customHeight="1">
      <c r="A190" s="80" t="s">
        <v>53</v>
      </c>
      <c r="B190" s="16">
        <f>+C190+D190+F190+G190</f>
        <v>11919</v>
      </c>
      <c r="C190" s="18">
        <v>2919</v>
      </c>
      <c r="D190" s="16">
        <v>3000</v>
      </c>
      <c r="E190" s="71">
        <f>+D190</f>
        <v>3000</v>
      </c>
      <c r="F190" s="18">
        <f>+D190</f>
        <v>3000</v>
      </c>
      <c r="G190" s="18">
        <f>+D190</f>
        <v>3000</v>
      </c>
      <c r="H190" s="21">
        <v>0</v>
      </c>
      <c r="I190" s="19"/>
    </row>
    <row r="191" spans="1:9" s="75" customFormat="1" ht="20.25" customHeight="1">
      <c r="A191" s="80" t="s">
        <v>44</v>
      </c>
      <c r="B191" s="16">
        <f>+C191+D191+F191+G191</f>
        <v>1500</v>
      </c>
      <c r="C191" s="18">
        <v>0</v>
      </c>
      <c r="D191" s="16">
        <v>500</v>
      </c>
      <c r="E191" s="71">
        <f>+D191</f>
        <v>500</v>
      </c>
      <c r="F191" s="18">
        <f>+D191</f>
        <v>500</v>
      </c>
      <c r="G191" s="18">
        <f>+D191</f>
        <v>500</v>
      </c>
      <c r="H191" s="21">
        <v>0</v>
      </c>
      <c r="I191" s="19"/>
    </row>
    <row r="192" spans="1:9" ht="31.5" customHeight="1">
      <c r="A192" s="51" t="s">
        <v>26</v>
      </c>
      <c r="B192" s="16"/>
      <c r="C192" s="21"/>
      <c r="D192" s="70"/>
      <c r="E192" s="78"/>
      <c r="F192" s="21"/>
      <c r="G192" s="21"/>
      <c r="H192" s="21"/>
      <c r="I192" s="81"/>
    </row>
    <row r="193" spans="1:9" ht="22.5" customHeight="1">
      <c r="A193" s="77" t="s">
        <v>182</v>
      </c>
      <c r="B193" s="16">
        <f>+C193+D193+F193+G193+H193</f>
        <v>9269</v>
      </c>
      <c r="C193" s="21">
        <v>0</v>
      </c>
      <c r="D193" s="70">
        <v>2594</v>
      </c>
      <c r="E193" s="78">
        <v>0</v>
      </c>
      <c r="F193" s="21">
        <v>2594</v>
      </c>
      <c r="G193" s="21">
        <v>2594</v>
      </c>
      <c r="H193" s="21">
        <v>1487</v>
      </c>
      <c r="I193" s="81" t="s">
        <v>164</v>
      </c>
    </row>
    <row r="194" spans="1:9" ht="22.5" customHeight="1">
      <c r="A194" s="77" t="s">
        <v>196</v>
      </c>
      <c r="B194" s="16">
        <f>+C194+D194+F194+G194+H194</f>
        <v>52461</v>
      </c>
      <c r="C194" s="18">
        <v>0</v>
      </c>
      <c r="D194" s="16">
        <v>2186</v>
      </c>
      <c r="E194" s="71">
        <v>0</v>
      </c>
      <c r="F194" s="18">
        <f>+D194</f>
        <v>2186</v>
      </c>
      <c r="G194" s="18">
        <f>+D194</f>
        <v>2186</v>
      </c>
      <c r="H194" s="21">
        <f>21*2186-3</f>
        <v>45903</v>
      </c>
      <c r="I194" s="81"/>
    </row>
    <row r="195" spans="1:9" ht="22.5" customHeight="1">
      <c r="A195" s="77" t="s">
        <v>194</v>
      </c>
      <c r="B195" s="16">
        <f>+C195+D195+F195+G195+H195</f>
        <v>6860</v>
      </c>
      <c r="C195" s="18">
        <v>0</v>
      </c>
      <c r="D195" s="16">
        <v>6860</v>
      </c>
      <c r="E195" s="71">
        <v>0</v>
      </c>
      <c r="F195" s="18">
        <v>0</v>
      </c>
      <c r="G195" s="18">
        <v>0</v>
      </c>
      <c r="H195" s="21">
        <v>0</v>
      </c>
      <c r="I195" s="81"/>
    </row>
    <row r="196" spans="1:9" ht="22.5" customHeight="1">
      <c r="A196" s="77" t="s">
        <v>195</v>
      </c>
      <c r="B196" s="16">
        <f>+C196+D196+F196+G196+H196</f>
        <v>80040</v>
      </c>
      <c r="C196" s="18">
        <v>0</v>
      </c>
      <c r="D196" s="16">
        <v>80040</v>
      </c>
      <c r="E196" s="71">
        <v>0</v>
      </c>
      <c r="F196" s="18">
        <v>0</v>
      </c>
      <c r="G196" s="18">
        <v>0</v>
      </c>
      <c r="H196" s="21">
        <v>0</v>
      </c>
      <c r="I196" s="81"/>
    </row>
    <row r="197" spans="1:9" s="108" customFormat="1" ht="17.25" customHeight="1">
      <c r="A197" s="68" t="s">
        <v>45</v>
      </c>
      <c r="B197" s="35">
        <f aca="true" t="shared" si="33" ref="B197:H197">SUM(B110:B196)</f>
        <v>8515517</v>
      </c>
      <c r="C197" s="35">
        <f t="shared" si="33"/>
        <v>148011</v>
      </c>
      <c r="D197" s="35">
        <f t="shared" si="33"/>
        <v>1542650</v>
      </c>
      <c r="E197" s="36">
        <f t="shared" si="33"/>
        <v>1411431.3333333333</v>
      </c>
      <c r="F197" s="35">
        <f t="shared" si="33"/>
        <v>3267567</v>
      </c>
      <c r="G197" s="35">
        <f t="shared" si="33"/>
        <v>3509899</v>
      </c>
      <c r="H197" s="35">
        <f t="shared" si="33"/>
        <v>47390</v>
      </c>
      <c r="I197" s="37"/>
    </row>
    <row r="198" spans="1:9" ht="39.75" customHeight="1">
      <c r="A198" s="109" t="s">
        <v>46</v>
      </c>
      <c r="B198" s="35">
        <f aca="true" t="shared" si="34" ref="B198:H198">+B90+B97+B107+B197</f>
        <v>12522492</v>
      </c>
      <c r="C198" s="35">
        <f t="shared" si="34"/>
        <v>882209</v>
      </c>
      <c r="D198" s="35">
        <f t="shared" si="34"/>
        <v>3374129</v>
      </c>
      <c r="E198" s="36">
        <f t="shared" si="34"/>
        <v>2318397.333333333</v>
      </c>
      <c r="F198" s="35">
        <f t="shared" si="34"/>
        <v>3388865</v>
      </c>
      <c r="G198" s="35">
        <f t="shared" si="34"/>
        <v>3629899</v>
      </c>
      <c r="H198" s="35">
        <f t="shared" si="34"/>
        <v>1247390</v>
      </c>
      <c r="I198" s="37"/>
    </row>
  </sheetData>
  <sheetProtection/>
  <printOptions horizontalCentered="1"/>
  <pageMargins left="0.35433070866141736" right="0.2755905511811024" top="0.984251968503937" bottom="0.5118110236220472" header="0.5905511811023623" footer="0.35433070866141736"/>
  <pageSetup blackAndWhite="1" horizontalDpi="300" verticalDpi="300" orientation="landscape" paperSize="9" scale="75" r:id="rId1"/>
  <headerFooter alignWithMargins="0">
    <oddHeader>&amp;L&amp;"Times New Roman,Félkövér"&amp;12Kaposvár MJV Polgármesteri Hivatal&amp;C&amp;"Times New Roman,Félkövér"&amp;14FELHALMOZÁSI KIADÁSOK&amp;R&amp;"Times New Roman,Normál"&amp;9 2/2008.(III.05).önk.rendelet
 9. sz. melléklet
ezer Ft</oddHeader>
    <oddFooter>&amp;L&amp;"Times New Roman,Normál"Kaposvár, 2008.01.25.&amp;C&amp;"Times New Roman,Normál"&amp;Z&amp;F _ &amp;A   &amp;"Times New Roman,Félkövér"  Szabó Tiborné&amp;R&amp;"Times New Roman,Normál"&amp;P/&amp;N</oddFooter>
  </headerFooter>
  <rowBreaks count="7" manualBreakCount="7">
    <brk id="31" max="255" man="1"/>
    <brk id="65" max="255" man="1"/>
    <brk id="90" max="255" man="1"/>
    <brk id="107" max="255" man="1"/>
    <brk id="128" max="255" man="1"/>
    <brk id="154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Tulajdonos</cp:lastModifiedBy>
  <cp:lastPrinted>2008-03-05T10:29:58Z</cp:lastPrinted>
  <dcterms:created xsi:type="dcterms:W3CDTF">2006-10-17T07:01:27Z</dcterms:created>
  <dcterms:modified xsi:type="dcterms:W3CDTF">2008-03-06T08:03:35Z</dcterms:modified>
  <cp:category/>
  <cp:version/>
  <cp:contentType/>
  <cp:contentStatus/>
</cp:coreProperties>
</file>