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.Rm" sheetId="1" r:id="rId1"/>
  </sheets>
  <definedNames>
    <definedName name="_xlnm.Print_Titles" localSheetId="0">'3.Rm'!$1:$1</definedName>
    <definedName name="_xlnm.Print_Area" localSheetId="0">'3.Rm'!$A$1:$G$200</definedName>
  </definedNames>
  <calcPr fullCalcOnLoad="1"/>
</workbook>
</file>

<file path=xl/sharedStrings.xml><?xml version="1.0" encoding="utf-8"?>
<sst xmlns="http://schemas.openxmlformats.org/spreadsheetml/2006/main" count="273" uniqueCount="246">
  <si>
    <t>Megnevezés</t>
  </si>
  <si>
    <t>2006.évi mód. előirányzat</t>
  </si>
  <si>
    <t>Pótigény ill.átcsop.</t>
  </si>
  <si>
    <t xml:space="preserve">   Mód. új előirányzat</t>
  </si>
  <si>
    <t>Megjegyzés</t>
  </si>
  <si>
    <t>Közlekedés</t>
  </si>
  <si>
    <t>Toponár-Kaposvár összekötő úthoz  terület vásárlás</t>
  </si>
  <si>
    <t>Parkoló építése Béke u.97-99 elött    kb. 26 db</t>
  </si>
  <si>
    <t>Földút és járdaépítési program 2005.</t>
  </si>
  <si>
    <t>Garanciális visszatartás</t>
  </si>
  <si>
    <t xml:space="preserve">Közl.építési tervek: utak, járdák, parkoló, csomópont (6 db) </t>
  </si>
  <si>
    <t>Kossuth tér üzemeltetők által nem vállalt közmű-kiváltásai, egyéb munkák</t>
  </si>
  <si>
    <t>Földút és járdaépítési program  2006.</t>
  </si>
  <si>
    <t xml:space="preserve">                             Szabó Pál u déli oldal járdaépítés</t>
  </si>
  <si>
    <t xml:space="preserve">                             Buzsáki u.2-6 belső út</t>
  </si>
  <si>
    <t xml:space="preserve">                             Keletivánfa u vége: lépcsős járda átépítése</t>
  </si>
  <si>
    <t xml:space="preserve">                             Fazekas M. u. vége</t>
  </si>
  <si>
    <t>Buszvárók telepítése</t>
  </si>
  <si>
    <t>Csík F. sétány hosszabbítása (út, parkoló, járda, buszforduló)</t>
  </si>
  <si>
    <t>Fő u - Anna u. körforgalmú csomópont építése</t>
  </si>
  <si>
    <t>Ezredév u. szélesítése</t>
  </si>
  <si>
    <t>Ady E. u. gyalogos forgalmú utcává tervezése</t>
  </si>
  <si>
    <t>Térfigyelő kamera telepítése önerő</t>
  </si>
  <si>
    <t>Bartók B - Nyár - Golice - Iszák - Zrinyi utcák kereszteződése</t>
  </si>
  <si>
    <t>Közlekedés összesen</t>
  </si>
  <si>
    <t>Vízgazdálkodás</t>
  </si>
  <si>
    <t>Ammóniamentesítés engedélyezési terve pályázathoz</t>
  </si>
  <si>
    <t>Ammóniamentesítés törésponti klórozással   2006 évi ütem</t>
  </si>
  <si>
    <t>10/2005(II.24)önk.hat. 1) bek. B vált.20%-os ÁFÁ-val:  80% címzett támogatás 588.232eft  össz.beruh:735.291ft</t>
  </si>
  <si>
    <t xml:space="preserve">275/2003.(IX.18.) önk.hat.                                                                           Bruttó beruh:445.056eFt,  céltámogatás:169.448eFt össz. </t>
  </si>
  <si>
    <t xml:space="preserve">Házi szvízátemelők     (Ksz.jakabi v.rész  szvcsat.-hoz kapcs.) </t>
  </si>
  <si>
    <t>Kvár-Töröcske és társult települések szennyvízcsat.  2006 évi ütem</t>
  </si>
  <si>
    <t>Céltámogatással</t>
  </si>
  <si>
    <t>Kaposvár-Töröcske szennyvízcsat.  pályázat előkészítése</t>
  </si>
  <si>
    <t>Házi kisátemelők és házi bekötések utólagos kiépítése</t>
  </si>
  <si>
    <t>Losonc-köz csapadékvíz elvezetés megoldása terv</t>
  </si>
  <si>
    <t>Losonc köz csapadékvízelvezetés I.ütem</t>
  </si>
  <si>
    <t>Gruber J. u vízellátása belterületi szakaszon terv</t>
  </si>
  <si>
    <t>Gruber J. u vízvezetékcső fektetése</t>
  </si>
  <si>
    <t xml:space="preserve">Pálvarga dűlő. 400 fm ívóvízvezeték építése </t>
  </si>
  <si>
    <t>Ady E. u csapadékvízelvezetés terv</t>
  </si>
  <si>
    <t>Fő u.21. csapadékcsatorna csere</t>
  </si>
  <si>
    <t>Cseri út É-i oldal csapadékvíz elvezetés pályázati önerő</t>
  </si>
  <si>
    <t xml:space="preserve">Városi Fürdő: vízbázisvédelmi tanulmányterv védőidom kijelöléshez </t>
  </si>
  <si>
    <t>Keletivánfa u. útárkok burkolása</t>
  </si>
  <si>
    <t>Ivóvíz vezeték építése: Gesztenye u.</t>
  </si>
  <si>
    <t>Ivóvíz vezeték építése: Kaposhegyi u.</t>
  </si>
  <si>
    <t>Ivóvíz vezeték építése: Nagyváthy u.</t>
  </si>
  <si>
    <t>Madár u. vízvezeték kiváltás</t>
  </si>
  <si>
    <t>Jászai M. u. vízvezeték kiépítése terv és vízjogi létesítési eng.terv</t>
  </si>
  <si>
    <t>Átcsop:Pályázatok előkész., tervezési feladatok ei-ból</t>
  </si>
  <si>
    <t>Vízgazdálkodás összesen</t>
  </si>
  <si>
    <t>Közvilágítás</t>
  </si>
  <si>
    <t>Kisebb közvilágítási fejlesztések  2005.</t>
  </si>
  <si>
    <t>Galagonya, Vadkörte, Kökény és Körte u közvilágítás fejlesztése 2005.</t>
  </si>
  <si>
    <t>Kisebb közvilágítási fejlesztések 2006</t>
  </si>
  <si>
    <t>Közvilágítás: Kökörcsin u.</t>
  </si>
  <si>
    <t>Közvilágítás: Galagonya-Vadkörte u.</t>
  </si>
  <si>
    <t>Közvilágítási fejlesztések összesen</t>
  </si>
  <si>
    <t>Városgazdálkodás</t>
  </si>
  <si>
    <t>Füredi II laktanya körny.véd.kármentesítése  2004+2005</t>
  </si>
  <si>
    <t>Városi hulladéklerakó környezetvéd. előírt köt. teljesítése</t>
  </si>
  <si>
    <t>Állati hulladék gyűjtőhely kialakítása: előkészítés, pályázati önerő</t>
  </si>
  <si>
    <t>Komplex építési hulladékgazdálkodási rendszer (KIOP)</t>
  </si>
  <si>
    <t>205/2005.(VI.16.)önk.hat.     20%-os ÁFA                                                         KIOP: 359.162eft, + BM tám:11.342eft   (5.000eft áth.ei is)</t>
  </si>
  <si>
    <t>Kaposmenti hulladékgazdálkodási program előkészítése</t>
  </si>
  <si>
    <t>336/2006(XI.16) önk.hat.</t>
  </si>
  <si>
    <t>Déli temető: út, parkoló, ravatalozó, szoc.parcellák</t>
  </si>
  <si>
    <t xml:space="preserve">Déli temető: vill.bekötés és ravatalozó asztal </t>
  </si>
  <si>
    <t>Toponári temetőben elvégzendő beruházások</t>
  </si>
  <si>
    <t>308/2005(XI.17.)önk.hat. 2./</t>
  </si>
  <si>
    <t>Deseda strand vizesblokk átalakítása</t>
  </si>
  <si>
    <t>Deseda tavi vízi bázis ifjúsági szálláshellyé alakítás tervezés</t>
  </si>
  <si>
    <t>Városi Fürdő termálkút energia ellátása</t>
  </si>
  <si>
    <t>Városi fürdő új termálkút kútfej, elektromos ellátás, töltővezeték</t>
  </si>
  <si>
    <t>Városi Fürdő: 60fm kerítés építés a fürdő keleti oldalán</t>
  </si>
  <si>
    <t>Élményfürdő vendéglátó létesítmények tervezése</t>
  </si>
  <si>
    <t>Élményfürdő termálvíz tározómedence létesítése</t>
  </si>
  <si>
    <t>Áth.ei. 25.000eft</t>
  </si>
  <si>
    <t>Élményfürdő medence fedés terv</t>
  </si>
  <si>
    <t>Élményfürdő - Csík F.sétány meghosszabbítás - kerítés áthelyezés</t>
  </si>
  <si>
    <t xml:space="preserve">Élményfürdő kereskedelmi egységek építése A épület </t>
  </si>
  <si>
    <t>Élményfürdő első beszerzés</t>
  </si>
  <si>
    <t>Napozóágyak, -ernyők, padok, beléptető rendszer bővítése</t>
  </si>
  <si>
    <t>"SÁÉV" telep és környező lakótelep rehab.-   pályázati dok.</t>
  </si>
  <si>
    <t>Béke-Füredi ltp. mintalakótelepi rekonstrukció</t>
  </si>
  <si>
    <t>CÉDE tám:4.683eft</t>
  </si>
  <si>
    <t>Mintalakótelepi rekonstrukciós program II üteme</t>
  </si>
  <si>
    <t>Vásárcsarnok bőv..(Baross u.11),bejárat és murvás parkoló kiép.</t>
  </si>
  <si>
    <t>Városi Tűzoltóság - vízszállító jármű beszerzéséhez önerő</t>
  </si>
  <si>
    <t xml:space="preserve">Városi Tűzoltóság - szakfelsz.beszerz. a pály.önerő biztosítása </t>
  </si>
  <si>
    <t>Városi Tűzoltóság - ldb szívattyú beszez., 1db szívattyú jav.</t>
  </si>
  <si>
    <t>BM tám. 1.700eft 2005.évben kiutalásra került</t>
  </si>
  <si>
    <t>Városi Tűzoltóság - kommunikációs ügyeleti vezérlőrendszer saját erő 20%</t>
  </si>
  <si>
    <t>Céltartalék: Pályázati saját erő keret terhére</t>
  </si>
  <si>
    <t>SM Katasztrófavédelmi Ig.-tól javítóműhely és berend.átvétele</t>
  </si>
  <si>
    <t>5/2005(II.24) önk.hat</t>
  </si>
  <si>
    <t>Vagyonvédelmi berendezések</t>
  </si>
  <si>
    <t>Kaposvár szabályozási terve</t>
  </si>
  <si>
    <t>Szabályozási terv és helyi ép.szab. módosítás (KSZT és HÉSZ) Füredi u-Raktár u-5377/2.hrsz-közpark által határolt területre</t>
  </si>
  <si>
    <t>Bevétel terhére</t>
  </si>
  <si>
    <t>Ady E. u. déli tömb szabályozási terve</t>
  </si>
  <si>
    <t>Ady E.u.épülettömb rehabilitációja 2006.évi ütem:    mv.tan.és eng.tervek</t>
  </si>
  <si>
    <t xml:space="preserve">Cseri park geodéziai alaptérkép    </t>
  </si>
  <si>
    <t xml:space="preserve">Cseri park átépítése tervpályázat    </t>
  </si>
  <si>
    <t>Cseri park: játszótér és kalandpark terv 2006.évi ütem</t>
  </si>
  <si>
    <t xml:space="preserve"> "Életfa" plasztika felállítása</t>
  </si>
  <si>
    <t>"Életfa" plasztikára levelek készíttetése az újszülöttek és szüleik részére</t>
  </si>
  <si>
    <t>Emléktábla Szaplonczay Manónak   Fő u.55.</t>
  </si>
  <si>
    <t xml:space="preserve"> Dr.Kaposvári Vétek György emléktábla</t>
  </si>
  <si>
    <t xml:space="preserve"> '56-os emlékmű Berzsenyi parkban</t>
  </si>
  <si>
    <t>Céltartalékból   (terv, alapozás, burkolatép.)</t>
  </si>
  <si>
    <t>Emléktáblák: Lendvai Ernő zenetudós és dr Szász Béla törv.orvos</t>
  </si>
  <si>
    <t>18/2006(IX.28)VKMB hat 90+100 eft hozzájárulás</t>
  </si>
  <si>
    <t>Kaposvári Városgazdálkodási Rt részvény vásárlása névértéken</t>
  </si>
  <si>
    <t>Vár u. ingatlanok vásárlása</t>
  </si>
  <si>
    <t xml:space="preserve">Földterület vásárlás 21m2   Béke u.27-29. </t>
  </si>
  <si>
    <t xml:space="preserve">Kisajátítási tervek Baross u.9.    </t>
  </si>
  <si>
    <t>Kapos-Fürdő Kft. üzletrész vásárlása   (élményfürdő)</t>
  </si>
  <si>
    <t>119/2005(IV.21)önk.hat.  évente.okt.31.        2020-ig</t>
  </si>
  <si>
    <t>Jégcsarnok üzletrész vásárlás</t>
  </si>
  <si>
    <t>Céltartalékból</t>
  </si>
  <si>
    <t>Jégcsarnok jegyzett tőke emelés</t>
  </si>
  <si>
    <t>Ingatlanvásárlás: Nyár u. 1.lakás 7136/A/4 hrsz.</t>
  </si>
  <si>
    <t xml:space="preserve">Ingatlanvásárlás:     5376/6 hrsz Füredi út körforg.kialakításhoz </t>
  </si>
  <si>
    <t>Bevétel terhére   227/2006(VII.20)önk.hat.  ( Sió-Avant)</t>
  </si>
  <si>
    <t>Orgona és Margaréta u közötti játszótér építés első üteme</t>
  </si>
  <si>
    <t>A 0556/2 hrsz.ing.értékesítését követően kezdődhet a beruh.</t>
  </si>
  <si>
    <t>Volt DRVV terület kerítés áthelyezés</t>
  </si>
  <si>
    <t>Városrészek rendőrségi felszer. -Radaros sebességmérő   (Toponári és K.füred)</t>
  </si>
  <si>
    <t>Városrészek rendőrségi felszer.-  Eszközök beszerzése   (Szentjakab)</t>
  </si>
  <si>
    <t>BM Ltp.program: Toponári Műv.ház hang- és fénytehnika</t>
  </si>
  <si>
    <t>Céltartalékból BM tám.</t>
  </si>
  <si>
    <t>BM Ltp.program: Kfüred - szelektív hull gyűjtő sziget</t>
  </si>
  <si>
    <t>BM Ltp.program: Együd VMK elektronikai eszközök</t>
  </si>
  <si>
    <t>BM Ltp.program: Töröcske szabadtéri színpad</t>
  </si>
  <si>
    <t>BM Ltp.program: Toponár Műv.ház belső udvar fedése</t>
  </si>
  <si>
    <t>BM Ltp.program:K.füred fűnyírók és Toponár fűkasza</t>
  </si>
  <si>
    <t>Bűnmegelőzési program: 2 db számítógép beszerzése</t>
  </si>
  <si>
    <t>Városgazdálkodás összesen</t>
  </si>
  <si>
    <t xml:space="preserve"> Oktatás </t>
  </si>
  <si>
    <t>Széchenyi SZKI tanétterem és tanszálló   (2002-2006)</t>
  </si>
  <si>
    <t>önerő 2,62%  tám:97,38%-18MFt</t>
  </si>
  <si>
    <t>Klebelsberg középiskolai kollégium építése</t>
  </si>
  <si>
    <t>Kaposfüredi Ált.Iskola multifunkcionális terem építése</t>
  </si>
  <si>
    <t>CÉDE tám. 2006.évi ütem:5.600eft</t>
  </si>
  <si>
    <t>TISZK Térségi Integr.Szakképzési Kp építési eng.terv és tender dok.</t>
  </si>
  <si>
    <t>Tám.HEFOP:15.731eft, BM:773eft 2005-2006 évek együtt</t>
  </si>
  <si>
    <t>Munkácsy Gimn. rekonstrukció mv.tanulmány</t>
  </si>
  <si>
    <t>Oktatási intézmények kisértékű számítástechnikai eszközei</t>
  </si>
  <si>
    <t>Szántó u. Óvoda Szántó utcai bejárat kialakítása</t>
  </si>
  <si>
    <t>237/2005(IX.15.)önk.hat.</t>
  </si>
  <si>
    <t xml:space="preserve">Kinizsi Élelmiszeripari SZKI áthely.volt Baross Koll. épületébe  </t>
  </si>
  <si>
    <t>223/2003.(IX.18.) önk.hat.                                                               Tv.szerint:Br.beruh.2.061.900eFt, címzett tám.1.911.900 eft.  ebből szerződött: 1.542.914eft                                             Táblázatban a 2006.évi részbe</t>
  </si>
  <si>
    <t>Kaposfüredi Benedek Elek Ált.Isk. tornaterem szertár építése</t>
  </si>
  <si>
    <t>Kodály Zoltán Ált.Iskola régi épület világítás korszerűsítése</t>
  </si>
  <si>
    <t>Építőipari SZKI területe víztelenítésének  tervezése</t>
  </si>
  <si>
    <t xml:space="preserve">Bárczi G.Ált-Iskola akadálymentesítési terv </t>
  </si>
  <si>
    <t xml:space="preserve">Kodály Zoltán.Ált-Isk. és Táncsics M Gimn. akadálymentesítési terv </t>
  </si>
  <si>
    <t xml:space="preserve"> Oktatás összesen</t>
  </si>
  <si>
    <t>Egészségügy</t>
  </si>
  <si>
    <t>Orvosi rendelő kialakítása Szántó u. 5. alatt</t>
  </si>
  <si>
    <t>Ruhagyári rendelő kiváltása</t>
  </si>
  <si>
    <t>Ezredév u.13. orvosi ügyelet akadálymentesítés és eszközbesz.</t>
  </si>
  <si>
    <t>Forrás: Tám:1.514eft+eügondn:1.717eft</t>
  </si>
  <si>
    <t>Ezredév u.13. Háziorvosi Rendelők és Alapellátási Ügyelet</t>
  </si>
  <si>
    <t>Forrás: Tám:3.000eft+eü.gondn:4.759eft+saját erő:3.043eft</t>
  </si>
  <si>
    <t>Húskombinát orvosi rendelő fűtésleválasztás költségeinek önkorm.része</t>
  </si>
  <si>
    <t>Egészségügy összesen</t>
  </si>
  <si>
    <t xml:space="preserve"> Sport   </t>
  </si>
  <si>
    <t>Rákóczi pálya rekonstrukciója I-II-III. ütem</t>
  </si>
  <si>
    <t>tám: 149eft</t>
  </si>
  <si>
    <t>Sportcsarnok statikai vizsgálat és rekonstrukció tervezése</t>
  </si>
  <si>
    <t>Cseri úti, műfű borítású sportpálya és kiegészítő létesítményei</t>
  </si>
  <si>
    <t>Arany u. Sportcentrum atlétikai pálya földfal megtámasztásának terve</t>
  </si>
  <si>
    <t>Arany u. Sportcentrum atlétikai pálya lelátó, rekonstrukció</t>
  </si>
  <si>
    <t xml:space="preserve"> Sport összesen</t>
  </si>
  <si>
    <t xml:space="preserve"> Közigazgatás  </t>
  </si>
  <si>
    <t>Városháza Teleki u-i iskolaép.bőv.tervpályázat</t>
  </si>
  <si>
    <t>Hatósági munkához: akusztikai mérőműszer beszerzése</t>
  </si>
  <si>
    <t>Polgármesteri Hivatal: informatikai fejlesztés  2005-2006.</t>
  </si>
  <si>
    <t>Polgármesteri Hivatal:  fénymásolók cseréje, eszköz-, gépbesz. 2005-2006.</t>
  </si>
  <si>
    <t>"Kaposvár Kártya Rendszer" bevezetése</t>
  </si>
  <si>
    <t>Internet terminál vásárlása 2 db használt</t>
  </si>
  <si>
    <t>DÉDÁSZ ingatlan vásárlás</t>
  </si>
  <si>
    <t xml:space="preserve">273/2002.(IX.12.) önk.hat. 2007.lejár </t>
  </si>
  <si>
    <t>Teleki u. 2. és P.Hivatal összenyitásával kapcsolatos átalakítás, berendezés</t>
  </si>
  <si>
    <t xml:space="preserve"> Közigazgatás összesen  </t>
  </si>
  <si>
    <t xml:space="preserve"> Lakásgazdálkodás </t>
  </si>
  <si>
    <t>Fő u.93. lakóház építés előkészítése  (építési és kiviteli terv)</t>
  </si>
  <si>
    <t>Fiatal szakemberek részére kedvezményes értékesítésre</t>
  </si>
  <si>
    <t>Fő u.84.  30 lakásos társasház ép.megvalósíthatósági tan.</t>
  </si>
  <si>
    <t>Ady E. utcából elhelyezendő lakók részére bérlakás vásárlás</t>
  </si>
  <si>
    <t>Önkormányzati bérlakásokba vízóra felszerelés</t>
  </si>
  <si>
    <t xml:space="preserve"> Lakásgazdálkodás összesen </t>
  </si>
  <si>
    <t xml:space="preserve">Művelődés, kultúra </t>
  </si>
  <si>
    <t>Bors István kisplasztikák kiöntése</t>
  </si>
  <si>
    <t>Kalandpark és állat-simogató látványterv</t>
  </si>
  <si>
    <t>Szentjakabi Bencés Apátság állagmegóvás</t>
  </si>
  <si>
    <t>"Gugyuló Jézus" barokk szobor elhelyezése a Városházán</t>
  </si>
  <si>
    <t>Csiky Gergely Színház rekonstrukció építési eng. tervek készíttetése</t>
  </si>
  <si>
    <t>Művelődés, kultúra összesen</t>
  </si>
  <si>
    <t>Egyéb nem beruházási kiadások</t>
  </si>
  <si>
    <t>Pályázatok előkészítésére, tervezési feladatokra keret</t>
  </si>
  <si>
    <t>Áth.ei. 4.972eft</t>
  </si>
  <si>
    <t>Helyi támogatás: lakásépítés és  vásárlás</t>
  </si>
  <si>
    <t>Áth.ei. 7.300eft</t>
  </si>
  <si>
    <t>Lakáscélu támogatás fiatal szakembereknek</t>
  </si>
  <si>
    <t>Lakásmobilitás   (lakás-használatbavételi díjak)</t>
  </si>
  <si>
    <t>Közműhozzájárulás</t>
  </si>
  <si>
    <t>tám:3.000eft</t>
  </si>
  <si>
    <t xml:space="preserve">Munkáltatói kölcsönalap </t>
  </si>
  <si>
    <t>Áth.ei. 150eft</t>
  </si>
  <si>
    <t>Egyéb kisebb kiadások</t>
  </si>
  <si>
    <t>Engedélyezési és használatbavételi eng.eljárási díjak</t>
  </si>
  <si>
    <t>Pályázati anyagok előkészítése, másolása</t>
  </si>
  <si>
    <t>Címzett támogatások pály.benyújt.-hoz tan.terv.korsz.felülvizsg.</t>
  </si>
  <si>
    <t>Helyi védett épületek felújítása</t>
  </si>
  <si>
    <t>Kisgát III.: telkek kialakít., műv.ágból kivonása a VIDEOTON szakemberenek</t>
  </si>
  <si>
    <t>Városi területek rehabilitációjára 2006 évi ütem</t>
  </si>
  <si>
    <t>Füredi út 148-152. 012/2hrsz ing.belterületbe csatolás</t>
  </si>
  <si>
    <t>Toponári városrész-központ látványterv és tablók</t>
  </si>
  <si>
    <t>Egyéb nem beruh.kiad. összesen</t>
  </si>
  <si>
    <t>Kompenzációs ügyletek</t>
  </si>
  <si>
    <t>Kisgát É-i oldal közműberuházás          (BITT Kft.)</t>
  </si>
  <si>
    <t>Teleki u. parkolóház telekcsere 9055/6hrsz    (Fehér és Fehér / Kalmár Kft)</t>
  </si>
  <si>
    <t xml:space="preserve">178/2005.(VI.16) </t>
  </si>
  <si>
    <t>SÁÉV iparvasút ter.   5727/17 hrsz               (Korona 2001.Kft)</t>
  </si>
  <si>
    <t>Ady E. u. 7. gázvezeték hálozatra rákötés és gázkészülékbeszerelés</t>
  </si>
  <si>
    <t>Ady E.u. D-i tömb lakásfelújítás    CENTER INVEST INT.Ép.ip.</t>
  </si>
  <si>
    <t>Kisgát D-i old. 2021/4 és 2286 hrsz.           (CORUM Consulting Kft)</t>
  </si>
  <si>
    <t>Kisgát É-i old.lakóter.fejl. 2111/2 és 2108/34 hrsz.  (SIRYUS-Ép Kft)</t>
  </si>
  <si>
    <t xml:space="preserve"> Kompenzációs ügyek összesen:</t>
  </si>
  <si>
    <t>Felhalmozási kiadások összesen:</t>
  </si>
  <si>
    <r>
      <t xml:space="preserve">Eltérés               </t>
    </r>
    <r>
      <rPr>
        <b/>
        <sz val="9"/>
        <rFont val="Times New Roman"/>
        <family val="1"/>
      </rPr>
      <t xml:space="preserve">  ( +  - )</t>
    </r>
  </si>
  <si>
    <r>
      <t>Intézmények és</t>
    </r>
    <r>
      <rPr>
        <sz val="11"/>
        <color indexed="12"/>
        <rFont val="Times New Roman"/>
        <family val="1"/>
      </rPr>
      <t xml:space="preserve"> bérlakások s</t>
    </r>
    <r>
      <rPr>
        <sz val="11"/>
        <color indexed="8"/>
        <rFont val="Times New Roman"/>
        <family val="1"/>
      </rPr>
      <t>zennyvízcsatorna rákötései 2005-2006.</t>
    </r>
  </si>
  <si>
    <r>
      <t xml:space="preserve">KAC tám: 2.804eft </t>
    </r>
    <r>
      <rPr>
        <sz val="9"/>
        <rFont val="Times New Roman"/>
        <family val="1"/>
      </rPr>
      <t>(ei áth: -36eft áfa miatt)</t>
    </r>
  </si>
  <si>
    <r>
      <t>Szilárd hulladéklerakó: csurgalékvíz elvez.rendszer kiép.</t>
    </r>
    <r>
      <rPr>
        <sz val="9"/>
        <color indexed="8"/>
        <rFont val="Times New Roman"/>
        <family val="1"/>
      </rPr>
      <t>(övárok)</t>
    </r>
  </si>
  <si>
    <r>
      <t xml:space="preserve">Izzó u. művelési ágból kivonás </t>
    </r>
    <r>
      <rPr>
        <b/>
        <sz val="11"/>
        <color indexed="12"/>
        <rFont val="Times New Roman"/>
        <family val="1"/>
      </rPr>
      <t>3533/</t>
    </r>
    <r>
      <rPr>
        <sz val="11"/>
        <rFont val="Times New Roman"/>
        <family val="1"/>
      </rPr>
      <t>7-8-9-10-11-12 hrsz 6 db</t>
    </r>
  </si>
  <si>
    <r>
      <t>BM ltp.pr: Játszótér terv és</t>
    </r>
    <r>
      <rPr>
        <b/>
        <sz val="11"/>
        <color indexed="12"/>
        <rFont val="Times New Roman"/>
        <family val="1"/>
      </rPr>
      <t xml:space="preserve"> kivitelezés.</t>
    </r>
    <r>
      <rPr>
        <sz val="11"/>
        <color indexed="12"/>
        <rFont val="Times New Roman"/>
        <family val="1"/>
      </rPr>
      <t xml:space="preserve"> Kfüred,</t>
    </r>
  </si>
  <si>
    <r>
      <t>BM ltp.pr: Játszótér terv és</t>
    </r>
    <r>
      <rPr>
        <b/>
        <sz val="11"/>
        <color indexed="12"/>
        <rFont val="Times New Roman"/>
        <family val="1"/>
      </rPr>
      <t xml:space="preserve"> kivitelezés.</t>
    </r>
    <r>
      <rPr>
        <sz val="11"/>
        <color indexed="12"/>
        <rFont val="Times New Roman"/>
        <family val="1"/>
      </rPr>
      <t xml:space="preserve"> Kszjakab</t>
    </r>
  </si>
  <si>
    <r>
      <t xml:space="preserve">Céltartalék: Pályázati saját erő keret terhére </t>
    </r>
    <r>
      <rPr>
        <sz val="10"/>
        <color indexed="10"/>
        <rFont val="Times New Roman"/>
        <family val="1"/>
      </rPr>
      <t xml:space="preserve"> 333eft</t>
    </r>
  </si>
  <si>
    <r>
      <t xml:space="preserve">Átcsop: </t>
    </r>
    <r>
      <rPr>
        <sz val="10"/>
        <color indexed="12"/>
        <rFont val="Times New Roman"/>
        <family val="1"/>
      </rPr>
      <t>SÁVHÁZ rek. tanulmány lakásfelújítás 1.872eft,                           Ady E.u.épülettömb rehabilitációja mv.tan.és eng.tervek 2.994 eft,                          Jászai M. u. vízvez.kiép. terv és vízjogi létesítési eng. 408eft</t>
    </r>
  </si>
  <si>
    <t xml:space="preserve">K.szentjakabi városrész és egyéb utcák szennyvízcsat. + műszaki ell. </t>
  </si>
  <si>
    <t>Táncsics - Duna utcák kereszteződésében mélyfekvésű ter.vízelvez. terv</t>
  </si>
  <si>
    <t>Kaposvári Tömegközlekedési ZRt kisebbségi részvényeinek megvás.Kapos Volán Rt-től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</si>
</sst>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3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20"/>
      <name val="Times New Roman"/>
      <family val="1"/>
    </font>
    <font>
      <sz val="11"/>
      <color indexed="2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9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20"/>
      <name val="Times New Roman"/>
      <family val="1"/>
    </font>
    <font>
      <b/>
      <sz val="11"/>
      <color indexed="12"/>
      <name val="Times New Roman"/>
      <family val="1"/>
    </font>
    <font>
      <sz val="8"/>
      <color indexed="8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8" fillId="0" borderId="11" xfId="17" applyNumberFormat="1" applyFont="1" applyFill="1" applyBorder="1" applyAlignment="1">
      <alignment horizontal="left" wrapText="1"/>
      <protection/>
    </xf>
    <xf numFmtId="0" fontId="9" fillId="0" borderId="8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11" fillId="0" borderId="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9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9" xfId="0" applyFont="1" applyFill="1" applyBorder="1" applyAlignment="1">
      <alignment wrapText="1"/>
    </xf>
    <xf numFmtId="164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2" fillId="0" borderId="11" xfId="17" applyNumberFormat="1" applyFont="1" applyFill="1" applyBorder="1" applyAlignment="1">
      <alignment horizontal="left" wrapText="1"/>
      <protection/>
    </xf>
    <xf numFmtId="0" fontId="13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3" fontId="15" fillId="0" borderId="2" xfId="17" applyNumberFormat="1" applyFont="1" applyFill="1" applyBorder="1" applyAlignment="1">
      <alignment horizontal="right" wrapText="1"/>
      <protection/>
    </xf>
    <xf numFmtId="3" fontId="2" fillId="0" borderId="2" xfId="17" applyNumberFormat="1" applyFont="1" applyFill="1" applyBorder="1" applyAlignment="1">
      <alignment horizontal="right" wrapText="1"/>
      <protection/>
    </xf>
    <xf numFmtId="3" fontId="6" fillId="0" borderId="4" xfId="17" applyNumberFormat="1" applyFont="1" applyFill="1" applyBorder="1" applyAlignment="1">
      <alignment horizontal="left" wrapText="1"/>
      <protection/>
    </xf>
    <xf numFmtId="0" fontId="3" fillId="0" borderId="12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3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3" fontId="9" fillId="0" borderId="10" xfId="17" applyNumberFormat="1" applyFont="1" applyFill="1" applyBorder="1" applyAlignment="1">
      <alignment horizontal="right" wrapText="1"/>
      <protection/>
    </xf>
    <xf numFmtId="3" fontId="1" fillId="0" borderId="11" xfId="17" applyNumberFormat="1" applyFont="1" applyFill="1" applyBorder="1" applyAlignment="1">
      <alignment horizontal="left" wrapText="1"/>
      <protection/>
    </xf>
    <xf numFmtId="0" fontId="9" fillId="0" borderId="9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164" fontId="18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9" fillId="0" borderId="11" xfId="17" applyNumberFormat="1" applyFont="1" applyFill="1" applyBorder="1" applyAlignment="1">
      <alignment horizontal="left" wrapText="1"/>
      <protection/>
    </xf>
    <xf numFmtId="0" fontId="20" fillId="0" borderId="8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3" fillId="0" borderId="9" xfId="0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8" fillId="0" borderId="16" xfId="17" applyNumberFormat="1" applyFont="1" applyFill="1" applyBorder="1" applyAlignment="1">
      <alignment horizontal="left" wrapText="1"/>
      <protection/>
    </xf>
    <xf numFmtId="3" fontId="8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8" fillId="0" borderId="9" xfId="0" applyFont="1" applyFill="1" applyBorder="1" applyAlignment="1">
      <alignment/>
    </xf>
    <xf numFmtId="0" fontId="21" fillId="0" borderId="1" xfId="0" applyFont="1" applyFill="1" applyBorder="1" applyAlignment="1">
      <alignment horizontal="right"/>
    </xf>
    <xf numFmtId="3" fontId="21" fillId="0" borderId="2" xfId="17" applyNumberFormat="1" applyFont="1" applyFill="1" applyBorder="1" applyAlignment="1">
      <alignment horizontal="right" wrapText="1"/>
      <protection/>
    </xf>
    <xf numFmtId="3" fontId="22" fillId="0" borderId="2" xfId="17" applyNumberFormat="1" applyFont="1" applyFill="1" applyBorder="1" applyAlignment="1">
      <alignment horizontal="right" wrapText="1"/>
      <protection/>
    </xf>
    <xf numFmtId="3" fontId="23" fillId="0" borderId="4" xfId="17" applyNumberFormat="1" applyFont="1" applyFill="1" applyBorder="1" applyAlignment="1">
      <alignment horizontal="left" wrapText="1"/>
      <protection/>
    </xf>
    <xf numFmtId="0" fontId="21" fillId="0" borderId="9" xfId="0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3" fontId="7" fillId="0" borderId="10" xfId="17" applyNumberFormat="1" applyFont="1" applyFill="1" applyBorder="1" applyAlignment="1">
      <alignment horizontal="right" wrapText="1"/>
      <protection/>
    </xf>
    <xf numFmtId="0" fontId="7" fillId="0" borderId="9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5" fillId="0" borderId="8" xfId="0" applyFont="1" applyFill="1" applyBorder="1" applyAlignment="1">
      <alignment horizontal="left"/>
    </xf>
    <xf numFmtId="0" fontId="7" fillId="0" borderId="14" xfId="0" applyFont="1" applyFill="1" applyBorder="1" applyAlignment="1">
      <alignment wrapText="1"/>
    </xf>
    <xf numFmtId="164" fontId="7" fillId="0" borderId="15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/>
    </xf>
    <xf numFmtId="0" fontId="1" fillId="0" borderId="8" xfId="0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right"/>
    </xf>
    <xf numFmtId="0" fontId="26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/>
    </xf>
    <xf numFmtId="0" fontId="18" fillId="0" borderId="9" xfId="0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3" fontId="10" fillId="0" borderId="11" xfId="17" applyNumberFormat="1" applyFont="1" applyFill="1" applyBorder="1" applyAlignment="1">
      <alignment horizontal="left" wrapText="1"/>
      <protection/>
    </xf>
    <xf numFmtId="0" fontId="18" fillId="0" borderId="14" xfId="0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/>
    </xf>
    <xf numFmtId="3" fontId="19" fillId="0" borderId="16" xfId="17" applyNumberFormat="1" applyFont="1" applyFill="1" applyBorder="1" applyAlignment="1">
      <alignment horizontal="left" wrapText="1"/>
      <protection/>
    </xf>
    <xf numFmtId="0" fontId="9" fillId="0" borderId="9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8" fillId="0" borderId="9" xfId="0" applyFont="1" applyFill="1" applyBorder="1" applyAlignment="1">
      <alignment wrapText="1"/>
    </xf>
    <xf numFmtId="0" fontId="18" fillId="0" borderId="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2" fillId="0" borderId="8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wrapText="1"/>
    </xf>
    <xf numFmtId="3" fontId="25" fillId="0" borderId="11" xfId="17" applyNumberFormat="1" applyFont="1" applyFill="1" applyBorder="1" applyAlignment="1">
      <alignment horizontal="left" wrapText="1"/>
      <protection/>
    </xf>
    <xf numFmtId="3" fontId="28" fillId="0" borderId="11" xfId="17" applyNumberFormat="1" applyFont="1" applyFill="1" applyBorder="1" applyAlignment="1">
      <alignment horizontal="left" wrapText="1"/>
      <protection/>
    </xf>
    <xf numFmtId="0" fontId="21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/>
    </xf>
    <xf numFmtId="3" fontId="18" fillId="0" borderId="10" xfId="0" applyNumberFormat="1" applyFont="1" applyFill="1" applyBorder="1" applyAlignment="1">
      <alignment horizontal="right" vertical="top"/>
    </xf>
    <xf numFmtId="3" fontId="29" fillId="0" borderId="11" xfId="17" applyNumberFormat="1" applyFont="1" applyFill="1" applyBorder="1" applyAlignment="1">
      <alignment vertical="top" wrapText="1"/>
      <protection/>
    </xf>
    <xf numFmtId="0" fontId="21" fillId="0" borderId="9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wrapText="1"/>
    </xf>
    <xf numFmtId="164" fontId="25" fillId="0" borderId="10" xfId="0" applyNumberFormat="1" applyFont="1" applyFill="1" applyBorder="1" applyAlignment="1">
      <alignment horizontal="left" wrapText="1"/>
    </xf>
    <xf numFmtId="164" fontId="25" fillId="0" borderId="11" xfId="0" applyNumberFormat="1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201"/>
  <sheetViews>
    <sheetView tabSelected="1" zoomScaleSheetLayoutView="90" workbookViewId="0" topLeftCell="A1">
      <pane xSplit="1" ySplit="1" topLeftCell="B17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8" sqref="A98"/>
    </sheetView>
  </sheetViews>
  <sheetFormatPr defaultColWidth="9.00390625" defaultRowHeight="19.5" customHeight="1" outlineLevelRow="1" outlineLevelCol="1"/>
  <cols>
    <col min="1" max="1" width="64.75390625" style="128" customWidth="1"/>
    <col min="2" max="2" width="15.875" style="129" customWidth="1"/>
    <col min="3" max="3" width="10.00390625" style="130" customWidth="1"/>
    <col min="4" max="4" width="11.375" style="23" customWidth="1"/>
    <col min="5" max="5" width="10.75390625" style="23" customWidth="1"/>
    <col min="6" max="6" width="53.125" style="131" customWidth="1"/>
    <col min="7" max="7" width="0.37109375" style="127" hidden="1" customWidth="1" outlineLevel="1"/>
    <col min="8" max="8" width="9.125" style="23" customWidth="1" collapsed="1"/>
    <col min="9" max="16384" width="9.125" style="23" customWidth="1"/>
  </cols>
  <sheetData>
    <row r="1" spans="1:7" s="1" customFormat="1" ht="30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234</v>
      </c>
      <c r="F1" s="4" t="s">
        <v>4</v>
      </c>
      <c r="G1" s="5" t="s">
        <v>4</v>
      </c>
    </row>
    <row r="2" spans="1:7" s="6" customFormat="1" ht="19.5" customHeight="1">
      <c r="A2" s="7" t="s">
        <v>5</v>
      </c>
      <c r="B2" s="8"/>
      <c r="C2" s="9"/>
      <c r="D2" s="10"/>
      <c r="E2" s="10"/>
      <c r="F2" s="11"/>
      <c r="G2" s="12"/>
    </row>
    <row r="3" spans="1:7" s="6" customFormat="1" ht="16.5" customHeight="1">
      <c r="A3" s="13" t="s">
        <v>6</v>
      </c>
      <c r="B3" s="14">
        <v>2500</v>
      </c>
      <c r="C3" s="15">
        <v>0</v>
      </c>
      <c r="D3" s="15">
        <f>+B3+C3</f>
        <v>2500</v>
      </c>
      <c r="E3" s="15">
        <f>+D3-B3</f>
        <v>0</v>
      </c>
      <c r="F3" s="16"/>
      <c r="G3" s="17"/>
    </row>
    <row r="4" spans="1:7" s="18" customFormat="1" ht="16.5" customHeight="1">
      <c r="A4" s="13" t="s">
        <v>7</v>
      </c>
      <c r="B4" s="14">
        <v>3944</v>
      </c>
      <c r="C4" s="15">
        <v>0</v>
      </c>
      <c r="D4" s="15">
        <f>+B4+C4</f>
        <v>3944</v>
      </c>
      <c r="E4" s="15">
        <f>+D4-B4</f>
        <v>0</v>
      </c>
      <c r="F4" s="16"/>
      <c r="G4" s="19"/>
    </row>
    <row r="5" spans="1:7" s="6" customFormat="1" ht="16.5" customHeight="1">
      <c r="A5" s="13" t="s">
        <v>8</v>
      </c>
      <c r="B5" s="14">
        <f>556+184</f>
        <v>740</v>
      </c>
      <c r="C5" s="15">
        <v>0</v>
      </c>
      <c r="D5" s="15">
        <f>+B5+C5</f>
        <v>740</v>
      </c>
      <c r="E5" s="15">
        <f>+D5-B5</f>
        <v>0</v>
      </c>
      <c r="F5" s="16"/>
      <c r="G5" s="17" t="s">
        <v>9</v>
      </c>
    </row>
    <row r="6" spans="1:7" s="6" customFormat="1" ht="16.5" customHeight="1">
      <c r="A6" s="13" t="s">
        <v>10</v>
      </c>
      <c r="B6" s="14">
        <f>1152+696+600+1176</f>
        <v>3624</v>
      </c>
      <c r="C6" s="15">
        <v>0</v>
      </c>
      <c r="D6" s="15">
        <f>+B6+C6</f>
        <v>3624</v>
      </c>
      <c r="E6" s="15">
        <f>+D6-B6</f>
        <v>0</v>
      </c>
      <c r="F6" s="16"/>
      <c r="G6" s="17"/>
    </row>
    <row r="7" spans="1:7" s="6" customFormat="1" ht="16.5" customHeight="1">
      <c r="A7" s="13" t="s">
        <v>11</v>
      </c>
      <c r="B7" s="14">
        <v>304</v>
      </c>
      <c r="C7" s="15">
        <v>0</v>
      </c>
      <c r="D7" s="15">
        <f>+B7+C7</f>
        <v>304</v>
      </c>
      <c r="E7" s="15">
        <f>+D7-B7</f>
        <v>0</v>
      </c>
      <c r="F7" s="16"/>
      <c r="G7" s="17"/>
    </row>
    <row r="8" spans="1:7" s="20" customFormat="1" ht="16.5" customHeight="1">
      <c r="A8" s="21" t="s">
        <v>12</v>
      </c>
      <c r="B8" s="22"/>
      <c r="C8" s="15"/>
      <c r="D8" s="15"/>
      <c r="E8" s="15"/>
      <c r="F8" s="16"/>
      <c r="G8" s="19"/>
    </row>
    <row r="9" spans="1:7" s="20" customFormat="1" ht="16.5" customHeight="1">
      <c r="A9" s="21" t="s">
        <v>13</v>
      </c>
      <c r="B9" s="15">
        <v>4674</v>
      </c>
      <c r="C9" s="15">
        <v>0</v>
      </c>
      <c r="D9" s="15">
        <f aca="true" t="shared" si="0" ref="D9:D18">+B9+C9</f>
        <v>4674</v>
      </c>
      <c r="E9" s="15">
        <f aca="true" t="shared" si="1" ref="E9:E18">+D9-B9</f>
        <v>0</v>
      </c>
      <c r="F9" s="16"/>
      <c r="G9" s="19"/>
    </row>
    <row r="10" spans="1:7" s="20" customFormat="1" ht="16.5" customHeight="1">
      <c r="A10" s="21" t="s">
        <v>14</v>
      </c>
      <c r="B10" s="15">
        <v>4011</v>
      </c>
      <c r="C10" s="15">
        <v>0</v>
      </c>
      <c r="D10" s="15">
        <f t="shared" si="0"/>
        <v>4011</v>
      </c>
      <c r="E10" s="15">
        <f t="shared" si="1"/>
        <v>0</v>
      </c>
      <c r="F10" s="16"/>
      <c r="G10" s="19"/>
    </row>
    <row r="11" spans="1:7" s="20" customFormat="1" ht="16.5" customHeight="1">
      <c r="A11" s="21" t="s">
        <v>15</v>
      </c>
      <c r="B11" s="15">
        <v>1200</v>
      </c>
      <c r="C11" s="15">
        <v>0</v>
      </c>
      <c r="D11" s="15">
        <f t="shared" si="0"/>
        <v>1200</v>
      </c>
      <c r="E11" s="15">
        <f t="shared" si="1"/>
        <v>0</v>
      </c>
      <c r="F11" s="16"/>
      <c r="G11" s="19"/>
    </row>
    <row r="12" spans="1:7" s="20" customFormat="1" ht="16.5" customHeight="1">
      <c r="A12" s="21" t="s">
        <v>16</v>
      </c>
      <c r="B12" s="15">
        <v>988</v>
      </c>
      <c r="C12" s="15">
        <v>0</v>
      </c>
      <c r="D12" s="15">
        <f t="shared" si="0"/>
        <v>988</v>
      </c>
      <c r="E12" s="15">
        <f t="shared" si="1"/>
        <v>0</v>
      </c>
      <c r="F12" s="16"/>
      <c r="G12" s="19"/>
    </row>
    <row r="13" spans="1:7" ht="16.5" customHeight="1">
      <c r="A13" s="21" t="s">
        <v>17</v>
      </c>
      <c r="B13" s="22">
        <v>3000</v>
      </c>
      <c r="C13" s="15">
        <v>0</v>
      </c>
      <c r="D13" s="15">
        <f t="shared" si="0"/>
        <v>3000</v>
      </c>
      <c r="E13" s="15">
        <f t="shared" si="1"/>
        <v>0</v>
      </c>
      <c r="F13" s="16"/>
      <c r="G13" s="17"/>
    </row>
    <row r="14" spans="1:7" ht="16.5" customHeight="1">
      <c r="A14" s="21" t="s">
        <v>18</v>
      </c>
      <c r="B14" s="22">
        <v>29208</v>
      </c>
      <c r="C14" s="15">
        <v>0</v>
      </c>
      <c r="D14" s="15">
        <f t="shared" si="0"/>
        <v>29208</v>
      </c>
      <c r="E14" s="15">
        <f t="shared" si="1"/>
        <v>0</v>
      </c>
      <c r="F14" s="16"/>
      <c r="G14" s="17"/>
    </row>
    <row r="15" spans="1:7" s="20" customFormat="1" ht="16.5" customHeight="1">
      <c r="A15" s="21" t="s">
        <v>19</v>
      </c>
      <c r="B15" s="22">
        <v>29223</v>
      </c>
      <c r="C15" s="15">
        <v>0</v>
      </c>
      <c r="D15" s="15">
        <f t="shared" si="0"/>
        <v>29223</v>
      </c>
      <c r="E15" s="15">
        <f t="shared" si="1"/>
        <v>0</v>
      </c>
      <c r="F15" s="16"/>
      <c r="G15" s="19"/>
    </row>
    <row r="16" spans="1:7" s="20" customFormat="1" ht="16.5" customHeight="1">
      <c r="A16" s="21" t="s">
        <v>20</v>
      </c>
      <c r="B16" s="22">
        <v>0</v>
      </c>
      <c r="C16" s="15">
        <v>0</v>
      </c>
      <c r="D16" s="15">
        <f t="shared" si="0"/>
        <v>0</v>
      </c>
      <c r="E16" s="15">
        <f t="shared" si="1"/>
        <v>0</v>
      </c>
      <c r="F16" s="16"/>
      <c r="G16" s="19"/>
    </row>
    <row r="17" spans="1:7" s="24" customFormat="1" ht="16.5" customHeight="1">
      <c r="A17" s="25" t="s">
        <v>21</v>
      </c>
      <c r="B17" s="26">
        <v>1000</v>
      </c>
      <c r="C17" s="27">
        <v>-1000</v>
      </c>
      <c r="D17" s="27">
        <f t="shared" si="0"/>
        <v>0</v>
      </c>
      <c r="E17" s="27">
        <f t="shared" si="1"/>
        <v>-1000</v>
      </c>
      <c r="F17" s="28"/>
      <c r="G17" s="29"/>
    </row>
    <row r="18" spans="1:7" ht="16.5" customHeight="1">
      <c r="A18" s="21" t="s">
        <v>22</v>
      </c>
      <c r="B18" s="22">
        <v>2800</v>
      </c>
      <c r="C18" s="15">
        <v>0</v>
      </c>
      <c r="D18" s="15">
        <f t="shared" si="0"/>
        <v>2800</v>
      </c>
      <c r="E18" s="15">
        <f t="shared" si="1"/>
        <v>0</v>
      </c>
      <c r="F18" s="16"/>
      <c r="G18" s="30" t="s">
        <v>23</v>
      </c>
    </row>
    <row r="19" spans="1:7" s="36" customFormat="1" ht="19.5" customHeight="1">
      <c r="A19" s="31" t="s">
        <v>24</v>
      </c>
      <c r="B19" s="32">
        <f>SUM(B3:B18)</f>
        <v>87216</v>
      </c>
      <c r="C19" s="33">
        <f>SUM(C3:C18)</f>
        <v>-1000</v>
      </c>
      <c r="D19" s="33">
        <f>SUM(D3:D18)</f>
        <v>86216</v>
      </c>
      <c r="E19" s="33">
        <f>SUM(E3:E18)</f>
        <v>-1000</v>
      </c>
      <c r="F19" s="34"/>
      <c r="G19" s="35"/>
    </row>
    <row r="20" spans="1:7" s="6" customFormat="1" ht="19.5" customHeight="1">
      <c r="A20" s="37" t="s">
        <v>25</v>
      </c>
      <c r="B20" s="38"/>
      <c r="C20" s="39"/>
      <c r="D20" s="40"/>
      <c r="E20" s="40"/>
      <c r="F20" s="41"/>
      <c r="G20" s="17"/>
    </row>
    <row r="21" spans="1:7" s="6" customFormat="1" ht="18" customHeight="1">
      <c r="A21" s="42" t="s">
        <v>26</v>
      </c>
      <c r="B21" s="38">
        <v>12250</v>
      </c>
      <c r="C21" s="15">
        <v>0</v>
      </c>
      <c r="D21" s="43">
        <f aca="true" t="shared" si="2" ref="D21:D44">+B21+C21</f>
        <v>12250</v>
      </c>
      <c r="E21" s="43">
        <f aca="true" t="shared" si="3" ref="E21:E44">+D21-B21</f>
        <v>0</v>
      </c>
      <c r="F21" s="41"/>
      <c r="G21" s="17"/>
    </row>
    <row r="22" spans="1:7" s="20" customFormat="1" ht="18" customHeight="1">
      <c r="A22" s="21" t="s">
        <v>27</v>
      </c>
      <c r="B22" s="22">
        <v>73529</v>
      </c>
      <c r="C22" s="15">
        <v>0</v>
      </c>
      <c r="D22" s="15">
        <f t="shared" si="2"/>
        <v>73529</v>
      </c>
      <c r="E22" s="15">
        <f t="shared" si="3"/>
        <v>0</v>
      </c>
      <c r="F22" s="16"/>
      <c r="G22" s="44" t="s">
        <v>28</v>
      </c>
    </row>
    <row r="23" spans="1:7" s="6" customFormat="1" ht="18" customHeight="1">
      <c r="A23" s="21" t="s">
        <v>235</v>
      </c>
      <c r="B23" s="14">
        <f>2293+145+400+5000</f>
        <v>7838</v>
      </c>
      <c r="C23" s="15">
        <v>0</v>
      </c>
      <c r="D23" s="15">
        <f t="shared" si="2"/>
        <v>7838</v>
      </c>
      <c r="E23" s="15">
        <f t="shared" si="3"/>
        <v>0</v>
      </c>
      <c r="F23" s="16"/>
      <c r="G23" s="17"/>
    </row>
    <row r="24" spans="1:7" ht="18" customHeight="1">
      <c r="A24" s="21" t="s">
        <v>243</v>
      </c>
      <c r="B24" s="22">
        <v>197113</v>
      </c>
      <c r="C24" s="15">
        <v>0</v>
      </c>
      <c r="D24" s="15">
        <f t="shared" si="2"/>
        <v>197113</v>
      </c>
      <c r="E24" s="15">
        <f t="shared" si="3"/>
        <v>0</v>
      </c>
      <c r="F24" s="16"/>
      <c r="G24" s="45" t="s">
        <v>29</v>
      </c>
    </row>
    <row r="25" spans="1:7" ht="18" customHeight="1">
      <c r="A25" s="21" t="s">
        <v>30</v>
      </c>
      <c r="B25" s="22">
        <v>21335</v>
      </c>
      <c r="C25" s="15">
        <v>0</v>
      </c>
      <c r="D25" s="15">
        <f t="shared" si="2"/>
        <v>21335</v>
      </c>
      <c r="E25" s="15">
        <f t="shared" si="3"/>
        <v>0</v>
      </c>
      <c r="F25" s="16"/>
      <c r="G25" s="45"/>
    </row>
    <row r="26" spans="1:7" s="20" customFormat="1" ht="18" customHeight="1">
      <c r="A26" s="46" t="s">
        <v>31</v>
      </c>
      <c r="B26" s="22">
        <v>173743</v>
      </c>
      <c r="C26" s="15">
        <v>0</v>
      </c>
      <c r="D26" s="15">
        <f t="shared" si="2"/>
        <v>173743</v>
      </c>
      <c r="E26" s="15">
        <f t="shared" si="3"/>
        <v>0</v>
      </c>
      <c r="F26" s="16" t="s">
        <v>32</v>
      </c>
      <c r="G26" s="44"/>
    </row>
    <row r="27" spans="1:7" ht="18" customHeight="1">
      <c r="A27" s="47" t="s">
        <v>33</v>
      </c>
      <c r="B27" s="22">
        <v>250</v>
      </c>
      <c r="C27" s="15">
        <v>0</v>
      </c>
      <c r="D27" s="15">
        <f t="shared" si="2"/>
        <v>250</v>
      </c>
      <c r="E27" s="15">
        <f t="shared" si="3"/>
        <v>0</v>
      </c>
      <c r="F27" s="16"/>
      <c r="G27" s="30"/>
    </row>
    <row r="28" spans="1:7" s="53" customFormat="1" ht="18" customHeight="1">
      <c r="A28" s="48" t="s">
        <v>34</v>
      </c>
      <c r="B28" s="49">
        <v>12078</v>
      </c>
      <c r="C28" s="50">
        <v>310</v>
      </c>
      <c r="D28" s="50">
        <f t="shared" si="2"/>
        <v>12388</v>
      </c>
      <c r="E28" s="50">
        <f t="shared" si="3"/>
        <v>310</v>
      </c>
      <c r="F28" s="51"/>
      <c r="G28" s="52"/>
    </row>
    <row r="29" spans="1:7" s="54" customFormat="1" ht="18" customHeight="1">
      <c r="A29" s="55" t="s">
        <v>35</v>
      </c>
      <c r="B29" s="56">
        <v>600</v>
      </c>
      <c r="C29" s="27">
        <v>-24</v>
      </c>
      <c r="D29" s="27">
        <f t="shared" si="2"/>
        <v>576</v>
      </c>
      <c r="E29" s="27">
        <f t="shared" si="3"/>
        <v>-24</v>
      </c>
      <c r="F29" s="28"/>
      <c r="G29" s="29"/>
    </row>
    <row r="30" spans="1:7" s="24" customFormat="1" ht="18" customHeight="1">
      <c r="A30" s="25" t="s">
        <v>36</v>
      </c>
      <c r="B30" s="26">
        <v>4448</v>
      </c>
      <c r="C30" s="27">
        <v>-448</v>
      </c>
      <c r="D30" s="27">
        <f t="shared" si="2"/>
        <v>4000</v>
      </c>
      <c r="E30" s="27">
        <f t="shared" si="3"/>
        <v>-448</v>
      </c>
      <c r="F30" s="28"/>
      <c r="G30" s="29"/>
    </row>
    <row r="31" spans="1:7" s="6" customFormat="1" ht="18" customHeight="1">
      <c r="A31" s="57" t="s">
        <v>37</v>
      </c>
      <c r="B31" s="14">
        <v>300</v>
      </c>
      <c r="C31" s="15">
        <v>0</v>
      </c>
      <c r="D31" s="15">
        <f t="shared" si="2"/>
        <v>300</v>
      </c>
      <c r="E31" s="15">
        <f t="shared" si="3"/>
        <v>0</v>
      </c>
      <c r="F31" s="16"/>
      <c r="G31" s="17"/>
    </row>
    <row r="32" spans="1:7" s="18" customFormat="1" ht="18" customHeight="1">
      <c r="A32" s="58" t="s">
        <v>38</v>
      </c>
      <c r="B32" s="60">
        <v>300</v>
      </c>
      <c r="C32" s="60">
        <v>0</v>
      </c>
      <c r="D32" s="60">
        <f t="shared" si="2"/>
        <v>300</v>
      </c>
      <c r="E32" s="60">
        <f t="shared" si="3"/>
        <v>0</v>
      </c>
      <c r="F32" s="61"/>
      <c r="G32" s="19"/>
    </row>
    <row r="33" spans="1:7" s="6" customFormat="1" ht="19.5" customHeight="1">
      <c r="A33" s="57" t="s">
        <v>39</v>
      </c>
      <c r="B33" s="14">
        <v>1200</v>
      </c>
      <c r="C33" s="15">
        <v>0</v>
      </c>
      <c r="D33" s="15">
        <f t="shared" si="2"/>
        <v>1200</v>
      </c>
      <c r="E33" s="15">
        <f t="shared" si="3"/>
        <v>0</v>
      </c>
      <c r="F33" s="16"/>
      <c r="G33" s="17"/>
    </row>
    <row r="34" spans="1:7" s="24" customFormat="1" ht="18" customHeight="1">
      <c r="A34" s="25" t="s">
        <v>40</v>
      </c>
      <c r="B34" s="26">
        <v>1000</v>
      </c>
      <c r="C34" s="27">
        <v>-1000</v>
      </c>
      <c r="D34" s="27">
        <f t="shared" si="2"/>
        <v>0</v>
      </c>
      <c r="E34" s="27">
        <f t="shared" si="3"/>
        <v>-1000</v>
      </c>
      <c r="F34" s="28"/>
      <c r="G34" s="29"/>
    </row>
    <row r="35" spans="1:7" s="24" customFormat="1" ht="18" customHeight="1">
      <c r="A35" s="25" t="s">
        <v>41</v>
      </c>
      <c r="B35" s="26">
        <v>4000</v>
      </c>
      <c r="C35" s="27">
        <v>-2000</v>
      </c>
      <c r="D35" s="27">
        <f t="shared" si="2"/>
        <v>2000</v>
      </c>
      <c r="E35" s="27">
        <f t="shared" si="3"/>
        <v>-2000</v>
      </c>
      <c r="F35" s="28"/>
      <c r="G35" s="29"/>
    </row>
    <row r="36" spans="1:7" ht="18" customHeight="1">
      <c r="A36" s="21" t="s">
        <v>42</v>
      </c>
      <c r="B36" s="22">
        <v>5000</v>
      </c>
      <c r="C36" s="15">
        <v>0</v>
      </c>
      <c r="D36" s="15">
        <f t="shared" si="2"/>
        <v>5000</v>
      </c>
      <c r="E36" s="15">
        <f t="shared" si="3"/>
        <v>0</v>
      </c>
      <c r="F36" s="16"/>
      <c r="G36" s="17"/>
    </row>
    <row r="37" spans="1:7" s="24" customFormat="1" ht="18" customHeight="1">
      <c r="A37" s="25" t="s">
        <v>43</v>
      </c>
      <c r="B37" s="26">
        <v>2500</v>
      </c>
      <c r="C37" s="27">
        <v>-50</v>
      </c>
      <c r="D37" s="27">
        <f t="shared" si="2"/>
        <v>2450</v>
      </c>
      <c r="E37" s="27">
        <f t="shared" si="3"/>
        <v>-50</v>
      </c>
      <c r="F37" s="28"/>
      <c r="G37" s="29"/>
    </row>
    <row r="38" spans="1:7" s="24" customFormat="1" ht="18" customHeight="1">
      <c r="A38" s="25" t="s">
        <v>44</v>
      </c>
      <c r="B38" s="26">
        <v>10200</v>
      </c>
      <c r="C38" s="27">
        <v>-140</v>
      </c>
      <c r="D38" s="27">
        <f t="shared" si="2"/>
        <v>10060</v>
      </c>
      <c r="E38" s="27">
        <f t="shared" si="3"/>
        <v>-140</v>
      </c>
      <c r="F38" s="28"/>
      <c r="G38" s="29"/>
    </row>
    <row r="39" spans="1:7" ht="18" customHeight="1">
      <c r="A39" s="21" t="s">
        <v>45</v>
      </c>
      <c r="B39" s="15">
        <v>971</v>
      </c>
      <c r="C39" s="15">
        <v>0</v>
      </c>
      <c r="D39" s="15">
        <f t="shared" si="2"/>
        <v>971</v>
      </c>
      <c r="E39" s="15">
        <f t="shared" si="3"/>
        <v>0</v>
      </c>
      <c r="F39" s="16"/>
      <c r="G39" s="17"/>
    </row>
    <row r="40" spans="1:7" ht="18" customHeight="1">
      <c r="A40" s="21" t="s">
        <v>46</v>
      </c>
      <c r="B40" s="15">
        <v>730</v>
      </c>
      <c r="C40" s="15">
        <v>0</v>
      </c>
      <c r="D40" s="15">
        <f t="shared" si="2"/>
        <v>730</v>
      </c>
      <c r="E40" s="15">
        <f t="shared" si="3"/>
        <v>0</v>
      </c>
      <c r="F40" s="16"/>
      <c r="G40" s="17"/>
    </row>
    <row r="41" spans="1:7" ht="18" customHeight="1">
      <c r="A41" s="21" t="s">
        <v>47</v>
      </c>
      <c r="B41" s="15">
        <v>1048</v>
      </c>
      <c r="C41" s="15">
        <v>0</v>
      </c>
      <c r="D41" s="15">
        <f t="shared" si="2"/>
        <v>1048</v>
      </c>
      <c r="E41" s="15">
        <f t="shared" si="3"/>
        <v>0</v>
      </c>
      <c r="F41" s="16"/>
      <c r="G41" s="17"/>
    </row>
    <row r="42" spans="1:7" ht="18" customHeight="1">
      <c r="A42" s="21" t="s">
        <v>244</v>
      </c>
      <c r="B42" s="15">
        <v>144</v>
      </c>
      <c r="C42" s="15">
        <v>0</v>
      </c>
      <c r="D42" s="15">
        <f t="shared" si="2"/>
        <v>144</v>
      </c>
      <c r="E42" s="15">
        <f t="shared" si="3"/>
        <v>0</v>
      </c>
      <c r="F42" s="62"/>
      <c r="G42" s="17"/>
    </row>
    <row r="43" spans="1:7" s="24" customFormat="1" ht="18" customHeight="1">
      <c r="A43" s="25" t="s">
        <v>48</v>
      </c>
      <c r="B43" s="27">
        <v>750</v>
      </c>
      <c r="C43" s="27">
        <v>-750</v>
      </c>
      <c r="D43" s="27">
        <f t="shared" si="2"/>
        <v>0</v>
      </c>
      <c r="E43" s="27">
        <f t="shared" si="3"/>
        <v>-750</v>
      </c>
      <c r="F43" s="63"/>
      <c r="G43" s="29"/>
    </row>
    <row r="44" spans="1:7" s="53" customFormat="1" ht="19.5" customHeight="1">
      <c r="A44" s="64" t="s">
        <v>49</v>
      </c>
      <c r="B44" s="50">
        <v>0</v>
      </c>
      <c r="C44" s="50">
        <v>408</v>
      </c>
      <c r="D44" s="50">
        <f t="shared" si="2"/>
        <v>408</v>
      </c>
      <c r="E44" s="50">
        <f t="shared" si="3"/>
        <v>408</v>
      </c>
      <c r="F44" s="65" t="s">
        <v>50</v>
      </c>
      <c r="G44" s="66"/>
    </row>
    <row r="45" spans="1:7" s="53" customFormat="1" ht="19.5" customHeight="1" hidden="1" outlineLevel="1">
      <c r="A45" s="67"/>
      <c r="B45" s="50"/>
      <c r="C45" s="50"/>
      <c r="D45" s="50"/>
      <c r="E45" s="50"/>
      <c r="F45" s="65"/>
      <c r="G45" s="66"/>
    </row>
    <row r="46" spans="1:7" s="36" customFormat="1" ht="19.5" customHeight="1" collapsed="1">
      <c r="A46" s="68" t="s">
        <v>51</v>
      </c>
      <c r="B46" s="32">
        <f>SUM(B21:B45)</f>
        <v>531327</v>
      </c>
      <c r="C46" s="70">
        <f>SUM(C21:C45)</f>
        <v>-3694</v>
      </c>
      <c r="D46" s="70">
        <f>SUM(D21:D45)</f>
        <v>527633</v>
      </c>
      <c r="E46" s="70">
        <f>SUM(E21:E45)</f>
        <v>-3694</v>
      </c>
      <c r="F46" s="71"/>
      <c r="G46" s="35"/>
    </row>
    <row r="47" spans="1:7" s="6" customFormat="1" ht="19.5" customHeight="1">
      <c r="A47" s="72" t="s">
        <v>52</v>
      </c>
      <c r="B47" s="14"/>
      <c r="C47" s="73"/>
      <c r="D47" s="74"/>
      <c r="E47" s="74"/>
      <c r="F47" s="16"/>
      <c r="G47" s="17"/>
    </row>
    <row r="48" spans="1:7" s="6" customFormat="1" ht="19.5" customHeight="1">
      <c r="A48" s="75" t="s">
        <v>53</v>
      </c>
      <c r="B48" s="14">
        <v>9563</v>
      </c>
      <c r="C48" s="15">
        <v>0</v>
      </c>
      <c r="D48" s="15">
        <f>+B48+C48</f>
        <v>9563</v>
      </c>
      <c r="E48" s="15">
        <f>+D48-B48</f>
        <v>0</v>
      </c>
      <c r="F48" s="16"/>
      <c r="G48" s="17"/>
    </row>
    <row r="49" spans="1:7" s="6" customFormat="1" ht="19.5" customHeight="1">
      <c r="A49" s="75" t="s">
        <v>54</v>
      </c>
      <c r="B49" s="14">
        <v>2264</v>
      </c>
      <c r="C49" s="15">
        <v>0</v>
      </c>
      <c r="D49" s="15">
        <f>+B49+C49</f>
        <v>2264</v>
      </c>
      <c r="E49" s="15">
        <f>+D49-B49</f>
        <v>0</v>
      </c>
      <c r="F49" s="16"/>
      <c r="G49" s="17"/>
    </row>
    <row r="50" spans="1:7" s="20" customFormat="1" ht="19.5" customHeight="1">
      <c r="A50" s="21" t="s">
        <v>55</v>
      </c>
      <c r="B50" s="22">
        <v>3553</v>
      </c>
      <c r="C50" s="15">
        <v>0</v>
      </c>
      <c r="D50" s="15">
        <f>+B50+C50</f>
        <v>3553</v>
      </c>
      <c r="E50" s="15">
        <f>+D50-B50</f>
        <v>0</v>
      </c>
      <c r="F50" s="16"/>
      <c r="G50" s="19"/>
    </row>
    <row r="51" spans="1:7" s="20" customFormat="1" ht="19.5" customHeight="1">
      <c r="A51" s="21" t="s">
        <v>56</v>
      </c>
      <c r="B51" s="15">
        <v>152</v>
      </c>
      <c r="C51" s="15">
        <v>0</v>
      </c>
      <c r="D51" s="15">
        <f>+B51+C51</f>
        <v>152</v>
      </c>
      <c r="E51" s="15">
        <f>+D51-B51</f>
        <v>0</v>
      </c>
      <c r="F51" s="16"/>
      <c r="G51" s="19"/>
    </row>
    <row r="52" spans="1:7" s="20" customFormat="1" ht="19.5" customHeight="1">
      <c r="A52" s="21" t="s">
        <v>57</v>
      </c>
      <c r="B52" s="15">
        <v>658</v>
      </c>
      <c r="C52" s="15">
        <v>0</v>
      </c>
      <c r="D52" s="15">
        <f>+B52+C52</f>
        <v>658</v>
      </c>
      <c r="E52" s="15">
        <f>+D52-B52</f>
        <v>0</v>
      </c>
      <c r="F52" s="16"/>
      <c r="G52" s="19"/>
    </row>
    <row r="53" spans="1:7" s="36" customFormat="1" ht="19.5" customHeight="1">
      <c r="A53" s="68" t="s">
        <v>58</v>
      </c>
      <c r="B53" s="32">
        <f>SUM(B48:B52)</f>
        <v>16190</v>
      </c>
      <c r="C53" s="70">
        <f>SUM(C48:C52)</f>
        <v>0</v>
      </c>
      <c r="D53" s="70">
        <f>SUM(D48:D52)</f>
        <v>16190</v>
      </c>
      <c r="E53" s="70">
        <f>SUM(E48:E52)</f>
        <v>0</v>
      </c>
      <c r="F53" s="71"/>
      <c r="G53" s="35"/>
    </row>
    <row r="54" spans="1:7" s="6" customFormat="1" ht="16.5" customHeight="1">
      <c r="A54" s="72" t="s">
        <v>59</v>
      </c>
      <c r="B54" s="14"/>
      <c r="C54" s="73"/>
      <c r="D54" s="74"/>
      <c r="E54" s="74"/>
      <c r="F54" s="16"/>
      <c r="G54" s="17"/>
    </row>
    <row r="55" spans="1:7" s="6" customFormat="1" ht="18.75" customHeight="1">
      <c r="A55" s="75" t="s">
        <v>60</v>
      </c>
      <c r="B55" s="14">
        <f>12200+6341-36</f>
        <v>18505</v>
      </c>
      <c r="C55" s="15">
        <v>0</v>
      </c>
      <c r="D55" s="15">
        <f aca="true" t="shared" si="4" ref="D55:D66">+B55+C55</f>
        <v>18505</v>
      </c>
      <c r="E55" s="15">
        <f aca="true" t="shared" si="5" ref="E55:E86">+D55-B55</f>
        <v>0</v>
      </c>
      <c r="F55" s="16"/>
      <c r="G55" s="76" t="s">
        <v>236</v>
      </c>
    </row>
    <row r="56" spans="1:7" s="6" customFormat="1" ht="18.75" customHeight="1">
      <c r="A56" s="75" t="s">
        <v>61</v>
      </c>
      <c r="B56" s="14">
        <v>1000</v>
      </c>
      <c r="C56" s="15">
        <v>0</v>
      </c>
      <c r="D56" s="15">
        <f t="shared" si="4"/>
        <v>1000</v>
      </c>
      <c r="E56" s="15">
        <f t="shared" si="5"/>
        <v>0</v>
      </c>
      <c r="F56" s="16"/>
      <c r="G56" s="17"/>
    </row>
    <row r="57" spans="1:7" s="6" customFormat="1" ht="18.75" customHeight="1">
      <c r="A57" s="21" t="s">
        <v>237</v>
      </c>
      <c r="B57" s="14">
        <v>13744</v>
      </c>
      <c r="C57" s="15">
        <v>0</v>
      </c>
      <c r="D57" s="15">
        <f t="shared" si="4"/>
        <v>13744</v>
      </c>
      <c r="E57" s="15">
        <f t="shared" si="5"/>
        <v>0</v>
      </c>
      <c r="F57" s="16"/>
      <c r="G57" s="17"/>
    </row>
    <row r="58" spans="1:7" s="6" customFormat="1" ht="18.75" customHeight="1">
      <c r="A58" s="75" t="s">
        <v>62</v>
      </c>
      <c r="B58" s="14">
        <v>14896</v>
      </c>
      <c r="C58" s="15">
        <v>0</v>
      </c>
      <c r="D58" s="15">
        <f t="shared" si="4"/>
        <v>14896</v>
      </c>
      <c r="E58" s="15">
        <f t="shared" si="5"/>
        <v>0</v>
      </c>
      <c r="F58" s="16"/>
      <c r="G58" s="17"/>
    </row>
    <row r="59" spans="1:7" ht="18.75" customHeight="1">
      <c r="A59" s="21" t="s">
        <v>63</v>
      </c>
      <c r="B59" s="22">
        <v>453679</v>
      </c>
      <c r="C59" s="15">
        <v>0</v>
      </c>
      <c r="D59" s="15">
        <f t="shared" si="4"/>
        <v>453679</v>
      </c>
      <c r="E59" s="15">
        <f t="shared" si="5"/>
        <v>0</v>
      </c>
      <c r="F59" s="16"/>
      <c r="G59" s="30" t="s">
        <v>64</v>
      </c>
    </row>
    <row r="60" spans="1:7" s="78" customFormat="1" ht="18.75" customHeight="1">
      <c r="A60" s="67" t="s">
        <v>65</v>
      </c>
      <c r="B60" s="77">
        <v>15000</v>
      </c>
      <c r="C60" s="50">
        <v>25000</v>
      </c>
      <c r="D60" s="50">
        <f t="shared" si="4"/>
        <v>40000</v>
      </c>
      <c r="E60" s="50">
        <f t="shared" si="5"/>
        <v>25000</v>
      </c>
      <c r="F60" s="51" t="s">
        <v>66</v>
      </c>
      <c r="G60" s="66"/>
    </row>
    <row r="61" spans="1:7" s="6" customFormat="1" ht="18.75" customHeight="1">
      <c r="A61" s="75" t="s">
        <v>67</v>
      </c>
      <c r="B61" s="14">
        <v>7252</v>
      </c>
      <c r="C61" s="15">
        <v>0</v>
      </c>
      <c r="D61" s="15">
        <f t="shared" si="4"/>
        <v>7252</v>
      </c>
      <c r="E61" s="15">
        <f t="shared" si="5"/>
        <v>0</v>
      </c>
      <c r="F61" s="16"/>
      <c r="G61" s="17"/>
    </row>
    <row r="62" spans="1:7" s="79" customFormat="1" ht="17.25" customHeight="1">
      <c r="A62" s="75" t="s">
        <v>68</v>
      </c>
      <c r="B62" s="15">
        <v>700</v>
      </c>
      <c r="C62" s="15">
        <v>0</v>
      </c>
      <c r="D62" s="15">
        <f t="shared" si="4"/>
        <v>700</v>
      </c>
      <c r="E62" s="15">
        <f t="shared" si="5"/>
        <v>0</v>
      </c>
      <c r="F62" s="16"/>
      <c r="G62" s="80"/>
    </row>
    <row r="63" spans="1:7" ht="18.75" customHeight="1">
      <c r="A63" s="81" t="s">
        <v>69</v>
      </c>
      <c r="B63" s="82">
        <v>5000</v>
      </c>
      <c r="C63" s="60">
        <v>0</v>
      </c>
      <c r="D63" s="60">
        <f t="shared" si="4"/>
        <v>5000</v>
      </c>
      <c r="E63" s="60">
        <f t="shared" si="5"/>
        <v>0</v>
      </c>
      <c r="F63" s="61"/>
      <c r="G63" s="83" t="s">
        <v>70</v>
      </c>
    </row>
    <row r="64" spans="1:7" s="54" customFormat="1" ht="16.5" customHeight="1">
      <c r="A64" s="84" t="s">
        <v>71</v>
      </c>
      <c r="B64" s="56">
        <v>6275</v>
      </c>
      <c r="C64" s="27">
        <v>-517</v>
      </c>
      <c r="D64" s="27">
        <f t="shared" si="4"/>
        <v>5758</v>
      </c>
      <c r="E64" s="27">
        <f t="shared" si="5"/>
        <v>-517</v>
      </c>
      <c r="F64" s="28"/>
      <c r="G64" s="29"/>
    </row>
    <row r="65" spans="1:7" s="6" customFormat="1" ht="16.5" customHeight="1">
      <c r="A65" s="75" t="s">
        <v>72</v>
      </c>
      <c r="B65" s="14">
        <v>1140</v>
      </c>
      <c r="C65" s="15">
        <v>0</v>
      </c>
      <c r="D65" s="15">
        <f t="shared" si="4"/>
        <v>1140</v>
      </c>
      <c r="E65" s="15">
        <f t="shared" si="5"/>
        <v>0</v>
      </c>
      <c r="F65" s="16"/>
      <c r="G65" s="17"/>
    </row>
    <row r="66" spans="1:7" s="6" customFormat="1" ht="16.5" customHeight="1">
      <c r="A66" s="75" t="s">
        <v>73</v>
      </c>
      <c r="B66" s="14">
        <v>4500</v>
      </c>
      <c r="C66" s="15">
        <v>0</v>
      </c>
      <c r="D66" s="15">
        <f t="shared" si="4"/>
        <v>4500</v>
      </c>
      <c r="E66" s="15">
        <f t="shared" si="5"/>
        <v>0</v>
      </c>
      <c r="F66" s="16"/>
      <c r="G66" s="17"/>
    </row>
    <row r="67" spans="1:7" s="6" customFormat="1" ht="16.5" customHeight="1">
      <c r="A67" s="75" t="s">
        <v>74</v>
      </c>
      <c r="B67" s="22">
        <v>14000</v>
      </c>
      <c r="C67" s="15">
        <v>0</v>
      </c>
      <c r="D67" s="15">
        <v>14000</v>
      </c>
      <c r="E67" s="15">
        <f t="shared" si="5"/>
        <v>0</v>
      </c>
      <c r="F67" s="16"/>
      <c r="G67" s="85"/>
    </row>
    <row r="68" spans="1:7" s="6" customFormat="1" ht="16.5" customHeight="1">
      <c r="A68" s="75" t="s">
        <v>75</v>
      </c>
      <c r="B68" s="14">
        <v>780</v>
      </c>
      <c r="C68" s="15">
        <v>0</v>
      </c>
      <c r="D68" s="15">
        <f aca="true" t="shared" si="6" ref="D68:D99">+B68+C68</f>
        <v>780</v>
      </c>
      <c r="E68" s="15">
        <f t="shared" si="5"/>
        <v>0</v>
      </c>
      <c r="F68" s="16"/>
      <c r="G68" s="85"/>
    </row>
    <row r="69" spans="1:7" s="6" customFormat="1" ht="15.75" customHeight="1">
      <c r="A69" s="75" t="s">
        <v>76</v>
      </c>
      <c r="B69" s="14">
        <f>1425+105+50</f>
        <v>1580</v>
      </c>
      <c r="C69" s="15">
        <v>0</v>
      </c>
      <c r="D69" s="15">
        <f t="shared" si="6"/>
        <v>1580</v>
      </c>
      <c r="E69" s="15">
        <f t="shared" si="5"/>
        <v>0</v>
      </c>
      <c r="F69" s="16"/>
      <c r="G69" s="17"/>
    </row>
    <row r="70" spans="1:7" s="6" customFormat="1" ht="16.5" customHeight="1">
      <c r="A70" s="75" t="s">
        <v>77</v>
      </c>
      <c r="B70" s="14">
        <v>65216</v>
      </c>
      <c r="C70" s="15">
        <v>0</v>
      </c>
      <c r="D70" s="15">
        <f t="shared" si="6"/>
        <v>65216</v>
      </c>
      <c r="E70" s="86">
        <f t="shared" si="5"/>
        <v>0</v>
      </c>
      <c r="F70" s="62"/>
      <c r="G70" s="83" t="s">
        <v>78</v>
      </c>
    </row>
    <row r="71" spans="1:7" s="6" customFormat="1" ht="15.75" customHeight="1">
      <c r="A71" s="75" t="s">
        <v>79</v>
      </c>
      <c r="B71" s="15">
        <v>1100</v>
      </c>
      <c r="C71" s="15">
        <v>0</v>
      </c>
      <c r="D71" s="15">
        <f t="shared" si="6"/>
        <v>1100</v>
      </c>
      <c r="E71" s="86">
        <f t="shared" si="5"/>
        <v>0</v>
      </c>
      <c r="F71" s="62"/>
      <c r="G71" s="83" t="s">
        <v>78</v>
      </c>
    </row>
    <row r="72" spans="1:7" s="6" customFormat="1" ht="15.75" customHeight="1">
      <c r="A72" s="75" t="s">
        <v>80</v>
      </c>
      <c r="B72" s="15">
        <v>1105</v>
      </c>
      <c r="C72" s="15">
        <v>0</v>
      </c>
      <c r="D72" s="15">
        <f t="shared" si="6"/>
        <v>1105</v>
      </c>
      <c r="E72" s="86">
        <f t="shared" si="5"/>
        <v>0</v>
      </c>
      <c r="F72" s="62"/>
      <c r="G72" s="83" t="s">
        <v>78</v>
      </c>
    </row>
    <row r="73" spans="1:7" s="54" customFormat="1" ht="15.75" customHeight="1">
      <c r="A73" s="84" t="s">
        <v>81</v>
      </c>
      <c r="B73" s="56">
        <v>46989</v>
      </c>
      <c r="C73" s="27">
        <v>-1000</v>
      </c>
      <c r="D73" s="27">
        <f t="shared" si="6"/>
        <v>45989</v>
      </c>
      <c r="E73" s="27">
        <f t="shared" si="5"/>
        <v>-1000</v>
      </c>
      <c r="F73" s="63"/>
      <c r="G73" s="87"/>
    </row>
    <row r="74" spans="1:7" s="18" customFormat="1" ht="15.75" customHeight="1">
      <c r="A74" s="75" t="s">
        <v>82</v>
      </c>
      <c r="B74" s="14">
        <v>11865</v>
      </c>
      <c r="C74" s="15">
        <v>0</v>
      </c>
      <c r="D74" s="15">
        <f t="shared" si="6"/>
        <v>11865</v>
      </c>
      <c r="E74" s="15">
        <f t="shared" si="5"/>
        <v>0</v>
      </c>
      <c r="F74" s="16"/>
      <c r="G74" s="88" t="s">
        <v>83</v>
      </c>
    </row>
    <row r="75" spans="1:7" s="6" customFormat="1" ht="15.75" customHeight="1">
      <c r="A75" s="21" t="s">
        <v>84</v>
      </c>
      <c r="B75" s="14">
        <v>16838</v>
      </c>
      <c r="C75" s="15">
        <v>0</v>
      </c>
      <c r="D75" s="15">
        <f t="shared" si="6"/>
        <v>16838</v>
      </c>
      <c r="E75" s="15">
        <f t="shared" si="5"/>
        <v>0</v>
      </c>
      <c r="F75" s="16"/>
      <c r="G75" s="17"/>
    </row>
    <row r="76" spans="1:7" s="6" customFormat="1" ht="15.75" customHeight="1">
      <c r="A76" s="75" t="s">
        <v>85</v>
      </c>
      <c r="B76" s="14">
        <v>28505</v>
      </c>
      <c r="C76" s="15">
        <v>0</v>
      </c>
      <c r="D76" s="15">
        <f t="shared" si="6"/>
        <v>28505</v>
      </c>
      <c r="E76" s="15">
        <f t="shared" si="5"/>
        <v>0</v>
      </c>
      <c r="F76" s="16"/>
      <c r="G76" s="17" t="s">
        <v>86</v>
      </c>
    </row>
    <row r="77" spans="1:7" s="6" customFormat="1" ht="15.75" customHeight="1">
      <c r="A77" s="21" t="s">
        <v>87</v>
      </c>
      <c r="B77" s="14">
        <v>20000</v>
      </c>
      <c r="C77" s="15">
        <v>0</v>
      </c>
      <c r="D77" s="15">
        <f t="shared" si="6"/>
        <v>20000</v>
      </c>
      <c r="E77" s="15">
        <f t="shared" si="5"/>
        <v>0</v>
      </c>
      <c r="F77" s="16"/>
      <c r="G77" s="89"/>
    </row>
    <row r="78" spans="1:7" s="54" customFormat="1" ht="15.75" customHeight="1">
      <c r="A78" s="25" t="s">
        <v>88</v>
      </c>
      <c r="B78" s="56">
        <f>3163+200</f>
        <v>3363</v>
      </c>
      <c r="C78" s="27">
        <v>-200</v>
      </c>
      <c r="D78" s="27">
        <f t="shared" si="6"/>
        <v>3163</v>
      </c>
      <c r="E78" s="27">
        <f t="shared" si="5"/>
        <v>-200</v>
      </c>
      <c r="F78" s="28"/>
      <c r="G78" s="29"/>
    </row>
    <row r="79" spans="1:7" s="18" customFormat="1" ht="15.75" customHeight="1">
      <c r="A79" s="75" t="s">
        <v>89</v>
      </c>
      <c r="B79" s="14">
        <v>11831</v>
      </c>
      <c r="C79" s="15">
        <v>0</v>
      </c>
      <c r="D79" s="15">
        <f t="shared" si="6"/>
        <v>11831</v>
      </c>
      <c r="E79" s="15">
        <f t="shared" si="5"/>
        <v>0</v>
      </c>
      <c r="F79" s="16"/>
      <c r="G79" s="19"/>
    </row>
    <row r="80" spans="1:7" s="18" customFormat="1" ht="15.75" customHeight="1">
      <c r="A80" s="21" t="s">
        <v>90</v>
      </c>
      <c r="B80" s="14">
        <v>1145</v>
      </c>
      <c r="C80" s="15">
        <v>0</v>
      </c>
      <c r="D80" s="15">
        <f t="shared" si="6"/>
        <v>1145</v>
      </c>
      <c r="E80" s="15">
        <f t="shared" si="5"/>
        <v>0</v>
      </c>
      <c r="F80" s="16"/>
      <c r="G80" s="19"/>
    </row>
    <row r="81" spans="1:7" s="54" customFormat="1" ht="15.75" customHeight="1">
      <c r="A81" s="25" t="s">
        <v>91</v>
      </c>
      <c r="B81" s="56">
        <v>1700</v>
      </c>
      <c r="C81" s="27">
        <v>-137</v>
      </c>
      <c r="D81" s="27">
        <f t="shared" si="6"/>
        <v>1563</v>
      </c>
      <c r="E81" s="27">
        <f t="shared" si="5"/>
        <v>-137</v>
      </c>
      <c r="F81" s="28"/>
      <c r="G81" s="87" t="s">
        <v>92</v>
      </c>
    </row>
    <row r="82" spans="1:7" s="78" customFormat="1" ht="15.75" customHeight="1">
      <c r="A82" s="64" t="s">
        <v>93</v>
      </c>
      <c r="B82" s="50">
        <v>0</v>
      </c>
      <c r="C82" s="50">
        <v>3946</v>
      </c>
      <c r="D82" s="50">
        <f t="shared" si="6"/>
        <v>3946</v>
      </c>
      <c r="E82" s="50">
        <f t="shared" si="5"/>
        <v>3946</v>
      </c>
      <c r="F82" s="51" t="s">
        <v>94</v>
      </c>
      <c r="G82" s="90" t="s">
        <v>92</v>
      </c>
    </row>
    <row r="83" spans="1:7" s="6" customFormat="1" ht="15.75" customHeight="1">
      <c r="A83" s="91" t="s">
        <v>95</v>
      </c>
      <c r="B83" s="38">
        <v>1300</v>
      </c>
      <c r="C83" s="43">
        <v>0</v>
      </c>
      <c r="D83" s="43">
        <f t="shared" si="6"/>
        <v>1300</v>
      </c>
      <c r="E83" s="43">
        <f t="shared" si="5"/>
        <v>0</v>
      </c>
      <c r="F83" s="41"/>
      <c r="G83" s="17" t="s">
        <v>96</v>
      </c>
    </row>
    <row r="84" spans="1:7" s="6" customFormat="1" ht="15.75" customHeight="1">
      <c r="A84" s="91" t="s">
        <v>97</v>
      </c>
      <c r="B84" s="38">
        <v>800</v>
      </c>
      <c r="C84" s="43">
        <v>0</v>
      </c>
      <c r="D84" s="43">
        <f t="shared" si="6"/>
        <v>800</v>
      </c>
      <c r="E84" s="43">
        <f t="shared" si="5"/>
        <v>0</v>
      </c>
      <c r="F84" s="41"/>
      <c r="G84" s="17"/>
    </row>
    <row r="85" spans="1:7" s="6" customFormat="1" ht="15.75" customHeight="1">
      <c r="A85" s="91" t="s">
        <v>98</v>
      </c>
      <c r="B85" s="38">
        <v>3375</v>
      </c>
      <c r="C85" s="43">
        <v>0</v>
      </c>
      <c r="D85" s="43">
        <f t="shared" si="6"/>
        <v>3375</v>
      </c>
      <c r="E85" s="43">
        <f t="shared" si="5"/>
        <v>0</v>
      </c>
      <c r="F85" s="41"/>
      <c r="G85" s="17"/>
    </row>
    <row r="86" spans="1:7" s="78" customFormat="1" ht="30.75" customHeight="1">
      <c r="A86" s="92" t="s">
        <v>99</v>
      </c>
      <c r="B86" s="50">
        <v>0</v>
      </c>
      <c r="C86" s="50">
        <v>1200</v>
      </c>
      <c r="D86" s="50">
        <f t="shared" si="6"/>
        <v>1200</v>
      </c>
      <c r="E86" s="50">
        <f t="shared" si="5"/>
        <v>1200</v>
      </c>
      <c r="F86" s="65" t="s">
        <v>100</v>
      </c>
      <c r="G86" s="66"/>
    </row>
    <row r="87" spans="1:7" s="78" customFormat="1" ht="16.5" customHeight="1">
      <c r="A87" s="67" t="s">
        <v>101</v>
      </c>
      <c r="B87" s="50">
        <v>0</v>
      </c>
      <c r="C87" s="50">
        <v>1560</v>
      </c>
      <c r="D87" s="50">
        <f t="shared" si="6"/>
        <v>1560</v>
      </c>
      <c r="E87" s="50">
        <f aca="true" t="shared" si="7" ref="E87:E118">+D87-B87</f>
        <v>1560</v>
      </c>
      <c r="F87" s="51" t="s">
        <v>100</v>
      </c>
      <c r="G87" s="66"/>
    </row>
    <row r="88" spans="1:7" s="78" customFormat="1" ht="16.5" customHeight="1">
      <c r="A88" s="67" t="s">
        <v>102</v>
      </c>
      <c r="B88" s="50">
        <v>0</v>
      </c>
      <c r="C88" s="50">
        <v>2994</v>
      </c>
      <c r="D88" s="50">
        <f t="shared" si="6"/>
        <v>2994</v>
      </c>
      <c r="E88" s="50">
        <f t="shared" si="7"/>
        <v>2994</v>
      </c>
      <c r="F88" s="65" t="s">
        <v>50</v>
      </c>
      <c r="G88" s="66"/>
    </row>
    <row r="89" spans="1:7" s="6" customFormat="1" ht="16.5" customHeight="1">
      <c r="A89" s="91" t="s">
        <v>103</v>
      </c>
      <c r="B89" s="38">
        <v>1318</v>
      </c>
      <c r="C89" s="43">
        <v>0</v>
      </c>
      <c r="D89" s="43">
        <f t="shared" si="6"/>
        <v>1318</v>
      </c>
      <c r="E89" s="43">
        <f t="shared" si="7"/>
        <v>0</v>
      </c>
      <c r="F89" s="41"/>
      <c r="G89" s="17"/>
    </row>
    <row r="90" spans="1:7" s="18" customFormat="1" ht="16.5" customHeight="1">
      <c r="A90" s="75" t="s">
        <v>104</v>
      </c>
      <c r="B90" s="14">
        <v>4600</v>
      </c>
      <c r="C90" s="15">
        <v>0</v>
      </c>
      <c r="D90" s="15">
        <f t="shared" si="6"/>
        <v>4600</v>
      </c>
      <c r="E90" s="15">
        <f t="shared" si="7"/>
        <v>0</v>
      </c>
      <c r="F90" s="93"/>
      <c r="G90" s="19"/>
    </row>
    <row r="91" spans="1:7" s="20" customFormat="1" ht="16.5" customHeight="1">
      <c r="A91" s="21" t="s">
        <v>105</v>
      </c>
      <c r="B91" s="15">
        <v>5760</v>
      </c>
      <c r="C91" s="15">
        <v>0</v>
      </c>
      <c r="D91" s="15">
        <f t="shared" si="6"/>
        <v>5760</v>
      </c>
      <c r="E91" s="15">
        <f t="shared" si="7"/>
        <v>0</v>
      </c>
      <c r="F91" s="93"/>
      <c r="G91" s="19"/>
    </row>
    <row r="92" spans="1:7" s="78" customFormat="1" ht="16.5" customHeight="1">
      <c r="A92" s="67" t="s">
        <v>106</v>
      </c>
      <c r="B92" s="77">
        <v>1388</v>
      </c>
      <c r="C92" s="50">
        <v>-464</v>
      </c>
      <c r="D92" s="50">
        <f t="shared" si="6"/>
        <v>924</v>
      </c>
      <c r="E92" s="50">
        <f t="shared" si="7"/>
        <v>-464</v>
      </c>
      <c r="F92" s="51"/>
      <c r="G92" s="66"/>
    </row>
    <row r="93" spans="1:7" s="78" customFormat="1" ht="16.5" customHeight="1">
      <c r="A93" s="64" t="s">
        <v>107</v>
      </c>
      <c r="B93" s="77">
        <v>600</v>
      </c>
      <c r="C93" s="50">
        <v>570</v>
      </c>
      <c r="D93" s="50">
        <f t="shared" si="6"/>
        <v>1170</v>
      </c>
      <c r="E93" s="50">
        <f t="shared" si="7"/>
        <v>570</v>
      </c>
      <c r="F93" s="51"/>
      <c r="G93" s="94"/>
    </row>
    <row r="94" spans="1:7" s="54" customFormat="1" ht="16.5" customHeight="1">
      <c r="A94" s="84" t="s">
        <v>108</v>
      </c>
      <c r="B94" s="56">
        <v>300</v>
      </c>
      <c r="C94" s="27">
        <v>-72</v>
      </c>
      <c r="D94" s="27">
        <f t="shared" si="6"/>
        <v>228</v>
      </c>
      <c r="E94" s="27">
        <f t="shared" si="7"/>
        <v>-72</v>
      </c>
      <c r="F94" s="28"/>
      <c r="G94" s="29"/>
    </row>
    <row r="95" spans="1:7" s="18" customFormat="1" ht="16.5" customHeight="1">
      <c r="A95" s="75" t="s">
        <v>109</v>
      </c>
      <c r="B95" s="15">
        <v>800</v>
      </c>
      <c r="C95" s="15">
        <v>0</v>
      </c>
      <c r="D95" s="15">
        <f t="shared" si="6"/>
        <v>800</v>
      </c>
      <c r="E95" s="15">
        <f t="shared" si="7"/>
        <v>0</v>
      </c>
      <c r="F95" s="95"/>
      <c r="G95" s="19"/>
    </row>
    <row r="96" spans="1:7" s="78" customFormat="1" ht="16.5" customHeight="1">
      <c r="A96" s="67" t="s">
        <v>110</v>
      </c>
      <c r="B96" s="50">
        <v>0</v>
      </c>
      <c r="C96" s="77">
        <f>84+383+600</f>
        <v>1067</v>
      </c>
      <c r="D96" s="50">
        <f t="shared" si="6"/>
        <v>1067</v>
      </c>
      <c r="E96" s="50">
        <f t="shared" si="7"/>
        <v>1067</v>
      </c>
      <c r="F96" s="51" t="s">
        <v>111</v>
      </c>
      <c r="G96" s="66"/>
    </row>
    <row r="97" spans="1:7" s="78" customFormat="1" ht="16.5" customHeight="1">
      <c r="A97" s="96" t="s">
        <v>112</v>
      </c>
      <c r="B97" s="97">
        <v>0</v>
      </c>
      <c r="C97" s="97">
        <f>180+200</f>
        <v>380</v>
      </c>
      <c r="D97" s="97">
        <f t="shared" si="6"/>
        <v>380</v>
      </c>
      <c r="E97" s="97">
        <f t="shared" si="7"/>
        <v>380</v>
      </c>
      <c r="F97" s="98" t="s">
        <v>113</v>
      </c>
      <c r="G97" s="66"/>
    </row>
    <row r="98" spans="1:7" s="6" customFormat="1" ht="15" customHeight="1">
      <c r="A98" s="91" t="s">
        <v>114</v>
      </c>
      <c r="B98" s="38">
        <v>5000</v>
      </c>
      <c r="C98" s="43">
        <v>0</v>
      </c>
      <c r="D98" s="43">
        <f t="shared" si="6"/>
        <v>5000</v>
      </c>
      <c r="E98" s="43">
        <f t="shared" si="7"/>
        <v>0</v>
      </c>
      <c r="F98" s="41"/>
      <c r="G98" s="17"/>
    </row>
    <row r="99" spans="1:7" s="6" customFormat="1" ht="15" customHeight="1">
      <c r="A99" s="91" t="s">
        <v>115</v>
      </c>
      <c r="B99" s="38">
        <v>100</v>
      </c>
      <c r="C99" s="43">
        <v>0</v>
      </c>
      <c r="D99" s="43">
        <f t="shared" si="6"/>
        <v>100</v>
      </c>
      <c r="E99" s="43">
        <f t="shared" si="7"/>
        <v>0</v>
      </c>
      <c r="F99" s="41"/>
      <c r="G99" s="17"/>
    </row>
    <row r="100" spans="1:7" s="6" customFormat="1" ht="15" customHeight="1">
      <c r="A100" s="91" t="s">
        <v>116</v>
      </c>
      <c r="B100" s="38">
        <v>420</v>
      </c>
      <c r="C100" s="43">
        <v>0</v>
      </c>
      <c r="D100" s="43">
        <f aca="true" t="shared" si="8" ref="D100:D121">+B100+C100</f>
        <v>420</v>
      </c>
      <c r="E100" s="43">
        <f t="shared" si="7"/>
        <v>0</v>
      </c>
      <c r="F100" s="41"/>
      <c r="G100" s="17"/>
    </row>
    <row r="101" spans="1:7" s="6" customFormat="1" ht="15" customHeight="1">
      <c r="A101" s="91" t="s">
        <v>117</v>
      </c>
      <c r="B101" s="38">
        <v>300</v>
      </c>
      <c r="C101" s="43">
        <v>0</v>
      </c>
      <c r="D101" s="43">
        <f t="shared" si="8"/>
        <v>300</v>
      </c>
      <c r="E101" s="43">
        <f t="shared" si="7"/>
        <v>0</v>
      </c>
      <c r="F101" s="41"/>
      <c r="G101" s="17"/>
    </row>
    <row r="102" spans="1:7" s="6" customFormat="1" ht="15" customHeight="1">
      <c r="A102" s="99" t="s">
        <v>118</v>
      </c>
      <c r="B102" s="38">
        <v>120000</v>
      </c>
      <c r="C102" s="43">
        <v>0</v>
      </c>
      <c r="D102" s="43">
        <f t="shared" si="8"/>
        <v>120000</v>
      </c>
      <c r="E102" s="43">
        <f t="shared" si="7"/>
        <v>0</v>
      </c>
      <c r="F102" s="30"/>
      <c r="G102" s="30" t="s">
        <v>119</v>
      </c>
    </row>
    <row r="103" spans="1:6" s="6" customFormat="1" ht="15" customHeight="1">
      <c r="A103" s="100" t="s">
        <v>245</v>
      </c>
      <c r="B103" s="43">
        <v>100000</v>
      </c>
      <c r="C103" s="43">
        <v>0</v>
      </c>
      <c r="D103" s="43">
        <f t="shared" si="8"/>
        <v>100000</v>
      </c>
      <c r="E103" s="43">
        <f t="shared" si="7"/>
        <v>0</v>
      </c>
      <c r="F103" s="30"/>
    </row>
    <row r="104" spans="1:7" s="78" customFormat="1" ht="15" customHeight="1">
      <c r="A104" s="64" t="s">
        <v>120</v>
      </c>
      <c r="B104" s="50">
        <v>0</v>
      </c>
      <c r="C104" s="50">
        <v>7000</v>
      </c>
      <c r="D104" s="50">
        <f t="shared" si="8"/>
        <v>7000</v>
      </c>
      <c r="E104" s="50">
        <f t="shared" si="7"/>
        <v>7000</v>
      </c>
      <c r="F104" s="101" t="s">
        <v>121</v>
      </c>
      <c r="G104" s="52" t="s">
        <v>119</v>
      </c>
    </row>
    <row r="105" spans="1:7" s="78" customFormat="1" ht="15" customHeight="1">
      <c r="A105" s="64" t="s">
        <v>122</v>
      </c>
      <c r="B105" s="50">
        <v>0</v>
      </c>
      <c r="C105" s="50">
        <v>47612</v>
      </c>
      <c r="D105" s="50">
        <f t="shared" si="8"/>
        <v>47612</v>
      </c>
      <c r="E105" s="50">
        <f t="shared" si="7"/>
        <v>47612</v>
      </c>
      <c r="F105" s="101" t="s">
        <v>121</v>
      </c>
      <c r="G105" s="52" t="s">
        <v>119</v>
      </c>
    </row>
    <row r="106" spans="1:7" s="6" customFormat="1" ht="15" customHeight="1">
      <c r="A106" s="91" t="s">
        <v>238</v>
      </c>
      <c r="B106" s="38">
        <v>2200</v>
      </c>
      <c r="C106" s="43">
        <v>0</v>
      </c>
      <c r="D106" s="43">
        <f t="shared" si="8"/>
        <v>2200</v>
      </c>
      <c r="E106" s="43">
        <f t="shared" si="7"/>
        <v>0</v>
      </c>
      <c r="F106" s="41"/>
      <c r="G106" s="17"/>
    </row>
    <row r="107" spans="1:7" s="6" customFormat="1" ht="15" customHeight="1">
      <c r="A107" s="91" t="s">
        <v>123</v>
      </c>
      <c r="B107" s="38">
        <v>1250</v>
      </c>
      <c r="C107" s="43">
        <v>0</v>
      </c>
      <c r="D107" s="43">
        <f t="shared" si="8"/>
        <v>1250</v>
      </c>
      <c r="E107" s="43">
        <f t="shared" si="7"/>
        <v>0</v>
      </c>
      <c r="F107" s="41"/>
      <c r="G107" s="89"/>
    </row>
    <row r="108" spans="1:7" s="78" customFormat="1" ht="15" customHeight="1">
      <c r="A108" s="67" t="s">
        <v>124</v>
      </c>
      <c r="B108" s="50">
        <v>0</v>
      </c>
      <c r="C108" s="50">
        <f>2900+340</f>
        <v>3240</v>
      </c>
      <c r="D108" s="50">
        <f t="shared" si="8"/>
        <v>3240</v>
      </c>
      <c r="E108" s="50">
        <f t="shared" si="7"/>
        <v>3240</v>
      </c>
      <c r="F108" s="51" t="s">
        <v>125</v>
      </c>
      <c r="G108" s="94"/>
    </row>
    <row r="109" spans="1:6" s="6" customFormat="1" ht="15" customHeight="1">
      <c r="A109" s="91" t="s">
        <v>126</v>
      </c>
      <c r="B109" s="43">
        <v>8750</v>
      </c>
      <c r="C109" s="43">
        <v>0</v>
      </c>
      <c r="D109" s="43">
        <f t="shared" si="8"/>
        <v>8750</v>
      </c>
      <c r="E109" s="43">
        <f t="shared" si="7"/>
        <v>0</v>
      </c>
      <c r="F109" s="41" t="s">
        <v>127</v>
      </c>
    </row>
    <row r="110" spans="1:7" s="54" customFormat="1" ht="15" customHeight="1">
      <c r="A110" s="84" t="s">
        <v>128</v>
      </c>
      <c r="B110" s="27">
        <v>1500</v>
      </c>
      <c r="C110" s="27">
        <v>-15</v>
      </c>
      <c r="D110" s="27">
        <f t="shared" si="8"/>
        <v>1485</v>
      </c>
      <c r="E110" s="27">
        <f t="shared" si="7"/>
        <v>-15</v>
      </c>
      <c r="F110" s="28"/>
      <c r="G110" s="29"/>
    </row>
    <row r="111" spans="1:7" s="6" customFormat="1" ht="15" customHeight="1">
      <c r="A111" s="133" t="s">
        <v>129</v>
      </c>
      <c r="B111" s="43">
        <v>1700</v>
      </c>
      <c r="C111" s="43">
        <v>0</v>
      </c>
      <c r="D111" s="43">
        <f t="shared" si="8"/>
        <v>1700</v>
      </c>
      <c r="E111" s="43">
        <f t="shared" si="7"/>
        <v>0</v>
      </c>
      <c r="F111" s="41"/>
      <c r="G111" s="17"/>
    </row>
    <row r="112" spans="1:7" s="6" customFormat="1" ht="15" customHeight="1">
      <c r="A112" s="91" t="s">
        <v>130</v>
      </c>
      <c r="B112" s="43">
        <v>1496</v>
      </c>
      <c r="C112" s="43">
        <v>0</v>
      </c>
      <c r="D112" s="43">
        <f t="shared" si="8"/>
        <v>1496</v>
      </c>
      <c r="E112" s="43">
        <f t="shared" si="7"/>
        <v>0</v>
      </c>
      <c r="F112" s="41"/>
      <c r="G112" s="89"/>
    </row>
    <row r="113" spans="1:7" s="18" customFormat="1" ht="15" customHeight="1">
      <c r="A113" s="75" t="s">
        <v>131</v>
      </c>
      <c r="B113" s="15">
        <v>1510</v>
      </c>
      <c r="C113" s="15">
        <v>0</v>
      </c>
      <c r="D113" s="15">
        <f t="shared" si="8"/>
        <v>1510</v>
      </c>
      <c r="E113" s="15">
        <f t="shared" si="7"/>
        <v>0</v>
      </c>
      <c r="F113" s="16"/>
      <c r="G113" s="102"/>
    </row>
    <row r="114" spans="1:7" s="78" customFormat="1" ht="15" customHeight="1">
      <c r="A114" s="67" t="s">
        <v>239</v>
      </c>
      <c r="B114" s="50">
        <v>180</v>
      </c>
      <c r="C114" s="50">
        <v>9465</v>
      </c>
      <c r="D114" s="50">
        <f t="shared" si="8"/>
        <v>9645</v>
      </c>
      <c r="E114" s="50">
        <f t="shared" si="7"/>
        <v>9465</v>
      </c>
      <c r="F114" s="51" t="s">
        <v>132</v>
      </c>
      <c r="G114" s="94"/>
    </row>
    <row r="115" spans="1:7" s="78" customFormat="1" ht="15" customHeight="1">
      <c r="A115" s="67" t="s">
        <v>240</v>
      </c>
      <c r="B115" s="50">
        <v>162</v>
      </c>
      <c r="C115" s="50">
        <v>9416</v>
      </c>
      <c r="D115" s="50">
        <f t="shared" si="8"/>
        <v>9578</v>
      </c>
      <c r="E115" s="50">
        <f t="shared" si="7"/>
        <v>9416</v>
      </c>
      <c r="F115" s="51" t="s">
        <v>132</v>
      </c>
      <c r="G115" s="94"/>
    </row>
    <row r="116" spans="1:7" s="18" customFormat="1" ht="15" customHeight="1">
      <c r="A116" s="75" t="s">
        <v>133</v>
      </c>
      <c r="B116" s="15">
        <v>528</v>
      </c>
      <c r="C116" s="15">
        <v>0</v>
      </c>
      <c r="D116" s="15">
        <f t="shared" si="8"/>
        <v>528</v>
      </c>
      <c r="E116" s="15">
        <f t="shared" si="7"/>
        <v>0</v>
      </c>
      <c r="F116" s="16"/>
      <c r="G116" s="102"/>
    </row>
    <row r="117" spans="1:7" s="18" customFormat="1" ht="15" customHeight="1">
      <c r="A117" s="75" t="s">
        <v>134</v>
      </c>
      <c r="B117" s="15">
        <v>1678</v>
      </c>
      <c r="C117" s="15">
        <v>0</v>
      </c>
      <c r="D117" s="15">
        <f t="shared" si="8"/>
        <v>1678</v>
      </c>
      <c r="E117" s="15">
        <f t="shared" si="7"/>
        <v>0</v>
      </c>
      <c r="F117" s="16"/>
      <c r="G117" s="102"/>
    </row>
    <row r="118" spans="1:7" s="18" customFormat="1" ht="15" customHeight="1">
      <c r="A118" s="75" t="s">
        <v>135</v>
      </c>
      <c r="B118" s="15">
        <v>1244</v>
      </c>
      <c r="C118" s="15">
        <v>0</v>
      </c>
      <c r="D118" s="15">
        <f t="shared" si="8"/>
        <v>1244</v>
      </c>
      <c r="E118" s="15">
        <f t="shared" si="7"/>
        <v>0</v>
      </c>
      <c r="F118" s="16"/>
      <c r="G118" s="102"/>
    </row>
    <row r="119" spans="1:7" s="6" customFormat="1" ht="15" customHeight="1">
      <c r="A119" s="91" t="s">
        <v>136</v>
      </c>
      <c r="B119" s="43">
        <v>1232</v>
      </c>
      <c r="C119" s="43">
        <v>0</v>
      </c>
      <c r="D119" s="43">
        <f t="shared" si="8"/>
        <v>1232</v>
      </c>
      <c r="E119" s="43">
        <f>+D119-B119</f>
        <v>0</v>
      </c>
      <c r="F119" s="41"/>
      <c r="G119" s="89"/>
    </row>
    <row r="120" spans="1:7" s="78" customFormat="1" ht="15" customHeight="1">
      <c r="A120" s="67" t="s">
        <v>137</v>
      </c>
      <c r="B120" s="50">
        <v>0</v>
      </c>
      <c r="C120" s="50">
        <v>271</v>
      </c>
      <c r="D120" s="50">
        <f t="shared" si="8"/>
        <v>271</v>
      </c>
      <c r="E120" s="50">
        <f>+D120-B120</f>
        <v>271</v>
      </c>
      <c r="F120" s="51" t="s">
        <v>132</v>
      </c>
      <c r="G120" s="94"/>
    </row>
    <row r="121" spans="1:7" s="78" customFormat="1" ht="15" customHeight="1">
      <c r="A121" s="67" t="s">
        <v>138</v>
      </c>
      <c r="B121" s="50">
        <v>0</v>
      </c>
      <c r="C121" s="50">
        <v>378</v>
      </c>
      <c r="D121" s="50">
        <f t="shared" si="8"/>
        <v>378</v>
      </c>
      <c r="E121" s="50">
        <f>+D121-B121</f>
        <v>378</v>
      </c>
      <c r="F121" s="51" t="s">
        <v>241</v>
      </c>
      <c r="G121" s="94"/>
    </row>
    <row r="122" spans="1:7" s="36" customFormat="1" ht="21" customHeight="1">
      <c r="A122" s="31" t="s">
        <v>139</v>
      </c>
      <c r="B122" s="32">
        <f>SUM(B55:B121)</f>
        <v>1037199</v>
      </c>
      <c r="C122" s="33">
        <f>SUM(C55:C121)</f>
        <v>111694</v>
      </c>
      <c r="D122" s="33">
        <f>SUM(D55:D121)</f>
        <v>1148893</v>
      </c>
      <c r="E122" s="33">
        <f>SUM(E55:E121)</f>
        <v>111694</v>
      </c>
      <c r="F122" s="34"/>
      <c r="G122" s="103"/>
    </row>
    <row r="123" spans="1:7" s="6" customFormat="1" ht="21" customHeight="1">
      <c r="A123" s="37" t="s">
        <v>140</v>
      </c>
      <c r="B123" s="38"/>
      <c r="C123" s="39"/>
      <c r="D123" s="40"/>
      <c r="E123" s="40"/>
      <c r="F123" s="41"/>
      <c r="G123" s="17"/>
    </row>
    <row r="124" spans="1:7" s="18" customFormat="1" ht="16.5" customHeight="1">
      <c r="A124" s="57" t="s">
        <v>141</v>
      </c>
      <c r="B124" s="14">
        <v>20152</v>
      </c>
      <c r="C124" s="15">
        <v>0</v>
      </c>
      <c r="D124" s="15">
        <f aca="true" t="shared" si="9" ref="D124:D136">+B124+C124</f>
        <v>20152</v>
      </c>
      <c r="E124" s="15">
        <f aca="true" t="shared" si="10" ref="E124:E136">+D124-B124</f>
        <v>0</v>
      </c>
      <c r="F124" s="62"/>
      <c r="G124" s="19" t="s">
        <v>142</v>
      </c>
    </row>
    <row r="125" spans="1:7" s="6" customFormat="1" ht="16.5" customHeight="1">
      <c r="A125" s="75" t="s">
        <v>143</v>
      </c>
      <c r="B125" s="14">
        <v>3561</v>
      </c>
      <c r="C125" s="15">
        <v>0</v>
      </c>
      <c r="D125" s="15">
        <f t="shared" si="9"/>
        <v>3561</v>
      </c>
      <c r="E125" s="15">
        <f t="shared" si="10"/>
        <v>0</v>
      </c>
      <c r="F125" s="16"/>
      <c r="G125" s="17"/>
    </row>
    <row r="126" spans="1:7" s="6" customFormat="1" ht="16.5" customHeight="1">
      <c r="A126" s="75" t="s">
        <v>144</v>
      </c>
      <c r="B126" s="14">
        <v>245</v>
      </c>
      <c r="C126" s="15">
        <v>0</v>
      </c>
      <c r="D126" s="15">
        <f t="shared" si="9"/>
        <v>245</v>
      </c>
      <c r="E126" s="15">
        <f t="shared" si="10"/>
        <v>0</v>
      </c>
      <c r="F126" s="16"/>
      <c r="G126" s="17" t="s">
        <v>145</v>
      </c>
    </row>
    <row r="127" spans="1:7" s="6" customFormat="1" ht="16.5" customHeight="1">
      <c r="A127" s="104" t="s">
        <v>146</v>
      </c>
      <c r="B127" s="14">
        <v>8138</v>
      </c>
      <c r="C127" s="15">
        <v>0</v>
      </c>
      <c r="D127" s="15">
        <f t="shared" si="9"/>
        <v>8138</v>
      </c>
      <c r="E127" s="15">
        <f t="shared" si="10"/>
        <v>0</v>
      </c>
      <c r="F127" s="16"/>
      <c r="G127" s="85" t="s">
        <v>147</v>
      </c>
    </row>
    <row r="128" spans="1:7" s="6" customFormat="1" ht="16.5" customHeight="1">
      <c r="A128" s="57" t="s">
        <v>148</v>
      </c>
      <c r="B128" s="14">
        <v>1248</v>
      </c>
      <c r="C128" s="15">
        <v>0</v>
      </c>
      <c r="D128" s="15">
        <f t="shared" si="9"/>
        <v>1248</v>
      </c>
      <c r="E128" s="15">
        <f t="shared" si="10"/>
        <v>0</v>
      </c>
      <c r="F128" s="16"/>
      <c r="G128" s="17"/>
    </row>
    <row r="129" spans="1:7" s="6" customFormat="1" ht="16.5" customHeight="1">
      <c r="A129" s="75" t="s">
        <v>149</v>
      </c>
      <c r="B129" s="14">
        <v>2945</v>
      </c>
      <c r="C129" s="15">
        <v>0</v>
      </c>
      <c r="D129" s="15">
        <f t="shared" si="9"/>
        <v>2945</v>
      </c>
      <c r="E129" s="15">
        <f t="shared" si="10"/>
        <v>0</v>
      </c>
      <c r="F129" s="16"/>
      <c r="G129" s="17"/>
    </row>
    <row r="130" spans="1:7" ht="16.5" customHeight="1">
      <c r="A130" s="21" t="s">
        <v>150</v>
      </c>
      <c r="B130" s="22">
        <v>2907</v>
      </c>
      <c r="C130" s="15">
        <v>0</v>
      </c>
      <c r="D130" s="15">
        <f t="shared" si="9"/>
        <v>2907</v>
      </c>
      <c r="E130" s="15">
        <f t="shared" si="10"/>
        <v>0</v>
      </c>
      <c r="F130" s="16"/>
      <c r="G130" s="83" t="s">
        <v>151</v>
      </c>
    </row>
    <row r="131" spans="1:7" s="20" customFormat="1" ht="16.5" customHeight="1">
      <c r="A131" s="21" t="s">
        <v>152</v>
      </c>
      <c r="B131" s="14">
        <v>1707395</v>
      </c>
      <c r="C131" s="15">
        <v>0</v>
      </c>
      <c r="D131" s="15">
        <f t="shared" si="9"/>
        <v>1707395</v>
      </c>
      <c r="E131" s="15">
        <f t="shared" si="10"/>
        <v>0</v>
      </c>
      <c r="F131" s="62"/>
      <c r="G131" s="44" t="s">
        <v>153</v>
      </c>
    </row>
    <row r="132" spans="1:7" s="20" customFormat="1" ht="16.5" customHeight="1">
      <c r="A132" s="21" t="s">
        <v>154</v>
      </c>
      <c r="B132" s="14">
        <v>6578</v>
      </c>
      <c r="C132" s="15">
        <v>0</v>
      </c>
      <c r="D132" s="15">
        <f t="shared" si="9"/>
        <v>6578</v>
      </c>
      <c r="E132" s="15">
        <f t="shared" si="10"/>
        <v>0</v>
      </c>
      <c r="F132" s="16"/>
      <c r="G132" s="44" t="s">
        <v>153</v>
      </c>
    </row>
    <row r="133" spans="1:7" ht="16.5" customHeight="1">
      <c r="A133" s="81" t="s">
        <v>155</v>
      </c>
      <c r="B133" s="59">
        <v>2000</v>
      </c>
      <c r="C133" s="60">
        <v>0</v>
      </c>
      <c r="D133" s="60">
        <f t="shared" si="9"/>
        <v>2000</v>
      </c>
      <c r="E133" s="60">
        <f t="shared" si="10"/>
        <v>0</v>
      </c>
      <c r="F133" s="61"/>
      <c r="G133" s="30" t="s">
        <v>153</v>
      </c>
    </row>
    <row r="134" spans="1:7" ht="16.5" customHeight="1">
      <c r="A134" s="21" t="s">
        <v>156</v>
      </c>
      <c r="B134" s="14">
        <v>628</v>
      </c>
      <c r="C134" s="15">
        <v>0</v>
      </c>
      <c r="D134" s="15">
        <f t="shared" si="9"/>
        <v>628</v>
      </c>
      <c r="E134" s="15">
        <f t="shared" si="10"/>
        <v>0</v>
      </c>
      <c r="F134" s="62"/>
      <c r="G134" s="30" t="s">
        <v>153</v>
      </c>
    </row>
    <row r="135" spans="1:7" s="20" customFormat="1" ht="16.5" customHeight="1">
      <c r="A135" s="21" t="s">
        <v>157</v>
      </c>
      <c r="B135" s="15">
        <v>360</v>
      </c>
      <c r="C135" s="15">
        <v>0</v>
      </c>
      <c r="D135" s="15">
        <f t="shared" si="9"/>
        <v>360</v>
      </c>
      <c r="E135" s="15">
        <f t="shared" si="10"/>
        <v>0</v>
      </c>
      <c r="F135" s="62"/>
      <c r="G135" s="44" t="s">
        <v>153</v>
      </c>
    </row>
    <row r="136" spans="1:7" s="20" customFormat="1" ht="16.5" customHeight="1">
      <c r="A136" s="21" t="s">
        <v>158</v>
      </c>
      <c r="B136" s="15">
        <v>1248</v>
      </c>
      <c r="C136" s="15">
        <v>0</v>
      </c>
      <c r="D136" s="15">
        <f t="shared" si="9"/>
        <v>1248</v>
      </c>
      <c r="E136" s="15">
        <f t="shared" si="10"/>
        <v>0</v>
      </c>
      <c r="F136" s="62"/>
      <c r="G136" s="44" t="s">
        <v>153</v>
      </c>
    </row>
    <row r="137" spans="1:7" s="36" customFormat="1" ht="22.5" customHeight="1">
      <c r="A137" s="68" t="s">
        <v>159</v>
      </c>
      <c r="B137" s="32">
        <f>SUM(B124:B136)</f>
        <v>1757405</v>
      </c>
      <c r="C137" s="70">
        <f>SUM(C124:C136)</f>
        <v>0</v>
      </c>
      <c r="D137" s="70">
        <f>SUM(D124:D136)</f>
        <v>1757405</v>
      </c>
      <c r="E137" s="70">
        <f>SUM(E124:E136)</f>
        <v>0</v>
      </c>
      <c r="F137" s="71"/>
      <c r="G137" s="35"/>
    </row>
    <row r="138" spans="1:7" s="6" customFormat="1" ht="22.5" customHeight="1">
      <c r="A138" s="72" t="s">
        <v>160</v>
      </c>
      <c r="B138" s="14"/>
      <c r="C138" s="73"/>
      <c r="D138" s="74"/>
      <c r="E138" s="74"/>
      <c r="F138" s="16"/>
      <c r="G138" s="17"/>
    </row>
    <row r="139" spans="1:7" ht="19.5" customHeight="1">
      <c r="A139" s="57" t="s">
        <v>161</v>
      </c>
      <c r="B139" s="22">
        <v>11500</v>
      </c>
      <c r="C139" s="15">
        <v>0</v>
      </c>
      <c r="D139" s="15">
        <f>+B139+C139</f>
        <v>11500</v>
      </c>
      <c r="E139" s="15">
        <f>+D139-B139</f>
        <v>0</v>
      </c>
      <c r="F139" s="16"/>
      <c r="G139" s="17" t="s">
        <v>162</v>
      </c>
    </row>
    <row r="140" spans="1:7" s="53" customFormat="1" ht="19.5" customHeight="1">
      <c r="A140" s="105" t="s">
        <v>163</v>
      </c>
      <c r="B140" s="49">
        <v>6000</v>
      </c>
      <c r="C140" s="50">
        <v>-2729</v>
      </c>
      <c r="D140" s="50">
        <f>+B140+C140</f>
        <v>3271</v>
      </c>
      <c r="E140" s="50">
        <f>+D140-B140</f>
        <v>-2729</v>
      </c>
      <c r="F140" s="51" t="s">
        <v>164</v>
      </c>
      <c r="G140" s="66" t="s">
        <v>162</v>
      </c>
    </row>
    <row r="141" spans="1:7" s="53" customFormat="1" ht="19.5" customHeight="1">
      <c r="A141" s="105" t="s">
        <v>165</v>
      </c>
      <c r="B141" s="50">
        <v>8610</v>
      </c>
      <c r="C141" s="50">
        <v>2192</v>
      </c>
      <c r="D141" s="50">
        <f>+B141+C141</f>
        <v>10802</v>
      </c>
      <c r="E141" s="50">
        <f>+D141-B141</f>
        <v>2192</v>
      </c>
      <c r="F141" s="51" t="s">
        <v>166</v>
      </c>
      <c r="G141" s="66" t="s">
        <v>162</v>
      </c>
    </row>
    <row r="142" spans="1:7" s="79" customFormat="1" ht="20.25" customHeight="1">
      <c r="A142" s="75" t="s">
        <v>167</v>
      </c>
      <c r="B142" s="15">
        <v>2000</v>
      </c>
      <c r="C142" s="15">
        <v>0</v>
      </c>
      <c r="D142" s="15">
        <f>+B142+C142</f>
        <v>2000</v>
      </c>
      <c r="E142" s="15">
        <f>+D142-B142</f>
        <v>0</v>
      </c>
      <c r="F142" s="16"/>
      <c r="G142" s="80"/>
    </row>
    <row r="143" spans="1:7" s="36" customFormat="1" ht="16.5" customHeight="1">
      <c r="A143" s="68" t="s">
        <v>168</v>
      </c>
      <c r="B143" s="32">
        <f>SUM(B139:B142)</f>
        <v>28110</v>
      </c>
      <c r="C143" s="70">
        <f>SUM(C139:C142)</f>
        <v>-537</v>
      </c>
      <c r="D143" s="70">
        <f>SUM(D139:D142)</f>
        <v>27573</v>
      </c>
      <c r="E143" s="70">
        <f>SUM(E139:E142)</f>
        <v>-537</v>
      </c>
      <c r="F143" s="71"/>
      <c r="G143" s="35"/>
    </row>
    <row r="144" spans="1:7" s="6" customFormat="1" ht="21.75" customHeight="1">
      <c r="A144" s="72" t="s">
        <v>169</v>
      </c>
      <c r="B144" s="14"/>
      <c r="C144" s="73"/>
      <c r="D144" s="74"/>
      <c r="E144" s="74"/>
      <c r="F144" s="16"/>
      <c r="G144" s="17"/>
    </row>
    <row r="145" spans="1:7" s="6" customFormat="1" ht="21.75" customHeight="1">
      <c r="A145" s="57" t="s">
        <v>170</v>
      </c>
      <c r="B145" s="14">
        <v>887</v>
      </c>
      <c r="C145" s="15">
        <v>0</v>
      </c>
      <c r="D145" s="15">
        <f>+B145+C145</f>
        <v>887</v>
      </c>
      <c r="E145" s="15">
        <f>+D145-B145</f>
        <v>0</v>
      </c>
      <c r="F145" s="16"/>
      <c r="G145" s="17" t="s">
        <v>171</v>
      </c>
    </row>
    <row r="146" spans="1:7" s="6" customFormat="1" ht="18.75" customHeight="1">
      <c r="A146" s="57" t="s">
        <v>172</v>
      </c>
      <c r="B146" s="14">
        <v>5000</v>
      </c>
      <c r="C146" s="15">
        <v>0</v>
      </c>
      <c r="D146" s="15">
        <f>+B146+C146</f>
        <v>5000</v>
      </c>
      <c r="E146" s="15">
        <f>+D146-B146</f>
        <v>0</v>
      </c>
      <c r="F146" s="16"/>
      <c r="G146" s="17"/>
    </row>
    <row r="147" spans="1:7" s="6" customFormat="1" ht="20.25" customHeight="1">
      <c r="A147" s="57" t="s">
        <v>173</v>
      </c>
      <c r="B147" s="15">
        <f>140004-6670</f>
        <v>133334</v>
      </c>
      <c r="C147" s="15">
        <v>0</v>
      </c>
      <c r="D147" s="15">
        <f>+B147+C147</f>
        <v>133334</v>
      </c>
      <c r="E147" s="15">
        <f>+D147-B147</f>
        <v>0</v>
      </c>
      <c r="F147" s="16"/>
      <c r="G147" s="17"/>
    </row>
    <row r="148" spans="1:7" s="6" customFormat="1" ht="21.75" customHeight="1">
      <c r="A148" s="57" t="s">
        <v>174</v>
      </c>
      <c r="B148" s="15">
        <v>876</v>
      </c>
      <c r="C148" s="15">
        <v>0</v>
      </c>
      <c r="D148" s="15">
        <f>+B148+C148</f>
        <v>876</v>
      </c>
      <c r="E148" s="15">
        <f>+D148-B148</f>
        <v>0</v>
      </c>
      <c r="F148" s="62"/>
      <c r="G148" s="17"/>
    </row>
    <row r="149" spans="1:7" s="18" customFormat="1" ht="21.75" customHeight="1">
      <c r="A149" s="57" t="s">
        <v>175</v>
      </c>
      <c r="B149" s="15">
        <v>4000</v>
      </c>
      <c r="C149" s="15">
        <v>0</v>
      </c>
      <c r="D149" s="15">
        <f>+B149+C149</f>
        <v>4000</v>
      </c>
      <c r="E149" s="15">
        <f>+D149-B149</f>
        <v>0</v>
      </c>
      <c r="F149" s="62"/>
      <c r="G149" s="19"/>
    </row>
    <row r="150" spans="1:7" s="36" customFormat="1" ht="21.75" customHeight="1">
      <c r="A150" s="68" t="s">
        <v>176</v>
      </c>
      <c r="B150" s="32">
        <f>SUM(B145:B149)</f>
        <v>144097</v>
      </c>
      <c r="C150" s="70">
        <f>SUM(C145:C149)</f>
        <v>0</v>
      </c>
      <c r="D150" s="70">
        <f>SUM(D145:D149)</f>
        <v>144097</v>
      </c>
      <c r="E150" s="70">
        <f>SUM(E145:E149)</f>
        <v>0</v>
      </c>
      <c r="F150" s="71"/>
      <c r="G150" s="35"/>
    </row>
    <row r="151" spans="1:7" s="6" customFormat="1" ht="19.5" customHeight="1">
      <c r="A151" s="72" t="s">
        <v>177</v>
      </c>
      <c r="B151" s="14"/>
      <c r="C151" s="73"/>
      <c r="D151" s="74"/>
      <c r="E151" s="74"/>
      <c r="F151" s="16"/>
      <c r="G151" s="17"/>
    </row>
    <row r="152" spans="1:7" s="6" customFormat="1" ht="19.5" customHeight="1">
      <c r="A152" s="75" t="s">
        <v>178</v>
      </c>
      <c r="B152" s="14">
        <v>2456</v>
      </c>
      <c r="C152" s="15">
        <v>0</v>
      </c>
      <c r="D152" s="15">
        <f aca="true" t="shared" si="11" ref="D152:D159">+B152+C152</f>
        <v>2456</v>
      </c>
      <c r="E152" s="15">
        <f aca="true" t="shared" si="12" ref="E152:E159">+D152-B152</f>
        <v>0</v>
      </c>
      <c r="F152" s="16"/>
      <c r="G152" s="17"/>
    </row>
    <row r="153" spans="1:7" s="6" customFormat="1" ht="19.5" customHeight="1">
      <c r="A153" s="75" t="s">
        <v>179</v>
      </c>
      <c r="B153" s="14">
        <v>291</v>
      </c>
      <c r="C153" s="15">
        <v>0</v>
      </c>
      <c r="D153" s="15">
        <f t="shared" si="11"/>
        <v>291</v>
      </c>
      <c r="E153" s="15">
        <f t="shared" si="12"/>
        <v>0</v>
      </c>
      <c r="F153" s="16"/>
      <c r="G153" s="17"/>
    </row>
    <row r="154" spans="1:7" s="6" customFormat="1" ht="19.5" customHeight="1">
      <c r="A154" s="21" t="s">
        <v>180</v>
      </c>
      <c r="B154" s="14">
        <f>4731+7500</f>
        <v>12231</v>
      </c>
      <c r="C154" s="15">
        <v>0</v>
      </c>
      <c r="D154" s="15">
        <f t="shared" si="11"/>
        <v>12231</v>
      </c>
      <c r="E154" s="15">
        <f t="shared" si="12"/>
        <v>0</v>
      </c>
      <c r="F154" s="16"/>
      <c r="G154" s="17"/>
    </row>
    <row r="155" spans="1:7" s="6" customFormat="1" ht="19.5" customHeight="1">
      <c r="A155" s="75" t="s">
        <v>181</v>
      </c>
      <c r="B155" s="14">
        <f>1633+4000</f>
        <v>5633</v>
      </c>
      <c r="C155" s="15">
        <v>0</v>
      </c>
      <c r="D155" s="15">
        <f t="shared" si="11"/>
        <v>5633</v>
      </c>
      <c r="E155" s="15">
        <f t="shared" si="12"/>
        <v>0</v>
      </c>
      <c r="F155" s="16"/>
      <c r="G155" s="17"/>
    </row>
    <row r="156" spans="1:7" s="6" customFormat="1" ht="19.5" customHeight="1">
      <c r="A156" s="75" t="s">
        <v>182</v>
      </c>
      <c r="B156" s="14">
        <v>1228</v>
      </c>
      <c r="C156" s="15">
        <v>0</v>
      </c>
      <c r="D156" s="15">
        <f t="shared" si="11"/>
        <v>1228</v>
      </c>
      <c r="E156" s="15">
        <f t="shared" si="12"/>
        <v>0</v>
      </c>
      <c r="F156" s="16"/>
      <c r="G156" s="17"/>
    </row>
    <row r="157" spans="1:7" ht="19.5" customHeight="1">
      <c r="A157" s="106" t="s">
        <v>183</v>
      </c>
      <c r="B157" s="22">
        <v>500</v>
      </c>
      <c r="C157" s="15">
        <v>0</v>
      </c>
      <c r="D157" s="15">
        <f t="shared" si="11"/>
        <v>500</v>
      </c>
      <c r="E157" s="15">
        <f t="shared" si="12"/>
        <v>0</v>
      </c>
      <c r="F157" s="16"/>
      <c r="G157" s="17"/>
    </row>
    <row r="158" spans="1:7" ht="19.5" customHeight="1">
      <c r="A158" s="21" t="s">
        <v>184</v>
      </c>
      <c r="B158" s="14">
        <v>20000</v>
      </c>
      <c r="C158" s="15">
        <v>0</v>
      </c>
      <c r="D158" s="15">
        <f t="shared" si="11"/>
        <v>20000</v>
      </c>
      <c r="E158" s="15">
        <f t="shared" si="12"/>
        <v>0</v>
      </c>
      <c r="F158" s="16"/>
      <c r="G158" s="83" t="s">
        <v>185</v>
      </c>
    </row>
    <row r="159" spans="1:7" s="79" customFormat="1" ht="20.25" customHeight="1">
      <c r="A159" s="75" t="s">
        <v>186</v>
      </c>
      <c r="B159" s="15">
        <v>10000</v>
      </c>
      <c r="C159" s="15">
        <v>0</v>
      </c>
      <c r="D159" s="15">
        <f t="shared" si="11"/>
        <v>10000</v>
      </c>
      <c r="E159" s="15">
        <f t="shared" si="12"/>
        <v>0</v>
      </c>
      <c r="F159" s="16"/>
      <c r="G159" s="80"/>
    </row>
    <row r="160" spans="1:7" s="36" customFormat="1" ht="21" customHeight="1">
      <c r="A160" s="68" t="s">
        <v>187</v>
      </c>
      <c r="B160" s="32">
        <f>SUM(B152:B159)</f>
        <v>52339</v>
      </c>
      <c r="C160" s="70">
        <f>SUM(C152:C159)</f>
        <v>0</v>
      </c>
      <c r="D160" s="70">
        <f>SUM(D152:D159)</f>
        <v>52339</v>
      </c>
      <c r="E160" s="70">
        <f>SUM(E152:E159)</f>
        <v>0</v>
      </c>
      <c r="F160" s="71"/>
      <c r="G160" s="35"/>
    </row>
    <row r="161" spans="1:7" s="6" customFormat="1" ht="17.25" customHeight="1">
      <c r="A161" s="72" t="s">
        <v>188</v>
      </c>
      <c r="B161" s="14"/>
      <c r="C161" s="73"/>
      <c r="D161" s="74"/>
      <c r="E161" s="74"/>
      <c r="F161" s="16"/>
      <c r="G161" s="17"/>
    </row>
    <row r="162" spans="1:7" s="108" customFormat="1" ht="17.25" customHeight="1">
      <c r="A162" s="21" t="s">
        <v>189</v>
      </c>
      <c r="B162" s="22">
        <v>16000</v>
      </c>
      <c r="C162" s="15">
        <v>0</v>
      </c>
      <c r="D162" s="15">
        <f>+B162+C162</f>
        <v>16000</v>
      </c>
      <c r="E162" s="107">
        <f>+D162-B162</f>
        <v>0</v>
      </c>
      <c r="F162" s="16"/>
      <c r="G162" s="85" t="s">
        <v>190</v>
      </c>
    </row>
    <row r="163" spans="1:7" s="24" customFormat="1" ht="17.25" customHeight="1">
      <c r="A163" s="25" t="s">
        <v>191</v>
      </c>
      <c r="B163" s="27">
        <v>998</v>
      </c>
      <c r="C163" s="27">
        <v>-40</v>
      </c>
      <c r="D163" s="27">
        <f>+B163+C163</f>
        <v>958</v>
      </c>
      <c r="E163" s="27">
        <f>+D163-B163</f>
        <v>-40</v>
      </c>
      <c r="F163" s="63"/>
      <c r="G163" s="109" t="s">
        <v>190</v>
      </c>
    </row>
    <row r="164" spans="1:7" s="20" customFormat="1" ht="17.25" customHeight="1">
      <c r="A164" s="21" t="s">
        <v>192</v>
      </c>
      <c r="B164" s="15">
        <v>10000</v>
      </c>
      <c r="C164" s="15">
        <v>0</v>
      </c>
      <c r="D164" s="15">
        <f>+B164+C164</f>
        <v>10000</v>
      </c>
      <c r="E164" s="15">
        <f>+D164-B164</f>
        <v>0</v>
      </c>
      <c r="F164" s="62"/>
      <c r="G164" s="88" t="s">
        <v>190</v>
      </c>
    </row>
    <row r="165" spans="1:7" s="53" customFormat="1" ht="17.25" customHeight="1">
      <c r="A165" s="110" t="s">
        <v>193</v>
      </c>
      <c r="B165" s="97">
        <v>0</v>
      </c>
      <c r="C165" s="97">
        <v>3000</v>
      </c>
      <c r="D165" s="97">
        <f>+B165+C165</f>
        <v>3000</v>
      </c>
      <c r="E165" s="97">
        <f>+D165-B165</f>
        <v>3000</v>
      </c>
      <c r="F165" s="65" t="s">
        <v>121</v>
      </c>
      <c r="G165" s="101" t="s">
        <v>190</v>
      </c>
    </row>
    <row r="166" spans="1:7" s="36" customFormat="1" ht="20.25" customHeight="1">
      <c r="A166" s="68" t="s">
        <v>194</v>
      </c>
      <c r="B166" s="32">
        <f>SUM(B162:B165)</f>
        <v>26998</v>
      </c>
      <c r="C166" s="69">
        <f>SUM(C162:C165)</f>
        <v>2960</v>
      </c>
      <c r="D166" s="69">
        <f>SUM(D162:D165)</f>
        <v>29958</v>
      </c>
      <c r="E166" s="69">
        <f>SUM(E162:E165)</f>
        <v>2960</v>
      </c>
      <c r="F166" s="71"/>
      <c r="G166" s="35"/>
    </row>
    <row r="167" spans="1:7" s="6" customFormat="1" ht="21" customHeight="1">
      <c r="A167" s="72" t="s">
        <v>195</v>
      </c>
      <c r="B167" s="14"/>
      <c r="C167" s="73"/>
      <c r="D167" s="74"/>
      <c r="E167" s="74"/>
      <c r="F167" s="16"/>
      <c r="G167" s="17"/>
    </row>
    <row r="168" spans="1:7" s="6" customFormat="1" ht="16.5" customHeight="1">
      <c r="A168" s="13" t="s">
        <v>196</v>
      </c>
      <c r="B168" s="14">
        <v>1411</v>
      </c>
      <c r="C168" s="15">
        <v>0</v>
      </c>
      <c r="D168" s="15">
        <f>+B168+C168</f>
        <v>1411</v>
      </c>
      <c r="E168" s="15">
        <f>+D168-B168</f>
        <v>0</v>
      </c>
      <c r="F168" s="111"/>
      <c r="G168" s="17"/>
    </row>
    <row r="169" spans="1:7" s="6" customFormat="1" ht="16.5" customHeight="1">
      <c r="A169" s="21" t="s">
        <v>197</v>
      </c>
      <c r="B169" s="14">
        <v>4335</v>
      </c>
      <c r="C169" s="15">
        <v>0</v>
      </c>
      <c r="D169" s="15">
        <f>+B169+C169</f>
        <v>4335</v>
      </c>
      <c r="E169" s="15">
        <f>+D169-B169</f>
        <v>0</v>
      </c>
      <c r="F169" s="112"/>
      <c r="G169" s="17"/>
    </row>
    <row r="170" spans="1:7" s="20" customFormat="1" ht="16.5" customHeight="1">
      <c r="A170" s="21" t="s">
        <v>198</v>
      </c>
      <c r="B170" s="22">
        <v>2616</v>
      </c>
      <c r="C170" s="15">
        <v>0</v>
      </c>
      <c r="D170" s="15">
        <f>+B170+C170</f>
        <v>2616</v>
      </c>
      <c r="E170" s="15">
        <f>+D170-B170</f>
        <v>0</v>
      </c>
      <c r="F170" s="16"/>
      <c r="G170" s="19"/>
    </row>
    <row r="171" spans="1:7" ht="16.5" customHeight="1">
      <c r="A171" s="21" t="s">
        <v>199</v>
      </c>
      <c r="B171" s="22">
        <v>250</v>
      </c>
      <c r="C171" s="15">
        <v>0</v>
      </c>
      <c r="D171" s="15">
        <f>+B171+C171</f>
        <v>250</v>
      </c>
      <c r="E171" s="15">
        <f>+D171-B171</f>
        <v>0</v>
      </c>
      <c r="F171" s="16"/>
      <c r="G171" s="17"/>
    </row>
    <row r="172" spans="1:7" s="20" customFormat="1" ht="16.5" customHeight="1">
      <c r="A172" s="21" t="s">
        <v>200</v>
      </c>
      <c r="B172" s="22">
        <v>7740</v>
      </c>
      <c r="C172" s="15">
        <v>0</v>
      </c>
      <c r="D172" s="15">
        <f>+B172+C172</f>
        <v>7740</v>
      </c>
      <c r="E172" s="15">
        <f>+D172-B172</f>
        <v>0</v>
      </c>
      <c r="F172" s="16"/>
      <c r="G172" s="19"/>
    </row>
    <row r="173" spans="1:7" s="36" customFormat="1" ht="21" customHeight="1">
      <c r="A173" s="68" t="s">
        <v>201</v>
      </c>
      <c r="B173" s="32">
        <f>SUM(B168:B172)</f>
        <v>16352</v>
      </c>
      <c r="C173" s="70">
        <f>SUM(C168:C172)</f>
        <v>0</v>
      </c>
      <c r="D173" s="70">
        <f>SUM(D168:D172)</f>
        <v>16352</v>
      </c>
      <c r="E173" s="70">
        <f>SUM(E168:E172)</f>
        <v>0</v>
      </c>
      <c r="F173" s="71"/>
      <c r="G173" s="35"/>
    </row>
    <row r="174" spans="1:7" s="6" customFormat="1" ht="28.5" customHeight="1">
      <c r="A174" s="113" t="s">
        <v>202</v>
      </c>
      <c r="B174" s="14"/>
      <c r="C174" s="73"/>
      <c r="D174" s="74"/>
      <c r="E174" s="74"/>
      <c r="F174" s="16"/>
      <c r="G174" s="17"/>
    </row>
    <row r="175" spans="1:7" s="53" customFormat="1" ht="42.75" customHeight="1">
      <c r="A175" s="114" t="s">
        <v>203</v>
      </c>
      <c r="B175" s="115">
        <f>30000+4972+1028-4684-14179</f>
        <v>17137</v>
      </c>
      <c r="C175" s="116">
        <f>-1872-2994-408</f>
        <v>-5274</v>
      </c>
      <c r="D175" s="116">
        <f aca="true" t="shared" si="13" ref="D175:D189">+B175+C175</f>
        <v>11863</v>
      </c>
      <c r="E175" s="116">
        <f aca="true" t="shared" si="14" ref="E175:E189">+D175-B175</f>
        <v>-5274</v>
      </c>
      <c r="F175" s="117" t="s">
        <v>242</v>
      </c>
      <c r="G175" s="90" t="s">
        <v>204</v>
      </c>
    </row>
    <row r="176" spans="1:7" ht="17.25" customHeight="1">
      <c r="A176" s="21" t="s">
        <v>205</v>
      </c>
      <c r="B176" s="22">
        <f>20000+7300</f>
        <v>27300</v>
      </c>
      <c r="C176" s="15">
        <v>0</v>
      </c>
      <c r="D176" s="15">
        <f t="shared" si="13"/>
        <v>27300</v>
      </c>
      <c r="E176" s="15">
        <f t="shared" si="14"/>
        <v>0</v>
      </c>
      <c r="F176" s="16"/>
      <c r="G176" s="83" t="s">
        <v>206</v>
      </c>
    </row>
    <row r="177" spans="1:7" s="53" customFormat="1" ht="17.25" customHeight="1">
      <c r="A177" s="64" t="s">
        <v>207</v>
      </c>
      <c r="B177" s="50">
        <v>750</v>
      </c>
      <c r="C177" s="50">
        <v>750</v>
      </c>
      <c r="D177" s="50">
        <f t="shared" si="13"/>
        <v>1500</v>
      </c>
      <c r="E177" s="50">
        <f t="shared" si="14"/>
        <v>750</v>
      </c>
      <c r="F177" s="51" t="s">
        <v>121</v>
      </c>
      <c r="G177" s="90"/>
    </row>
    <row r="178" spans="1:7" s="20" customFormat="1" ht="17.25" customHeight="1">
      <c r="A178" s="21" t="s">
        <v>208</v>
      </c>
      <c r="B178" s="14">
        <v>30000</v>
      </c>
      <c r="C178" s="15">
        <v>0</v>
      </c>
      <c r="D178" s="15">
        <f t="shared" si="13"/>
        <v>30000</v>
      </c>
      <c r="E178" s="15">
        <f t="shared" si="14"/>
        <v>0</v>
      </c>
      <c r="F178" s="16"/>
      <c r="G178" s="19"/>
    </row>
    <row r="179" spans="1:7" ht="17.25" customHeight="1">
      <c r="A179" s="21" t="s">
        <v>209</v>
      </c>
      <c r="B179" s="14">
        <v>3000</v>
      </c>
      <c r="C179" s="15">
        <v>0</v>
      </c>
      <c r="D179" s="15">
        <f t="shared" si="13"/>
        <v>3000</v>
      </c>
      <c r="E179" s="15">
        <f t="shared" si="14"/>
        <v>0</v>
      </c>
      <c r="F179" s="16"/>
      <c r="G179" s="17" t="s">
        <v>210</v>
      </c>
    </row>
    <row r="180" spans="1:7" s="53" customFormat="1" ht="17.25" customHeight="1">
      <c r="A180" s="64" t="s">
        <v>211</v>
      </c>
      <c r="B180" s="77">
        <v>5150</v>
      </c>
      <c r="C180" s="50">
        <v>850</v>
      </c>
      <c r="D180" s="50">
        <f t="shared" si="13"/>
        <v>6000</v>
      </c>
      <c r="E180" s="50">
        <f t="shared" si="14"/>
        <v>850</v>
      </c>
      <c r="F180" s="51"/>
      <c r="G180" s="90" t="s">
        <v>212</v>
      </c>
    </row>
    <row r="181" spans="1:7" ht="17.25" customHeight="1">
      <c r="A181" s="21" t="s">
        <v>213</v>
      </c>
      <c r="B181" s="22">
        <v>10000</v>
      </c>
      <c r="C181" s="15">
        <v>0</v>
      </c>
      <c r="D181" s="15">
        <f t="shared" si="13"/>
        <v>10000</v>
      </c>
      <c r="E181" s="15">
        <f t="shared" si="14"/>
        <v>0</v>
      </c>
      <c r="F181" s="16"/>
      <c r="G181" s="17"/>
    </row>
    <row r="182" spans="1:7" s="6" customFormat="1" ht="17.25" customHeight="1">
      <c r="A182" s="13" t="s">
        <v>214</v>
      </c>
      <c r="B182" s="14">
        <v>3000</v>
      </c>
      <c r="C182" s="15">
        <v>0</v>
      </c>
      <c r="D182" s="15">
        <f t="shared" si="13"/>
        <v>3000</v>
      </c>
      <c r="E182" s="15">
        <f t="shared" si="14"/>
        <v>0</v>
      </c>
      <c r="F182" s="16"/>
      <c r="G182" s="17"/>
    </row>
    <row r="183" spans="1:7" s="6" customFormat="1" ht="17.25" customHeight="1">
      <c r="A183" s="13" t="s">
        <v>215</v>
      </c>
      <c r="B183" s="14">
        <v>400</v>
      </c>
      <c r="C183" s="15">
        <v>0</v>
      </c>
      <c r="D183" s="15">
        <f t="shared" si="13"/>
        <v>400</v>
      </c>
      <c r="E183" s="15">
        <f t="shared" si="14"/>
        <v>0</v>
      </c>
      <c r="F183" s="62"/>
      <c r="G183" s="17"/>
    </row>
    <row r="184" spans="1:7" s="6" customFormat="1" ht="17.25" customHeight="1">
      <c r="A184" s="13" t="s">
        <v>216</v>
      </c>
      <c r="B184" s="14">
        <v>342</v>
      </c>
      <c r="C184" s="15">
        <v>0</v>
      </c>
      <c r="D184" s="15">
        <f t="shared" si="13"/>
        <v>342</v>
      </c>
      <c r="E184" s="15">
        <f t="shared" si="14"/>
        <v>0</v>
      </c>
      <c r="F184" s="62"/>
      <c r="G184" s="17"/>
    </row>
    <row r="185" spans="1:7" s="18" customFormat="1" ht="17.25" customHeight="1">
      <c r="A185" s="57" t="s">
        <v>217</v>
      </c>
      <c r="B185" s="14">
        <v>900</v>
      </c>
      <c r="C185" s="15">
        <v>0</v>
      </c>
      <c r="D185" s="15">
        <f t="shared" si="13"/>
        <v>900</v>
      </c>
      <c r="E185" s="15">
        <f t="shared" si="14"/>
        <v>0</v>
      </c>
      <c r="F185" s="16"/>
      <c r="G185" s="19"/>
    </row>
    <row r="186" spans="1:7" s="6" customFormat="1" ht="17.25" customHeight="1">
      <c r="A186" s="104" t="s">
        <v>218</v>
      </c>
      <c r="B186" s="14">
        <v>1500</v>
      </c>
      <c r="C186" s="15">
        <v>0</v>
      </c>
      <c r="D186" s="15">
        <f t="shared" si="13"/>
        <v>1500</v>
      </c>
      <c r="E186" s="15">
        <f t="shared" si="14"/>
        <v>0</v>
      </c>
      <c r="F186" s="16"/>
      <c r="G186" s="17"/>
    </row>
    <row r="187" spans="1:7" s="18" customFormat="1" ht="17.25" customHeight="1">
      <c r="A187" s="13" t="s">
        <v>219</v>
      </c>
      <c r="B187" s="15">
        <v>7560</v>
      </c>
      <c r="C187" s="15">
        <v>0</v>
      </c>
      <c r="D187" s="15">
        <f t="shared" si="13"/>
        <v>7560</v>
      </c>
      <c r="E187" s="15">
        <f t="shared" si="14"/>
        <v>0</v>
      </c>
      <c r="F187" s="62"/>
      <c r="G187" s="19"/>
    </row>
    <row r="188" spans="1:7" s="18" customFormat="1" ht="17.25" customHeight="1">
      <c r="A188" s="13" t="s">
        <v>220</v>
      </c>
      <c r="B188" s="15">
        <v>100</v>
      </c>
      <c r="C188" s="15">
        <v>0</v>
      </c>
      <c r="D188" s="15">
        <f t="shared" si="13"/>
        <v>100</v>
      </c>
      <c r="E188" s="15">
        <f t="shared" si="14"/>
        <v>0</v>
      </c>
      <c r="F188" s="62"/>
      <c r="G188" s="19"/>
    </row>
    <row r="189" spans="1:7" s="18" customFormat="1" ht="17.25" customHeight="1">
      <c r="A189" s="13" t="s">
        <v>221</v>
      </c>
      <c r="B189" s="15">
        <f>480+29</f>
        <v>509</v>
      </c>
      <c r="C189" s="15">
        <v>0</v>
      </c>
      <c r="D189" s="15">
        <f t="shared" si="13"/>
        <v>509</v>
      </c>
      <c r="E189" s="15">
        <f t="shared" si="14"/>
        <v>0</v>
      </c>
      <c r="F189" s="62"/>
      <c r="G189" s="19"/>
    </row>
    <row r="190" spans="1:7" s="36" customFormat="1" ht="20.25" customHeight="1">
      <c r="A190" s="68" t="s">
        <v>222</v>
      </c>
      <c r="B190" s="32">
        <f>SUM(B175:B189)</f>
        <v>107648</v>
      </c>
      <c r="C190" s="70">
        <f>SUM(C175:C189)</f>
        <v>-3674</v>
      </c>
      <c r="D190" s="70">
        <f>SUM(D175:D189)</f>
        <v>103974</v>
      </c>
      <c r="E190" s="70">
        <f>SUM(E175:E189)</f>
        <v>-3674</v>
      </c>
      <c r="F190" s="71"/>
      <c r="G190" s="35"/>
    </row>
    <row r="191" spans="1:7" s="6" customFormat="1" ht="23.25" customHeight="1">
      <c r="A191" s="118" t="s">
        <v>223</v>
      </c>
      <c r="B191" s="14"/>
      <c r="C191" s="73"/>
      <c r="D191" s="74"/>
      <c r="E191" s="74"/>
      <c r="F191" s="16"/>
      <c r="G191" s="17"/>
    </row>
    <row r="192" spans="1:7" s="6" customFormat="1" ht="23.25" customHeight="1">
      <c r="A192" s="21" t="s">
        <v>224</v>
      </c>
      <c r="B192" s="14">
        <f>54516+41250</f>
        <v>95766</v>
      </c>
      <c r="C192" s="15">
        <v>0</v>
      </c>
      <c r="D192" s="15">
        <f aca="true" t="shared" si="15" ref="D192:D198">+B192+C192</f>
        <v>95766</v>
      </c>
      <c r="E192" s="15">
        <f aca="true" t="shared" si="16" ref="E192:E198">+D192-B192</f>
        <v>0</v>
      </c>
      <c r="F192" s="16"/>
      <c r="G192" s="119"/>
    </row>
    <row r="193" spans="1:7" s="6" customFormat="1" ht="23.25" customHeight="1">
      <c r="A193" s="75" t="s">
        <v>225</v>
      </c>
      <c r="B193" s="14">
        <v>2820</v>
      </c>
      <c r="C193" s="15">
        <v>0</v>
      </c>
      <c r="D193" s="15">
        <f t="shared" si="15"/>
        <v>2820</v>
      </c>
      <c r="E193" s="15">
        <f t="shared" si="16"/>
        <v>0</v>
      </c>
      <c r="F193" s="120"/>
      <c r="G193" s="83" t="s">
        <v>226</v>
      </c>
    </row>
    <row r="194" spans="1:7" s="6" customFormat="1" ht="23.25" customHeight="1">
      <c r="A194" s="75" t="s">
        <v>227</v>
      </c>
      <c r="B194" s="14">
        <v>3116</v>
      </c>
      <c r="C194" s="15">
        <v>0</v>
      </c>
      <c r="D194" s="15">
        <f t="shared" si="15"/>
        <v>3116</v>
      </c>
      <c r="E194" s="15">
        <f t="shared" si="16"/>
        <v>0</v>
      </c>
      <c r="F194" s="121"/>
      <c r="G194" s="83" t="s">
        <v>226</v>
      </c>
    </row>
    <row r="195" spans="1:7" s="6" customFormat="1" ht="23.25" customHeight="1">
      <c r="A195" s="75" t="s">
        <v>228</v>
      </c>
      <c r="B195" s="14">
        <v>394</v>
      </c>
      <c r="C195" s="15">
        <v>0</v>
      </c>
      <c r="D195" s="15">
        <f t="shared" si="15"/>
        <v>394</v>
      </c>
      <c r="E195" s="15">
        <f t="shared" si="16"/>
        <v>0</v>
      </c>
      <c r="F195" s="121"/>
      <c r="G195" s="83" t="s">
        <v>226</v>
      </c>
    </row>
    <row r="196" spans="1:7" s="18" customFormat="1" ht="23.25" customHeight="1">
      <c r="A196" s="75" t="s">
        <v>229</v>
      </c>
      <c r="B196" s="15">
        <v>4000</v>
      </c>
      <c r="C196" s="15">
        <v>0</v>
      </c>
      <c r="D196" s="15">
        <f t="shared" si="15"/>
        <v>4000</v>
      </c>
      <c r="E196" s="15">
        <f t="shared" si="16"/>
        <v>0</v>
      </c>
      <c r="F196" s="16"/>
      <c r="G196" s="122"/>
    </row>
    <row r="197" spans="1:7" s="18" customFormat="1" ht="23.25" customHeight="1">
      <c r="A197" s="21" t="s">
        <v>230</v>
      </c>
      <c r="B197" s="15">
        <v>1902</v>
      </c>
      <c r="C197" s="15">
        <v>0</v>
      </c>
      <c r="D197" s="15">
        <f t="shared" si="15"/>
        <v>1902</v>
      </c>
      <c r="E197" s="15">
        <f t="shared" si="16"/>
        <v>0</v>
      </c>
      <c r="F197" s="123"/>
      <c r="G197" s="122" t="s">
        <v>226</v>
      </c>
    </row>
    <row r="198" spans="1:7" s="18" customFormat="1" ht="23.25" customHeight="1">
      <c r="A198" s="21" t="s">
        <v>231</v>
      </c>
      <c r="B198" s="15">
        <v>2429</v>
      </c>
      <c r="C198" s="15">
        <v>0</v>
      </c>
      <c r="D198" s="15">
        <f t="shared" si="15"/>
        <v>2429</v>
      </c>
      <c r="E198" s="15">
        <f t="shared" si="16"/>
        <v>0</v>
      </c>
      <c r="F198" s="123"/>
      <c r="G198" s="122" t="s">
        <v>226</v>
      </c>
    </row>
    <row r="199" spans="1:7" s="36" customFormat="1" ht="23.25" customHeight="1">
      <c r="A199" s="68" t="s">
        <v>232</v>
      </c>
      <c r="B199" s="32">
        <f>SUM(B192:B198)</f>
        <v>110427</v>
      </c>
      <c r="C199" s="70">
        <f>SUM(C192:C198)</f>
        <v>0</v>
      </c>
      <c r="D199" s="70">
        <f>SUM(D192:D198)</f>
        <v>110427</v>
      </c>
      <c r="E199" s="70">
        <f>SUM(E192:E198)</f>
        <v>0</v>
      </c>
      <c r="F199" s="71"/>
      <c r="G199" s="124"/>
    </row>
    <row r="200" spans="1:7" s="36" customFormat="1" ht="28.5" customHeight="1">
      <c r="A200" s="125" t="s">
        <v>233</v>
      </c>
      <c r="B200" s="32">
        <f>+B19+B46+B53+B122+B137+B143+B150+B160+B166+B173+B190+B199</f>
        <v>3915308</v>
      </c>
      <c r="C200" s="70">
        <f>+C19+C46+C53+C122+C137+C143+C150+C160+C166+C173+C190+C199</f>
        <v>105749</v>
      </c>
      <c r="D200" s="70">
        <f>+D19+D46+D53+D122+D137+D143+D150+D160+D166+D173+D190+D199</f>
        <v>4021057</v>
      </c>
      <c r="E200" s="70">
        <f>+E19+E46+E53+E122+E137+E143+E150+E160+E166+E173+E190+E199</f>
        <v>105749</v>
      </c>
      <c r="F200" s="71"/>
      <c r="G200" s="126">
        <f>+B200-C200</f>
        <v>3809559</v>
      </c>
    </row>
    <row r="201" ht="19.5" customHeight="1">
      <c r="B201" s="132"/>
    </row>
  </sheetData>
  <printOptions horizontalCentered="1"/>
  <pageMargins left="0.2362204724409449" right="0.2755905511811024" top="0.86" bottom="0.43" header="0.46" footer="0.2"/>
  <pageSetup blackAndWhite="1" horizontalDpi="300" verticalDpi="300" orientation="landscape" paperSize="9" scale="85" r:id="rId1"/>
  <headerFooter alignWithMargins="0">
    <oddHeader>&amp;C&amp;"Times New Roman,Félkövér"&amp;14FELHALMOZÁSI KIADÁSOK&amp;R&amp;"Times New Roman,Normál"&amp;8 65/2006(XII.21) önkorm.rendelet 
 9. sz. melléklet
ezer Ft</oddHeader>
    <oddFooter>&amp;L&amp;"Times New Roman,Normál"Kaposvár, &amp;D&amp;C&amp;"Times New Roman,Normál"&amp;Z&amp;F            &amp;"Times New Roman,Félkövér"  Szabó Tiborné&amp;R&amp;"Times New Roman,Normál"&amp;P/&amp;N</oddFooter>
  </headerFooter>
  <rowBreaks count="6" manualBreakCount="6">
    <brk id="32" max="255" man="1"/>
    <brk id="63" max="255" man="1"/>
    <brk id="97" max="255" man="1"/>
    <brk id="133" max="255" man="1"/>
    <brk id="160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2006-12-18T13:07:24Z</cp:lastPrinted>
  <dcterms:created xsi:type="dcterms:W3CDTF">2006-12-18T12:14:46Z</dcterms:created>
  <dcterms:modified xsi:type="dcterms:W3CDTF">2006-12-19T14:02:48Z</dcterms:modified>
  <cp:category/>
  <cp:version/>
  <cp:contentType/>
  <cp:contentStatus/>
</cp:coreProperties>
</file>